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trlProps/ctrlProp2.xml" ContentType="application/vnd.ms-excel.controlproperties+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trlProps/ctrlProp3.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trlProps/ctrlProp4.xml" ContentType="application/vnd.ms-excel.controlproperties+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trlProps/ctrlProp5.xml" ContentType="application/vnd.ms-excel.controlproperties+xml"/>
  <Override PartName="/xl/charts/chart6.xml" ContentType="application/vnd.openxmlformats-officedocument.drawingml.chart+xml"/>
  <Override PartName="/xl/charts/chart7.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trlProps/ctrlProp6.xml" ContentType="application/vnd.ms-excel.controlproperties+xml"/>
  <Override PartName="/xl/charts/chart8.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trlProps/ctrlProp7.xml" ContentType="application/vnd.ms-excel.controlproperties+xml"/>
  <Override PartName="/xl/charts/chart9.xml" ContentType="application/vnd.openxmlformats-officedocument.drawingml.chart+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trlProps/ctrlProp8.xml" ContentType="application/vnd.ms-excel.controlproperties+xml"/>
  <Override PartName="/xl/charts/chart11.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trlProps/ctrlProp9.xml" ContentType="application/vnd.ms-excel.controlproperties+xml"/>
  <Override PartName="/xl/charts/chart12.xml" ContentType="application/vnd.openxmlformats-officedocument.drawingml.chart+xml"/>
  <Override PartName="/xl/charts/chart13.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trlProps/ctrlProp10.xml" ContentType="application/vnd.ms-excel.controlproperties+xml"/>
  <Override PartName="/xl/charts/chart14.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trlProps/ctrlProp11.xml" ContentType="application/vnd.ms-excel.controlproperties+xml"/>
  <Override PartName="/xl/charts/chart15.xml" ContentType="application/vnd.openxmlformats-officedocument.drawingml.chart+xml"/>
  <Override PartName="/xl/charts/chart16.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trlProps/ctrlProp12.xml" ContentType="application/vnd.ms-excel.controlproperties+xml"/>
  <Override PartName="/xl/charts/chart17.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trlProps/ctrlProp13.xml" ContentType="application/vnd.ms-excel.controlproperties+xml"/>
  <Override PartName="/xl/charts/chart18.xml" ContentType="application/vnd.openxmlformats-officedocument.drawingml.chart+xml"/>
  <Override PartName="/xl/charts/chart19.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trlProps/ctrlProp14.xml" ContentType="application/vnd.ms-excel.controlproperties+xml"/>
  <Override PartName="/xl/charts/chart20.xml" ContentType="application/vnd.openxmlformats-officedocument.drawingml.chart+xml"/>
  <Override PartName="/xl/drawings/drawing30.xml" ContentType="application/vnd.openxmlformats-officedocument.drawingml.chartshapes+xml"/>
  <Override PartName="/xl/drawings/drawing31.xml" ContentType="application/vnd.openxmlformats-officedocument.drawing+xml"/>
  <Override PartName="/xl/ctrlProps/ctrlProp15.xml" ContentType="application/vnd.ms-excel.controlproperties+xml"/>
  <Override PartName="/xl/charts/chart21.xml" ContentType="application/vnd.openxmlformats-officedocument.drawingml.chart+xml"/>
  <Override PartName="/xl/charts/chart22.xml" ContentType="application/vnd.openxmlformats-officedocument.drawingml.chart+xml"/>
  <Override PartName="/xl/drawings/drawing3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35" yWindow="690" windowWidth="16335" windowHeight="11220" tabRatio="942"/>
  </bookViews>
  <sheets>
    <sheet name="Contents" sheetId="58" r:id="rId1"/>
    <sheet name="Info" sheetId="59" r:id="rId2"/>
    <sheet name="Sites" sheetId="60" r:id="rId3"/>
    <sheet name="3 treatments filtered" sheetId="19" r:id="rId4"/>
    <sheet name="3 treatments by year" sheetId="56" r:id="rId5"/>
    <sheet name="8 combinations by year" sheetId="57" r:id="rId6"/>
    <sheet name="3 treatments by stage" sheetId="13" r:id="rId7"/>
    <sheet name="8 combinations by stage" sheetId="9" r:id="rId8"/>
    <sheet name="3 treatments by age" sheetId="29" r:id="rId9"/>
    <sheet name="8 combinations by age" sheetId="38" r:id="rId10"/>
    <sheet name="3 treatments by sex" sheetId="44" r:id="rId11"/>
    <sheet name="8 combinations by sex" sheetId="45" r:id="rId12"/>
    <sheet name="3 treatments by deprivation" sheetId="31" r:id="rId13"/>
    <sheet name="8 combinations by deprivation" sheetId="39" r:id="rId14"/>
    <sheet name="3 treatments by ethnicity" sheetId="33" r:id="rId15"/>
    <sheet name="8 combinations by ethnicity" sheetId="40" r:id="rId16"/>
    <sheet name="3 treatments by comorbidities" sheetId="37" r:id="rId17"/>
    <sheet name="8 combinations by comorbidities" sheetId="41" r:id="rId18"/>
    <sheet name="selection" sheetId="16" state="veryHidden" r:id="rId19"/>
    <sheet name="data " sheetId="6" state="veryHidden" r:id="rId20"/>
    <sheet name="data1" sheetId="55" state="veryHidden" r:id="rId21"/>
    <sheet name="data2" sheetId="30" state="veryHidden" r:id="rId22"/>
    <sheet name="data3" sheetId="32" state="veryHidden" r:id="rId23"/>
    <sheet name="data4" sheetId="34" state="veryHidden" r:id="rId24"/>
    <sheet name="data5" sheetId="36" state="veryHidden" r:id="rId25"/>
    <sheet name="data6" sheetId="42" state="veryHidden" r:id="rId26"/>
  </sheets>
  <definedNames>
    <definedName name="_xlnm._FilterDatabase" localSheetId="19" hidden="1">'data '!$A$1:$F$2569</definedName>
    <definedName name="_xlnm._FilterDatabase" localSheetId="21" hidden="1">data2!$A$1:$F$2578</definedName>
    <definedName name="_xlnm._FilterDatabase" localSheetId="22" hidden="1">data3!$A$1:$F$2645</definedName>
    <definedName name="_xlnm._FilterDatabase" localSheetId="23" hidden="1">data4!$A$1:$F$1509</definedName>
    <definedName name="_xlnm._FilterDatabase" localSheetId="24" hidden="1">data5!$A$1:$F$1530</definedName>
    <definedName name="_xlnm._FilterDatabase" localSheetId="25" hidden="1">data6!$A$1:$O$957</definedName>
    <definedName name="_xlnm._FilterDatabase" localSheetId="1" hidden="1">Info!#REF!</definedName>
    <definedName name="_xlnm._FilterDatabase" localSheetId="2" hidden="1">Sites!$C$5:$E$22</definedName>
    <definedName name="_ftn1" localSheetId="1">Info!#REF!</definedName>
    <definedName name="_ftn1" localSheetId="2">Sites!#REF!</definedName>
    <definedName name="_ftnref1" localSheetId="1">Info!#REF!</definedName>
    <definedName name="_ftnref1" localSheetId="2">Sites!#REF!</definedName>
    <definedName name="cancersites" localSheetId="8">#REF!</definedName>
    <definedName name="cancersites" localSheetId="16">#REF!</definedName>
    <definedName name="cancersites" localSheetId="12">#REF!</definedName>
    <definedName name="cancersites" localSheetId="14">#REF!</definedName>
    <definedName name="cancersites" localSheetId="10">#REF!</definedName>
    <definedName name="cancersites" localSheetId="4">#REF!</definedName>
    <definedName name="cancersites" localSheetId="3">#REF!</definedName>
    <definedName name="cancersites" localSheetId="9">#REF!</definedName>
    <definedName name="cancersites" localSheetId="17">#REF!</definedName>
    <definedName name="cancersites" localSheetId="13">#REF!</definedName>
    <definedName name="cancersites" localSheetId="15">#REF!</definedName>
    <definedName name="cancersites" localSheetId="11">#REF!</definedName>
    <definedName name="cancersites" localSheetId="7">#REF!</definedName>
    <definedName name="cancersites" localSheetId="5">#REF!</definedName>
    <definedName name="cancersites" localSheetId="0">#REF!</definedName>
    <definedName name="cancersites" localSheetId="1">#REF!</definedName>
    <definedName name="cancersites" localSheetId="2">#REF!</definedName>
    <definedName name="cancersites">#REF!</definedName>
    <definedName name="cancersites2" localSheetId="8">#REF!</definedName>
    <definedName name="cancersites2" localSheetId="16">#REF!</definedName>
    <definedName name="cancersites2" localSheetId="12">#REF!</definedName>
    <definedName name="cancersites2" localSheetId="14">#REF!</definedName>
    <definedName name="cancersites2" localSheetId="10">#REF!</definedName>
    <definedName name="cancersites2" localSheetId="4">#REF!</definedName>
    <definedName name="cancersites2" localSheetId="3">#REF!</definedName>
    <definedName name="cancersites2" localSheetId="9">#REF!</definedName>
    <definedName name="cancersites2" localSheetId="17">#REF!</definedName>
    <definedName name="cancersites2" localSheetId="13">#REF!</definedName>
    <definedName name="cancersites2" localSheetId="15">#REF!</definedName>
    <definedName name="cancersites2" localSheetId="11">#REF!</definedName>
    <definedName name="cancersites2" localSheetId="5">#REF!</definedName>
    <definedName name="cancersites2" localSheetId="0">#REF!</definedName>
    <definedName name="cancersites2" localSheetId="1">#REF!</definedName>
    <definedName name="cancersites2" localSheetId="2">#REF!</definedName>
    <definedName name="cancersites2">#REF!</definedName>
    <definedName name="ethnicity" localSheetId="8">#REF!</definedName>
    <definedName name="ethnicity" localSheetId="16">#REF!</definedName>
    <definedName name="ethnicity" localSheetId="12">#REF!</definedName>
    <definedName name="ethnicity" localSheetId="14">#REF!</definedName>
    <definedName name="ethnicity" localSheetId="10">#REF!</definedName>
    <definedName name="ethnicity" localSheetId="4">#REF!</definedName>
    <definedName name="ethnicity" localSheetId="3">#REF!</definedName>
    <definedName name="ethnicity" localSheetId="9">#REF!</definedName>
    <definedName name="ethnicity" localSheetId="17">#REF!</definedName>
    <definedName name="ethnicity" localSheetId="13">#REF!</definedName>
    <definedName name="ethnicity" localSheetId="15">#REF!</definedName>
    <definedName name="ethnicity" localSheetId="11">#REF!</definedName>
    <definedName name="ethnicity" localSheetId="7">#REF!</definedName>
    <definedName name="ethnicity" localSheetId="5">#REF!</definedName>
    <definedName name="ethnicity" localSheetId="0">#REF!</definedName>
    <definedName name="ethnicity" localSheetId="1">#REF!</definedName>
    <definedName name="ethnicity" localSheetId="2">#REF!</definedName>
    <definedName name="ethnicity">#REF!</definedName>
    <definedName name="surv_month" localSheetId="8">#REF!</definedName>
    <definedName name="surv_month" localSheetId="16">#REF!</definedName>
    <definedName name="surv_month" localSheetId="12">#REF!</definedName>
    <definedName name="surv_month" localSheetId="14">#REF!</definedName>
    <definedName name="surv_month" localSheetId="10">#REF!</definedName>
    <definedName name="surv_month" localSheetId="4">#REF!</definedName>
    <definedName name="surv_month" localSheetId="3">#REF!</definedName>
    <definedName name="surv_month" localSheetId="9">#REF!</definedName>
    <definedName name="surv_month" localSheetId="17">#REF!</definedName>
    <definedName name="surv_month" localSheetId="13">#REF!</definedName>
    <definedName name="surv_month" localSheetId="15">#REF!</definedName>
    <definedName name="surv_month" localSheetId="11">#REF!</definedName>
    <definedName name="surv_month" localSheetId="7">#REF!</definedName>
    <definedName name="surv_month" localSheetId="5">#REF!</definedName>
    <definedName name="surv_month" localSheetId="0">#REF!</definedName>
    <definedName name="surv_month" localSheetId="1">#REF!</definedName>
    <definedName name="surv_month" localSheetId="2">#REF!</definedName>
    <definedName name="surv_month">#REF!</definedName>
    <definedName name="survival" localSheetId="8">#REF!</definedName>
    <definedName name="survival" localSheetId="16">#REF!</definedName>
    <definedName name="survival" localSheetId="12">#REF!</definedName>
    <definedName name="survival" localSheetId="14">#REF!</definedName>
    <definedName name="survival" localSheetId="10">#REF!</definedName>
    <definedName name="survival" localSheetId="4">#REF!</definedName>
    <definedName name="survival" localSheetId="3">#REF!</definedName>
    <definedName name="survival" localSheetId="9">#REF!</definedName>
    <definedName name="survival" localSheetId="17">#REF!</definedName>
    <definedName name="survival" localSheetId="13">#REF!</definedName>
    <definedName name="survival" localSheetId="15">#REF!</definedName>
    <definedName name="survival" localSheetId="11">#REF!</definedName>
    <definedName name="survival" localSheetId="7">#REF!</definedName>
    <definedName name="survival" localSheetId="5">#REF!</definedName>
    <definedName name="survival" localSheetId="0">#REF!</definedName>
    <definedName name="survival" localSheetId="1">#REF!</definedName>
    <definedName name="survival" localSheetId="2">#REF!</definedName>
    <definedName name="survival">#REF!</definedName>
    <definedName name="Z_4611C2BB_2855_47D1_8180_05177E376C54_.wvu.PrintArea" localSheetId="8" hidden="1">'3 treatments by age'!$B$1:$M$6</definedName>
    <definedName name="Z_4611C2BB_2855_47D1_8180_05177E376C54_.wvu.PrintArea" localSheetId="16" hidden="1">'3 treatments by comorbidities'!$B$1:$M$6</definedName>
    <definedName name="Z_4611C2BB_2855_47D1_8180_05177E376C54_.wvu.PrintArea" localSheetId="12" hidden="1">'3 treatments by deprivation'!$B$1:$M$6</definedName>
    <definedName name="Z_4611C2BB_2855_47D1_8180_05177E376C54_.wvu.PrintArea" localSheetId="14" hidden="1">'3 treatments by ethnicity'!$B$1:$M$6</definedName>
    <definedName name="Z_4611C2BB_2855_47D1_8180_05177E376C54_.wvu.PrintArea" localSheetId="10" hidden="1">'3 treatments by sex'!$B$1:$M$6</definedName>
    <definedName name="Z_4611C2BB_2855_47D1_8180_05177E376C54_.wvu.PrintArea" localSheetId="6" hidden="1">'3 treatments by stage'!$B$1:$M$6</definedName>
    <definedName name="Z_4611C2BB_2855_47D1_8180_05177E376C54_.wvu.PrintArea" localSheetId="4" hidden="1">'3 treatments by year'!$B$1:$M$6</definedName>
    <definedName name="Z_4611C2BB_2855_47D1_8180_05177E376C54_.wvu.PrintArea" localSheetId="3" hidden="1">'3 treatments filtered'!$B$1:$N$6</definedName>
    <definedName name="Z_4611C2BB_2855_47D1_8180_05177E376C54_.wvu.PrintArea" localSheetId="9" hidden="1">'8 combinations by age'!$B$1:$P$6</definedName>
    <definedName name="Z_4611C2BB_2855_47D1_8180_05177E376C54_.wvu.PrintArea" localSheetId="17" hidden="1">'8 combinations by comorbidities'!$B$1:$P$6</definedName>
    <definedName name="Z_4611C2BB_2855_47D1_8180_05177E376C54_.wvu.PrintArea" localSheetId="13" hidden="1">'8 combinations by deprivation'!$B$1:$P$6</definedName>
    <definedName name="Z_4611C2BB_2855_47D1_8180_05177E376C54_.wvu.PrintArea" localSheetId="15" hidden="1">'8 combinations by ethnicity'!$B$1:$P$6</definedName>
    <definedName name="Z_4611C2BB_2855_47D1_8180_05177E376C54_.wvu.PrintArea" localSheetId="11" hidden="1">'8 combinations by sex'!$B$1:$P$6</definedName>
    <definedName name="Z_4611C2BB_2855_47D1_8180_05177E376C54_.wvu.PrintArea" localSheetId="7" hidden="1">'8 combinations by stage'!$B$1:$P$6</definedName>
    <definedName name="Z_4611C2BB_2855_47D1_8180_05177E376C54_.wvu.PrintArea" localSheetId="5" hidden="1">'8 combinations by year'!$B$1:$P$6</definedName>
    <definedName name="Z_7DCD1B54_9EC3_4A1D_8C85_3B1D59C71ADF_.wvu.PrintArea" localSheetId="8" hidden="1">'3 treatments by age'!$B$1:$M$6</definedName>
    <definedName name="Z_7DCD1B54_9EC3_4A1D_8C85_3B1D59C71ADF_.wvu.PrintArea" localSheetId="16" hidden="1">'3 treatments by comorbidities'!$B$1:$M$6</definedName>
    <definedName name="Z_7DCD1B54_9EC3_4A1D_8C85_3B1D59C71ADF_.wvu.PrintArea" localSheetId="12" hidden="1">'3 treatments by deprivation'!$B$1:$M$6</definedName>
    <definedName name="Z_7DCD1B54_9EC3_4A1D_8C85_3B1D59C71ADF_.wvu.PrintArea" localSheetId="14" hidden="1">'3 treatments by ethnicity'!$B$1:$M$6</definedName>
    <definedName name="Z_7DCD1B54_9EC3_4A1D_8C85_3B1D59C71ADF_.wvu.PrintArea" localSheetId="10" hidden="1">'3 treatments by sex'!$B$1:$M$6</definedName>
    <definedName name="Z_7DCD1B54_9EC3_4A1D_8C85_3B1D59C71ADF_.wvu.PrintArea" localSheetId="6" hidden="1">'3 treatments by stage'!$B$1:$M$6</definedName>
    <definedName name="Z_7DCD1B54_9EC3_4A1D_8C85_3B1D59C71ADF_.wvu.PrintArea" localSheetId="4" hidden="1">'3 treatments by year'!$B$1:$M$6</definedName>
    <definedName name="Z_7DCD1B54_9EC3_4A1D_8C85_3B1D59C71ADF_.wvu.PrintArea" localSheetId="3" hidden="1">'3 treatments filtered'!$B$1:$N$6</definedName>
    <definedName name="Z_7DCD1B54_9EC3_4A1D_8C85_3B1D59C71ADF_.wvu.PrintArea" localSheetId="9" hidden="1">'8 combinations by age'!$B$1:$P$6</definedName>
    <definedName name="Z_7DCD1B54_9EC3_4A1D_8C85_3B1D59C71ADF_.wvu.PrintArea" localSheetId="17" hidden="1">'8 combinations by comorbidities'!$B$1:$P$6</definedName>
    <definedName name="Z_7DCD1B54_9EC3_4A1D_8C85_3B1D59C71ADF_.wvu.PrintArea" localSheetId="13" hidden="1">'8 combinations by deprivation'!$B$1:$P$6</definedName>
    <definedName name="Z_7DCD1B54_9EC3_4A1D_8C85_3B1D59C71ADF_.wvu.PrintArea" localSheetId="15" hidden="1">'8 combinations by ethnicity'!$B$1:$P$6</definedName>
    <definedName name="Z_7DCD1B54_9EC3_4A1D_8C85_3B1D59C71ADF_.wvu.PrintArea" localSheetId="11" hidden="1">'8 combinations by sex'!$B$1:$P$6</definedName>
    <definedName name="Z_7DCD1B54_9EC3_4A1D_8C85_3B1D59C71ADF_.wvu.PrintArea" localSheetId="7" hidden="1">'8 combinations by stage'!$B$1:$P$6</definedName>
    <definedName name="Z_7DCD1B54_9EC3_4A1D_8C85_3B1D59C71ADF_.wvu.PrintArea" localSheetId="5" hidden="1">'8 combinations by year'!$B$1:$P$6</definedName>
  </definedNames>
  <calcPr calcId="145621"/>
</workbook>
</file>

<file path=xl/calcChain.xml><?xml version="1.0" encoding="utf-8"?>
<calcChain xmlns="http://schemas.openxmlformats.org/spreadsheetml/2006/main">
  <c r="J28" i="19" l="1"/>
  <c r="G28" i="19"/>
  <c r="G74" i="19"/>
  <c r="G32" i="19"/>
  <c r="G34" i="19"/>
  <c r="G36" i="19"/>
  <c r="G38" i="19"/>
  <c r="G40" i="19"/>
  <c r="G42" i="19"/>
  <c r="G44" i="19"/>
  <c r="G46" i="19"/>
  <c r="G48" i="19"/>
  <c r="G50" i="19"/>
  <c r="G52" i="19"/>
  <c r="G54" i="19"/>
  <c r="G56" i="19"/>
  <c r="G58" i="19"/>
  <c r="G60" i="19"/>
  <c r="G62" i="19"/>
  <c r="G64" i="19"/>
  <c r="G66" i="19"/>
  <c r="G68" i="19"/>
  <c r="G70" i="19"/>
  <c r="G72" i="19"/>
  <c r="J32" i="19"/>
  <c r="J34" i="19"/>
  <c r="J36" i="19"/>
  <c r="J38" i="19"/>
  <c r="J40" i="19"/>
  <c r="J42" i="19"/>
  <c r="J44" i="19"/>
  <c r="J46" i="19"/>
  <c r="J48" i="19"/>
  <c r="J50" i="19"/>
  <c r="J52" i="19"/>
  <c r="J54" i="19"/>
  <c r="J56" i="19"/>
  <c r="J58" i="19"/>
  <c r="J60" i="19"/>
  <c r="J62" i="19"/>
  <c r="J64" i="19"/>
  <c r="J66" i="19"/>
  <c r="J68" i="19"/>
  <c r="J70" i="19"/>
  <c r="J72" i="19"/>
  <c r="J74" i="19"/>
  <c r="M32" i="19"/>
  <c r="N32" i="19" s="1"/>
  <c r="M34" i="19"/>
  <c r="N34" i="19" s="1"/>
  <c r="M36" i="19"/>
  <c r="N36" i="19" s="1"/>
  <c r="M38" i="19"/>
  <c r="N38" i="19" s="1"/>
  <c r="M40" i="19"/>
  <c r="M42" i="19"/>
  <c r="N42" i="19" s="1"/>
  <c r="M44" i="19"/>
  <c r="N44" i="19" s="1"/>
  <c r="M46" i="19"/>
  <c r="N46" i="19" s="1"/>
  <c r="M48" i="19"/>
  <c r="N48" i="19" s="1"/>
  <c r="M50" i="19"/>
  <c r="N50" i="19" s="1"/>
  <c r="M52" i="19"/>
  <c r="N52" i="19" s="1"/>
  <c r="M54" i="19"/>
  <c r="N54" i="19" s="1"/>
  <c r="M56" i="19"/>
  <c r="M58" i="19"/>
  <c r="N58" i="19" s="1"/>
  <c r="M60" i="19"/>
  <c r="N60" i="19" s="1"/>
  <c r="M62" i="19"/>
  <c r="N62" i="19" s="1"/>
  <c r="M64" i="19"/>
  <c r="N64" i="19" s="1"/>
  <c r="M66" i="19"/>
  <c r="N66" i="19" s="1"/>
  <c r="M68" i="19"/>
  <c r="N68" i="19" s="1"/>
  <c r="M70" i="19"/>
  <c r="N70" i="19" s="1"/>
  <c r="M72" i="19"/>
  <c r="N72" i="19" s="1"/>
  <c r="M74" i="19"/>
  <c r="N40" i="19"/>
  <c r="N56" i="19"/>
  <c r="G30" i="19"/>
  <c r="J30" i="19"/>
  <c r="M30" i="19"/>
  <c r="N28" i="19"/>
  <c r="M28" i="19"/>
  <c r="D36" i="19"/>
  <c r="D38" i="19"/>
  <c r="D40" i="19"/>
  <c r="D42" i="19"/>
  <c r="D44" i="19"/>
  <c r="D46" i="19"/>
  <c r="D48" i="19"/>
  <c r="D50" i="19"/>
  <c r="D52" i="19"/>
  <c r="D54" i="19"/>
  <c r="D56" i="19"/>
  <c r="D58" i="19"/>
  <c r="D60" i="19"/>
  <c r="D62" i="19"/>
  <c r="D64" i="19"/>
  <c r="D66" i="19"/>
  <c r="D68" i="19"/>
  <c r="D70" i="19"/>
  <c r="D72" i="19"/>
  <c r="D74" i="19"/>
  <c r="D32" i="19"/>
  <c r="D34" i="19"/>
  <c r="D30" i="19"/>
  <c r="D28" i="19"/>
  <c r="N74" i="19" l="1"/>
  <c r="C33" i="16" l="1"/>
  <c r="C34" i="57" l="1"/>
  <c r="L34" i="57"/>
  <c r="R34" i="57"/>
  <c r="X34" i="57"/>
  <c r="X30" i="57"/>
  <c r="L30" i="57"/>
  <c r="O28" i="57"/>
  <c r="C36" i="41"/>
  <c r="O36" i="41"/>
  <c r="R30" i="41"/>
  <c r="C32" i="57"/>
  <c r="L32" i="57"/>
  <c r="R32" i="57"/>
  <c r="X32" i="57"/>
  <c r="AA30" i="57"/>
  <c r="O30" i="57"/>
  <c r="C30" i="57"/>
  <c r="X28" i="57"/>
  <c r="R28" i="57"/>
  <c r="F28" i="57"/>
  <c r="C34" i="41"/>
  <c r="F36" i="41"/>
  <c r="L32" i="41"/>
  <c r="O34" i="41"/>
  <c r="R36" i="41"/>
  <c r="X32" i="41"/>
  <c r="AA34" i="41"/>
  <c r="U30" i="41"/>
  <c r="I30" i="41"/>
  <c r="X28" i="41"/>
  <c r="L28" i="41"/>
  <c r="I28" i="57"/>
  <c r="F34" i="41"/>
  <c r="I36" i="41"/>
  <c r="O32" i="41"/>
  <c r="U36" i="41"/>
  <c r="AA32" i="41"/>
  <c r="X30" i="41"/>
  <c r="AA28" i="41"/>
  <c r="O28" i="41"/>
  <c r="C28" i="41"/>
  <c r="I34" i="57"/>
  <c r="F34" i="57"/>
  <c r="O34" i="57"/>
  <c r="U34" i="57"/>
  <c r="AA34" i="57"/>
  <c r="R30" i="57"/>
  <c r="F30" i="57"/>
  <c r="C32" i="41"/>
  <c r="R34" i="41"/>
  <c r="L30" i="41"/>
  <c r="I32" i="57"/>
  <c r="F32" i="57"/>
  <c r="O32" i="57"/>
  <c r="U32" i="57"/>
  <c r="AA32" i="57"/>
  <c r="U30" i="57"/>
  <c r="I30" i="57"/>
  <c r="AA28" i="57"/>
  <c r="U28" i="57"/>
  <c r="L28" i="57"/>
  <c r="F32" i="41"/>
  <c r="I34" i="41"/>
  <c r="L36" i="41"/>
  <c r="R32" i="41"/>
  <c r="U34" i="41"/>
  <c r="X36" i="41"/>
  <c r="AA30" i="41"/>
  <c r="O30" i="41"/>
  <c r="C30" i="41"/>
  <c r="R28" i="41"/>
  <c r="F28" i="41"/>
  <c r="C28" i="57"/>
  <c r="I32" i="41"/>
  <c r="L34" i="41"/>
  <c r="U32" i="41"/>
  <c r="X34" i="41"/>
  <c r="AA36" i="41"/>
  <c r="F30" i="41"/>
  <c r="U28" i="41"/>
  <c r="I28" i="41"/>
  <c r="F34" i="40"/>
  <c r="L34" i="40"/>
  <c r="R34" i="40"/>
  <c r="X34" i="40"/>
  <c r="X30" i="40"/>
  <c r="L30" i="40"/>
  <c r="AA28" i="40"/>
  <c r="U28" i="40"/>
  <c r="O28" i="40"/>
  <c r="I28" i="40"/>
  <c r="C32" i="39"/>
  <c r="F32" i="39"/>
  <c r="I32" i="39"/>
  <c r="L32" i="39"/>
  <c r="O32" i="39"/>
  <c r="R32" i="39"/>
  <c r="U32" i="39"/>
  <c r="X32" i="39"/>
  <c r="AA32" i="39"/>
  <c r="AA30" i="39"/>
  <c r="O30" i="39"/>
  <c r="C30" i="39"/>
  <c r="C28" i="39"/>
  <c r="F32" i="40"/>
  <c r="L32" i="40"/>
  <c r="R32" i="40"/>
  <c r="X32" i="40"/>
  <c r="AA30" i="40"/>
  <c r="O30" i="40"/>
  <c r="C30" i="40"/>
  <c r="C28" i="40"/>
  <c r="D28" i="40" s="1"/>
  <c r="C38" i="39"/>
  <c r="F38" i="39"/>
  <c r="I38" i="39"/>
  <c r="L38" i="39"/>
  <c r="O38" i="39"/>
  <c r="R38" i="39"/>
  <c r="U38" i="39"/>
  <c r="X38" i="39"/>
  <c r="AA38" i="39"/>
  <c r="R30" i="39"/>
  <c r="F30" i="39"/>
  <c r="X28" i="39"/>
  <c r="R28" i="39"/>
  <c r="L28" i="39"/>
  <c r="F28" i="39"/>
  <c r="C34" i="40"/>
  <c r="I34" i="40"/>
  <c r="O34" i="40"/>
  <c r="U34" i="40"/>
  <c r="AA34" i="40"/>
  <c r="R30" i="40"/>
  <c r="S30" i="40" s="1"/>
  <c r="F30" i="40"/>
  <c r="X28" i="40"/>
  <c r="R28" i="40"/>
  <c r="S28" i="40" s="1"/>
  <c r="L28" i="40"/>
  <c r="F28" i="40"/>
  <c r="C36" i="39"/>
  <c r="F36" i="39"/>
  <c r="I36" i="39"/>
  <c r="L36" i="39"/>
  <c r="O36" i="39"/>
  <c r="R36" i="39"/>
  <c r="U36" i="39"/>
  <c r="X36" i="39"/>
  <c r="AA36" i="39"/>
  <c r="U30" i="39"/>
  <c r="I30" i="39"/>
  <c r="J30" i="39" s="1"/>
  <c r="C32" i="40"/>
  <c r="I32" i="40"/>
  <c r="O32" i="40"/>
  <c r="U32" i="40"/>
  <c r="AA32" i="40"/>
  <c r="U30" i="40"/>
  <c r="I30" i="40"/>
  <c r="C34" i="39"/>
  <c r="F34" i="39"/>
  <c r="I34" i="39"/>
  <c r="L34" i="39"/>
  <c r="O34" i="39"/>
  <c r="R34" i="39"/>
  <c r="U34" i="39"/>
  <c r="X34" i="39"/>
  <c r="AA34" i="39"/>
  <c r="X30" i="39"/>
  <c r="L30" i="39"/>
  <c r="AA28" i="39"/>
  <c r="U28" i="39"/>
  <c r="O28" i="39"/>
  <c r="I28" i="39"/>
  <c r="R32" i="45"/>
  <c r="O30" i="45"/>
  <c r="I28" i="45"/>
  <c r="U32" i="45"/>
  <c r="L30" i="45"/>
  <c r="U28" i="45"/>
  <c r="F28" i="45"/>
  <c r="X32" i="45"/>
  <c r="I30" i="45"/>
  <c r="R28" i="45"/>
  <c r="C32" i="45"/>
  <c r="AA32" i="45"/>
  <c r="F30" i="45"/>
  <c r="C28" i="45"/>
  <c r="F32" i="45"/>
  <c r="AA30" i="45"/>
  <c r="C30" i="45"/>
  <c r="O28" i="45"/>
  <c r="I32" i="45"/>
  <c r="X30" i="45"/>
  <c r="AA28" i="45"/>
  <c r="L32" i="45"/>
  <c r="U30" i="45"/>
  <c r="L28" i="45"/>
  <c r="O32" i="45"/>
  <c r="R30" i="45"/>
  <c r="X28" i="45"/>
  <c r="F34" i="38"/>
  <c r="L34" i="38"/>
  <c r="R34" i="38"/>
  <c r="X34" i="38"/>
  <c r="X30" i="38"/>
  <c r="AA28" i="38"/>
  <c r="C34" i="9"/>
  <c r="I34" i="9"/>
  <c r="O34" i="9"/>
  <c r="U34" i="9"/>
  <c r="AA34" i="9"/>
  <c r="L30" i="9"/>
  <c r="F36" i="38"/>
  <c r="L36" i="38"/>
  <c r="R36" i="38"/>
  <c r="X36" i="38"/>
  <c r="U30" i="38"/>
  <c r="L28" i="38"/>
  <c r="C36" i="9"/>
  <c r="I36" i="9"/>
  <c r="O36" i="9"/>
  <c r="U36" i="9"/>
  <c r="AA36" i="9"/>
  <c r="I30" i="9"/>
  <c r="F38" i="38"/>
  <c r="L38" i="38"/>
  <c r="R38" i="38"/>
  <c r="X38" i="38"/>
  <c r="R30" i="38"/>
  <c r="X28" i="38"/>
  <c r="Y28" i="38" s="1"/>
  <c r="C38" i="9"/>
  <c r="I38" i="9"/>
  <c r="O38" i="9"/>
  <c r="U38" i="9"/>
  <c r="AA38" i="9"/>
  <c r="F30" i="9"/>
  <c r="C32" i="38"/>
  <c r="I32" i="38"/>
  <c r="O32" i="38"/>
  <c r="U32" i="38"/>
  <c r="AA32" i="38"/>
  <c r="O30" i="38"/>
  <c r="I28" i="38"/>
  <c r="F32" i="9"/>
  <c r="L32" i="9"/>
  <c r="R32" i="9"/>
  <c r="X32" i="9"/>
  <c r="AA30" i="9"/>
  <c r="C30" i="9"/>
  <c r="C34" i="38"/>
  <c r="I34" i="38"/>
  <c r="O34" i="38"/>
  <c r="U34" i="38"/>
  <c r="AA34" i="38"/>
  <c r="L30" i="38"/>
  <c r="U28" i="38"/>
  <c r="F28" i="38"/>
  <c r="F34" i="9"/>
  <c r="L34" i="9"/>
  <c r="R34" i="9"/>
  <c r="X34" i="9"/>
  <c r="X30" i="9"/>
  <c r="C36" i="38"/>
  <c r="I36" i="38"/>
  <c r="O36" i="38"/>
  <c r="U36" i="38"/>
  <c r="AA36" i="38"/>
  <c r="I30" i="38"/>
  <c r="R28" i="38"/>
  <c r="F36" i="9"/>
  <c r="L36" i="9"/>
  <c r="R36" i="9"/>
  <c r="X36" i="9"/>
  <c r="U30" i="9"/>
  <c r="C38" i="38"/>
  <c r="I38" i="38"/>
  <c r="O38" i="38"/>
  <c r="U38" i="38"/>
  <c r="AA38" i="38"/>
  <c r="F30" i="38"/>
  <c r="C30" i="38"/>
  <c r="O32" i="9"/>
  <c r="R38" i="9"/>
  <c r="O28" i="38"/>
  <c r="U32" i="9"/>
  <c r="F32" i="38"/>
  <c r="C28" i="38"/>
  <c r="X38" i="9"/>
  <c r="L32" i="38"/>
  <c r="C32" i="9"/>
  <c r="AA32" i="9"/>
  <c r="R32" i="38"/>
  <c r="F38" i="9"/>
  <c r="R30" i="9"/>
  <c r="X32" i="38"/>
  <c r="I32" i="9"/>
  <c r="O30" i="9"/>
  <c r="AA30" i="38"/>
  <c r="L38" i="9"/>
  <c r="U28" i="9"/>
  <c r="R28" i="9"/>
  <c r="O28" i="9"/>
  <c r="L28" i="9"/>
  <c r="AA28" i="9"/>
  <c r="X28" i="9"/>
  <c r="C28" i="9"/>
  <c r="I28" i="9"/>
  <c r="F28" i="9"/>
  <c r="C34" i="16"/>
  <c r="C35" i="16" s="1"/>
  <c r="B33" i="16"/>
  <c r="B5" i="39" l="1"/>
  <c r="B2" i="39"/>
  <c r="B2" i="57"/>
  <c r="B2" i="38"/>
  <c r="B2" i="9"/>
  <c r="B5" i="40"/>
  <c r="B2" i="45"/>
  <c r="B2" i="41"/>
  <c r="B2" i="40"/>
  <c r="B5" i="38"/>
  <c r="B5" i="41"/>
  <c r="M28" i="40"/>
  <c r="M29" i="40" s="1"/>
  <c r="V28" i="41"/>
  <c r="W29" i="41" s="1"/>
  <c r="G28" i="41"/>
  <c r="G29" i="41" s="1"/>
  <c r="J28" i="41"/>
  <c r="J29" i="41" s="1"/>
  <c r="Y28" i="40"/>
  <c r="Z29" i="40" s="1"/>
  <c r="G30" i="57"/>
  <c r="S30" i="57"/>
  <c r="J30" i="57"/>
  <c r="J31" i="57" s="1"/>
  <c r="J59" i="57" s="1"/>
  <c r="V30" i="57"/>
  <c r="G30" i="40"/>
  <c r="G31" i="40" s="1"/>
  <c r="Y30" i="39"/>
  <c r="Y31" i="39" s="1"/>
  <c r="G28" i="40"/>
  <c r="G29" i="40" s="1"/>
  <c r="S28" i="41"/>
  <c r="S29" i="41" s="1"/>
  <c r="V32" i="57"/>
  <c r="M30" i="39"/>
  <c r="N31" i="39" s="1"/>
  <c r="J30" i="40"/>
  <c r="K31" i="40" s="1"/>
  <c r="V30" i="40"/>
  <c r="V31" i="40" s="1"/>
  <c r="G30" i="39"/>
  <c r="G31" i="39" s="1"/>
  <c r="V30" i="39"/>
  <c r="W31" i="39" s="1"/>
  <c r="S30" i="39"/>
  <c r="T31" i="39" s="1"/>
  <c r="G30" i="41"/>
  <c r="H31" i="41" s="1"/>
  <c r="D28" i="57"/>
  <c r="C41" i="57" s="1"/>
  <c r="D28" i="41"/>
  <c r="D29" i="41" s="1"/>
  <c r="V34" i="57"/>
  <c r="U54" i="57" s="1"/>
  <c r="P32" i="57"/>
  <c r="Q33" i="57" s="1"/>
  <c r="Q60" i="57" s="1"/>
  <c r="P30" i="41"/>
  <c r="P31" i="41" s="1"/>
  <c r="M28" i="41"/>
  <c r="N29" i="41" s="1"/>
  <c r="D30" i="41"/>
  <c r="D31" i="41" s="1"/>
  <c r="P34" i="57"/>
  <c r="O54" i="57" s="1"/>
  <c r="P28" i="41"/>
  <c r="Q29" i="41" s="1"/>
  <c r="M30" i="41"/>
  <c r="S28" i="57"/>
  <c r="D32" i="57"/>
  <c r="P28" i="57"/>
  <c r="O58" i="57" s="1"/>
  <c r="Y30" i="57"/>
  <c r="D34" i="57"/>
  <c r="C61" i="57" s="1"/>
  <c r="V28" i="57"/>
  <c r="J32" i="57"/>
  <c r="J34" i="57"/>
  <c r="I61" i="57" s="1"/>
  <c r="Y30" i="41"/>
  <c r="V30" i="41"/>
  <c r="G28" i="57"/>
  <c r="P30" i="57"/>
  <c r="M32" i="57"/>
  <c r="M30" i="57"/>
  <c r="M34" i="57"/>
  <c r="R42" i="57"/>
  <c r="P30" i="40"/>
  <c r="Q31" i="40" s="1"/>
  <c r="M28" i="57"/>
  <c r="G32" i="57"/>
  <c r="F60" i="57" s="1"/>
  <c r="G34" i="57"/>
  <c r="J30" i="41"/>
  <c r="D30" i="57"/>
  <c r="S32" i="57"/>
  <c r="R60" i="57" s="1"/>
  <c r="S34" i="57"/>
  <c r="K31" i="57"/>
  <c r="K59" i="57" s="1"/>
  <c r="J28" i="57"/>
  <c r="Y28" i="41"/>
  <c r="Y28" i="57"/>
  <c r="Y32" i="57"/>
  <c r="S30" i="41"/>
  <c r="Y34" i="57"/>
  <c r="X61" i="57" s="1"/>
  <c r="F32" i="56"/>
  <c r="L32" i="56"/>
  <c r="M30" i="56"/>
  <c r="C30" i="56"/>
  <c r="I28" i="56"/>
  <c r="M32" i="56"/>
  <c r="L30" i="56"/>
  <c r="F28" i="56"/>
  <c r="I34" i="56"/>
  <c r="C34" i="56"/>
  <c r="M34" i="56"/>
  <c r="F30" i="56"/>
  <c r="L28" i="56"/>
  <c r="F34" i="56"/>
  <c r="I32" i="56"/>
  <c r="C32" i="56"/>
  <c r="L34" i="56"/>
  <c r="I30" i="56"/>
  <c r="M28" i="56"/>
  <c r="C28" i="56"/>
  <c r="P30" i="39"/>
  <c r="P31" i="39" s="1"/>
  <c r="C36" i="37"/>
  <c r="I32" i="37"/>
  <c r="M32" i="37"/>
  <c r="M36" i="37"/>
  <c r="F30" i="37"/>
  <c r="I28" i="37"/>
  <c r="C34" i="33"/>
  <c r="I34" i="33"/>
  <c r="M34" i="33"/>
  <c r="F30" i="33"/>
  <c r="I28" i="33"/>
  <c r="C34" i="31"/>
  <c r="F34" i="31"/>
  <c r="I34" i="31"/>
  <c r="M32" i="31"/>
  <c r="M36" i="31"/>
  <c r="L30" i="31"/>
  <c r="M28" i="31"/>
  <c r="C28" i="31"/>
  <c r="I34" i="37"/>
  <c r="M30" i="37"/>
  <c r="F28" i="37"/>
  <c r="M30" i="33"/>
  <c r="C36" i="31"/>
  <c r="L34" i="31"/>
  <c r="I30" i="31"/>
  <c r="C34" i="37"/>
  <c r="F36" i="37"/>
  <c r="L32" i="37"/>
  <c r="L36" i="37"/>
  <c r="I30" i="37"/>
  <c r="L28" i="37"/>
  <c r="C32" i="33"/>
  <c r="I32" i="33"/>
  <c r="L34" i="33"/>
  <c r="I30" i="33"/>
  <c r="L28" i="33"/>
  <c r="C32" i="31"/>
  <c r="F32" i="31"/>
  <c r="I32" i="31"/>
  <c r="L32" i="31"/>
  <c r="L36" i="31"/>
  <c r="M30" i="31"/>
  <c r="C30" i="31"/>
  <c r="F28" i="31"/>
  <c r="L34" i="37"/>
  <c r="F32" i="33"/>
  <c r="C30" i="33"/>
  <c r="F36" i="31"/>
  <c r="L38" i="31"/>
  <c r="C32" i="37"/>
  <c r="F34" i="37"/>
  <c r="I36" i="37"/>
  <c r="M34" i="37"/>
  <c r="L30" i="37"/>
  <c r="M28" i="37"/>
  <c r="C28" i="37"/>
  <c r="F34" i="33"/>
  <c r="M32" i="33"/>
  <c r="L30" i="33"/>
  <c r="M28" i="33"/>
  <c r="C28" i="33"/>
  <c r="C38" i="31"/>
  <c r="F38" i="31"/>
  <c r="I38" i="31"/>
  <c r="M34" i="31"/>
  <c r="M38" i="31"/>
  <c r="F30" i="31"/>
  <c r="I28" i="31"/>
  <c r="F32" i="37"/>
  <c r="C30" i="37"/>
  <c r="D30" i="37" s="1"/>
  <c r="L32" i="33"/>
  <c r="F28" i="33"/>
  <c r="I36" i="31"/>
  <c r="L28" i="31"/>
  <c r="L32" i="44"/>
  <c r="I30" i="44"/>
  <c r="L28" i="44"/>
  <c r="I32" i="44"/>
  <c r="L30" i="44"/>
  <c r="M28" i="44"/>
  <c r="C28" i="44"/>
  <c r="F32" i="44"/>
  <c r="M30" i="44"/>
  <c r="C30" i="44"/>
  <c r="F28" i="44"/>
  <c r="C32" i="44"/>
  <c r="M32" i="44"/>
  <c r="F30" i="44"/>
  <c r="I28" i="44"/>
  <c r="P28" i="40"/>
  <c r="Q29" i="40" s="1"/>
  <c r="J28" i="40"/>
  <c r="K29" i="40" s="1"/>
  <c r="V28" i="40"/>
  <c r="V29" i="40" s="1"/>
  <c r="V28" i="39"/>
  <c r="W29" i="39" s="1"/>
  <c r="D30" i="40"/>
  <c r="D31" i="40" s="1"/>
  <c r="D30" i="39"/>
  <c r="D31" i="39" s="1"/>
  <c r="D30" i="45"/>
  <c r="D31" i="45" s="1"/>
  <c r="P28" i="39"/>
  <c r="M28" i="39"/>
  <c r="Y30" i="40"/>
  <c r="J28" i="39"/>
  <c r="G28" i="39"/>
  <c r="M30" i="40"/>
  <c r="S29" i="40"/>
  <c r="T29" i="40"/>
  <c r="D29" i="40"/>
  <c r="E29" i="40"/>
  <c r="J30" i="45"/>
  <c r="K31" i="45" s="1"/>
  <c r="Y28" i="39"/>
  <c r="D28" i="39"/>
  <c r="K31" i="39"/>
  <c r="J31" i="39"/>
  <c r="T31" i="40"/>
  <c r="S31" i="40"/>
  <c r="S28" i="39"/>
  <c r="G28" i="45"/>
  <c r="H29" i="45" s="1"/>
  <c r="S30" i="38"/>
  <c r="T31" i="38" s="1"/>
  <c r="Y30" i="38"/>
  <c r="Y31" i="38" s="1"/>
  <c r="M28" i="45"/>
  <c r="N29" i="45" s="1"/>
  <c r="P28" i="38"/>
  <c r="P29" i="38" s="1"/>
  <c r="V30" i="45"/>
  <c r="J28" i="38"/>
  <c r="J29" i="38" s="1"/>
  <c r="D28" i="45"/>
  <c r="V28" i="45"/>
  <c r="S28" i="38"/>
  <c r="S29" i="38" s="1"/>
  <c r="M28" i="38"/>
  <c r="M29" i="38" s="1"/>
  <c r="G30" i="45"/>
  <c r="M30" i="45"/>
  <c r="D30" i="38"/>
  <c r="E31" i="38" s="1"/>
  <c r="G28" i="38"/>
  <c r="G29" i="38" s="1"/>
  <c r="V30" i="38"/>
  <c r="W31" i="38" s="1"/>
  <c r="Y30" i="45"/>
  <c r="G30" i="38"/>
  <c r="H31" i="38" s="1"/>
  <c r="V28" i="38"/>
  <c r="V29" i="38" s="1"/>
  <c r="Y28" i="45"/>
  <c r="J28" i="45"/>
  <c r="D28" i="38"/>
  <c r="D29" i="38" s="1"/>
  <c r="M30" i="38"/>
  <c r="M31" i="38" s="1"/>
  <c r="S30" i="45"/>
  <c r="P28" i="45"/>
  <c r="S28" i="45"/>
  <c r="P30" i="45"/>
  <c r="Z29" i="38"/>
  <c r="Y29" i="38"/>
  <c r="J30" i="38"/>
  <c r="P30" i="38"/>
  <c r="F34" i="29"/>
  <c r="M32" i="29"/>
  <c r="L30" i="29"/>
  <c r="C28" i="29"/>
  <c r="F36" i="29"/>
  <c r="L34" i="29"/>
  <c r="I30" i="29"/>
  <c r="F38" i="29"/>
  <c r="M34" i="29"/>
  <c r="F30" i="29"/>
  <c r="C32" i="29"/>
  <c r="I32" i="29"/>
  <c r="L36" i="29"/>
  <c r="C30" i="29"/>
  <c r="C34" i="29"/>
  <c r="I34" i="29"/>
  <c r="M36" i="29"/>
  <c r="M28" i="29"/>
  <c r="C36" i="29"/>
  <c r="I36" i="29"/>
  <c r="L38" i="29"/>
  <c r="L28" i="29"/>
  <c r="C38" i="29"/>
  <c r="I38" i="29"/>
  <c r="M38" i="29"/>
  <c r="I28" i="29"/>
  <c r="F32" i="29"/>
  <c r="L32" i="29"/>
  <c r="M30" i="29"/>
  <c r="F28" i="29"/>
  <c r="L34" i="13"/>
  <c r="F34" i="13"/>
  <c r="L36" i="13"/>
  <c r="F36" i="13"/>
  <c r="L38" i="13"/>
  <c r="F38" i="13"/>
  <c r="M32" i="13"/>
  <c r="I32" i="13"/>
  <c r="C32" i="13"/>
  <c r="M34" i="13"/>
  <c r="I34" i="13"/>
  <c r="C34" i="13"/>
  <c r="M36" i="13"/>
  <c r="I36" i="13"/>
  <c r="C36" i="13"/>
  <c r="M38" i="13"/>
  <c r="I38" i="13"/>
  <c r="C38" i="13"/>
  <c r="L32" i="13"/>
  <c r="F32" i="13"/>
  <c r="L30" i="13"/>
  <c r="M30" i="13"/>
  <c r="F30" i="13"/>
  <c r="I30" i="13"/>
  <c r="M28" i="13"/>
  <c r="C30" i="13"/>
  <c r="I28" i="13"/>
  <c r="L28" i="13"/>
  <c r="C28" i="13"/>
  <c r="F28" i="13"/>
  <c r="B34" i="16"/>
  <c r="B35" i="16" s="1"/>
  <c r="G15" i="16"/>
  <c r="G16" i="16" s="1"/>
  <c r="G17" i="16" s="1"/>
  <c r="B2" i="19" s="1"/>
  <c r="D32" i="56" l="1"/>
  <c r="C45" i="56" s="1"/>
  <c r="J32" i="56"/>
  <c r="I53" i="56" s="1"/>
  <c r="I42" i="57"/>
  <c r="I59" i="57"/>
  <c r="N29" i="40"/>
  <c r="R52" i="57"/>
  <c r="R59" i="57"/>
  <c r="U52" i="57"/>
  <c r="U59" i="57"/>
  <c r="O60" i="57"/>
  <c r="U43" i="57"/>
  <c r="U60" i="57"/>
  <c r="F52" i="57"/>
  <c r="F59" i="57"/>
  <c r="B2" i="37"/>
  <c r="B2" i="31"/>
  <c r="B2" i="29"/>
  <c r="B2" i="56"/>
  <c r="D5" i="33"/>
  <c r="B2" i="33"/>
  <c r="B2" i="44"/>
  <c r="B2" i="13"/>
  <c r="D5" i="31"/>
  <c r="U53" i="57"/>
  <c r="I52" i="57"/>
  <c r="C51" i="57"/>
  <c r="H31" i="57"/>
  <c r="H59" i="57" s="1"/>
  <c r="W29" i="40"/>
  <c r="Y29" i="40"/>
  <c r="W31" i="57"/>
  <c r="W59" i="57" s="1"/>
  <c r="P31" i="40"/>
  <c r="V29" i="41"/>
  <c r="V31" i="57"/>
  <c r="V42" i="57" s="1"/>
  <c r="E31" i="40"/>
  <c r="Z31" i="39"/>
  <c r="U42" i="57"/>
  <c r="E31" i="41"/>
  <c r="K29" i="41"/>
  <c r="V33" i="57"/>
  <c r="V43" i="57" s="1"/>
  <c r="H29" i="40"/>
  <c r="V31" i="39"/>
  <c r="M31" i="39"/>
  <c r="F42" i="57"/>
  <c r="G31" i="57"/>
  <c r="G52" i="57" s="1"/>
  <c r="Z31" i="38"/>
  <c r="S31" i="57"/>
  <c r="S59" i="57" s="1"/>
  <c r="H29" i="41"/>
  <c r="W33" i="57"/>
  <c r="W60" i="57" s="1"/>
  <c r="J29" i="40"/>
  <c r="T31" i="57"/>
  <c r="T59" i="57" s="1"/>
  <c r="D29" i="57"/>
  <c r="D41" i="57" s="1"/>
  <c r="D5" i="29"/>
  <c r="D5" i="37"/>
  <c r="P29" i="41"/>
  <c r="E29" i="41"/>
  <c r="T29" i="41"/>
  <c r="J31" i="40"/>
  <c r="H31" i="40"/>
  <c r="G31" i="41"/>
  <c r="W31" i="40"/>
  <c r="S31" i="39"/>
  <c r="S31" i="38"/>
  <c r="O44" i="57"/>
  <c r="Q29" i="38"/>
  <c r="G28" i="33"/>
  <c r="H29" i="33" s="1"/>
  <c r="G34" i="56"/>
  <c r="F46" i="56" s="1"/>
  <c r="G30" i="56"/>
  <c r="F52" i="56" s="1"/>
  <c r="J30" i="56"/>
  <c r="J28" i="44"/>
  <c r="J29" i="44" s="1"/>
  <c r="D28" i="44"/>
  <c r="E29" i="44" s="1"/>
  <c r="G28" i="29"/>
  <c r="G29" i="29" s="1"/>
  <c r="E31" i="45"/>
  <c r="Q31" i="39"/>
  <c r="G28" i="31"/>
  <c r="H29" i="31" s="1"/>
  <c r="P35" i="57"/>
  <c r="P44" i="57" s="1"/>
  <c r="V29" i="39"/>
  <c r="P33" i="57"/>
  <c r="P43" i="57" s="1"/>
  <c r="Q31" i="41"/>
  <c r="M29" i="41"/>
  <c r="H31" i="39"/>
  <c r="O43" i="57"/>
  <c r="N29" i="38"/>
  <c r="Q35" i="57"/>
  <c r="Q61" i="57" s="1"/>
  <c r="E29" i="57"/>
  <c r="E58" i="57" s="1"/>
  <c r="P29" i="40"/>
  <c r="C59" i="57"/>
  <c r="L61" i="57"/>
  <c r="F58" i="57"/>
  <c r="X59" i="57"/>
  <c r="R58" i="57"/>
  <c r="C58" i="57"/>
  <c r="X58" i="57"/>
  <c r="F61" i="57"/>
  <c r="O59" i="57"/>
  <c r="R61" i="57"/>
  <c r="U58" i="57"/>
  <c r="V35" i="57"/>
  <c r="V61" i="57" s="1"/>
  <c r="U61" i="57"/>
  <c r="I58" i="57"/>
  <c r="L58" i="57"/>
  <c r="L59" i="57"/>
  <c r="I60" i="57"/>
  <c r="O61" i="57"/>
  <c r="O53" i="57"/>
  <c r="U44" i="57"/>
  <c r="W35" i="57"/>
  <c r="W44" i="57" s="1"/>
  <c r="M29" i="45"/>
  <c r="S31" i="41"/>
  <c r="T31" i="41"/>
  <c r="Z29" i="41"/>
  <c r="Y29" i="41"/>
  <c r="K42" i="57"/>
  <c r="K52" i="57"/>
  <c r="L41" i="57"/>
  <c r="N29" i="57"/>
  <c r="N58" i="57" s="1"/>
  <c r="M29" i="57"/>
  <c r="M41" i="57" s="1"/>
  <c r="L51" i="57"/>
  <c r="L44" i="57"/>
  <c r="N35" i="57"/>
  <c r="N61" i="57" s="1"/>
  <c r="M35" i="57"/>
  <c r="M44" i="57" s="1"/>
  <c r="L54" i="57"/>
  <c r="H29" i="57"/>
  <c r="H58" i="57" s="1"/>
  <c r="G29" i="57"/>
  <c r="G41" i="57" s="1"/>
  <c r="F41" i="57"/>
  <c r="F51" i="57"/>
  <c r="V29" i="57"/>
  <c r="V41" i="57" s="1"/>
  <c r="U41" i="57"/>
  <c r="W29" i="57"/>
  <c r="W58" i="57" s="1"/>
  <c r="U51" i="57"/>
  <c r="O41" i="57"/>
  <c r="Q29" i="57"/>
  <c r="Q58" i="57" s="1"/>
  <c r="P29" i="57"/>
  <c r="P58" i="57" s="1"/>
  <c r="O51" i="57"/>
  <c r="G29" i="45"/>
  <c r="J52" i="57"/>
  <c r="Z29" i="57"/>
  <c r="Z58" i="57" s="1"/>
  <c r="X41" i="57"/>
  <c r="Y29" i="57"/>
  <c r="Y41" i="57" s="1"/>
  <c r="X51" i="57"/>
  <c r="Q43" i="57"/>
  <c r="Q53" i="57"/>
  <c r="C42" i="57"/>
  <c r="E31" i="57"/>
  <c r="E59" i="57" s="1"/>
  <c r="D31" i="57"/>
  <c r="D42" i="57" s="1"/>
  <c r="C52" i="57"/>
  <c r="H33" i="57"/>
  <c r="H60" i="57" s="1"/>
  <c r="G33" i="57"/>
  <c r="G60" i="57" s="1"/>
  <c r="F43" i="57"/>
  <c r="F53" i="57"/>
  <c r="O42" i="57"/>
  <c r="Q31" i="57"/>
  <c r="Q59" i="57" s="1"/>
  <c r="P31" i="57"/>
  <c r="P42" i="57" s="1"/>
  <c r="O52" i="57"/>
  <c r="J35" i="57"/>
  <c r="J61" i="57" s="1"/>
  <c r="I44" i="57"/>
  <c r="K35" i="57"/>
  <c r="K61" i="57" s="1"/>
  <c r="I54" i="57"/>
  <c r="N31" i="41"/>
  <c r="M31" i="41"/>
  <c r="X44" i="57"/>
  <c r="Z35" i="57"/>
  <c r="Z61" i="57" s="1"/>
  <c r="Y35" i="57"/>
  <c r="Y61" i="57" s="1"/>
  <c r="X54" i="57"/>
  <c r="R43" i="57"/>
  <c r="T33" i="57"/>
  <c r="T60" i="57" s="1"/>
  <c r="S33" i="57"/>
  <c r="S60" i="57" s="1"/>
  <c r="R53" i="57"/>
  <c r="H35" i="57"/>
  <c r="H61" i="57" s="1"/>
  <c r="F44" i="57"/>
  <c r="G35" i="57"/>
  <c r="G44" i="57" s="1"/>
  <c r="F54" i="57"/>
  <c r="L60" i="57"/>
  <c r="L43" i="57"/>
  <c r="N33" i="57"/>
  <c r="N60" i="57" s="1"/>
  <c r="M33" i="57"/>
  <c r="M60" i="57" s="1"/>
  <c r="L53" i="57"/>
  <c r="Z31" i="41"/>
  <c r="Y31" i="41"/>
  <c r="X42" i="57"/>
  <c r="Y31" i="57"/>
  <c r="Y42" i="57" s="1"/>
  <c r="Z31" i="57"/>
  <c r="Z59" i="57" s="1"/>
  <c r="X52" i="57"/>
  <c r="R41" i="57"/>
  <c r="T29" i="57"/>
  <c r="T58" i="57" s="1"/>
  <c r="S29" i="57"/>
  <c r="S41" i="57" s="1"/>
  <c r="R51" i="57"/>
  <c r="X60" i="57"/>
  <c r="Z33" i="57"/>
  <c r="Z60" i="57" s="1"/>
  <c r="Y33" i="57"/>
  <c r="Y60" i="57" s="1"/>
  <c r="X43" i="57"/>
  <c r="X53" i="57"/>
  <c r="K29" i="57"/>
  <c r="K58" i="57" s="1"/>
  <c r="I41" i="57"/>
  <c r="J29" i="57"/>
  <c r="J41" i="57" s="1"/>
  <c r="I51" i="57"/>
  <c r="T35" i="57"/>
  <c r="T61" i="57" s="1"/>
  <c r="R44" i="57"/>
  <c r="S35" i="57"/>
  <c r="S44" i="57" s="1"/>
  <c r="R54" i="57"/>
  <c r="K31" i="41"/>
  <c r="J31" i="41"/>
  <c r="M31" i="57"/>
  <c r="M42" i="57" s="1"/>
  <c r="L42" i="57"/>
  <c r="N31" i="57"/>
  <c r="N59" i="57" s="1"/>
  <c r="L52" i="57"/>
  <c r="V31" i="41"/>
  <c r="W31" i="41"/>
  <c r="K33" i="57"/>
  <c r="K60" i="57" s="1"/>
  <c r="J33" i="57"/>
  <c r="J43" i="57" s="1"/>
  <c r="I43" i="57"/>
  <c r="I53" i="57"/>
  <c r="D35" i="57"/>
  <c r="D61" i="57" s="1"/>
  <c r="C44" i="57"/>
  <c r="E35" i="57"/>
  <c r="E61" i="57" s="1"/>
  <c r="C54" i="57"/>
  <c r="C60" i="57"/>
  <c r="D33" i="57"/>
  <c r="D43" i="57" s="1"/>
  <c r="E33" i="57"/>
  <c r="E60" i="57" s="1"/>
  <c r="C43" i="57"/>
  <c r="C53" i="57"/>
  <c r="J42" i="57"/>
  <c r="G30" i="31"/>
  <c r="G31" i="31" s="1"/>
  <c r="J28" i="31"/>
  <c r="J29" i="31" s="1"/>
  <c r="D34" i="56"/>
  <c r="D28" i="56"/>
  <c r="J34" i="56"/>
  <c r="G32" i="56"/>
  <c r="J28" i="56"/>
  <c r="G28" i="56"/>
  <c r="D30" i="56"/>
  <c r="G30" i="44"/>
  <c r="H31" i="44" s="1"/>
  <c r="D30" i="44"/>
  <c r="D31" i="44" s="1"/>
  <c r="D28" i="37"/>
  <c r="D29" i="37" s="1"/>
  <c r="D30" i="29"/>
  <c r="D31" i="29" s="1"/>
  <c r="J31" i="45"/>
  <c r="E31" i="39"/>
  <c r="J30" i="29"/>
  <c r="K31" i="29" s="1"/>
  <c r="G28" i="44"/>
  <c r="H29" i="44" s="1"/>
  <c r="D28" i="33"/>
  <c r="D29" i="33" s="1"/>
  <c r="J30" i="31"/>
  <c r="J31" i="31" s="1"/>
  <c r="D30" i="31"/>
  <c r="D31" i="31" s="1"/>
  <c r="J30" i="44"/>
  <c r="G30" i="37"/>
  <c r="G28" i="37"/>
  <c r="G30" i="33"/>
  <c r="J28" i="37"/>
  <c r="E31" i="37"/>
  <c r="D31" i="37"/>
  <c r="J30" i="37"/>
  <c r="D28" i="31"/>
  <c r="J28" i="33"/>
  <c r="D30" i="33"/>
  <c r="J30" i="33"/>
  <c r="D29" i="39"/>
  <c r="E29" i="39"/>
  <c r="G29" i="39"/>
  <c r="H29" i="39"/>
  <c r="Z31" i="40"/>
  <c r="Y31" i="40"/>
  <c r="H29" i="38"/>
  <c r="N31" i="40"/>
  <c r="M31" i="40"/>
  <c r="Q29" i="39"/>
  <c r="P29" i="39"/>
  <c r="S29" i="39"/>
  <c r="T29" i="39"/>
  <c r="Y29" i="39"/>
  <c r="Z29" i="39"/>
  <c r="K29" i="39"/>
  <c r="J29" i="39"/>
  <c r="M29" i="39"/>
  <c r="N29" i="39"/>
  <c r="G31" i="38"/>
  <c r="T29" i="38"/>
  <c r="E29" i="38"/>
  <c r="D31" i="38"/>
  <c r="Z29" i="45"/>
  <c r="Y29" i="45"/>
  <c r="H31" i="45"/>
  <c r="G31" i="45"/>
  <c r="D29" i="45"/>
  <c r="E29" i="45"/>
  <c r="N31" i="38"/>
  <c r="P31" i="45"/>
  <c r="Q31" i="45"/>
  <c r="W29" i="38"/>
  <c r="S29" i="45"/>
  <c r="T29" i="45"/>
  <c r="P29" i="45"/>
  <c r="Q29" i="45"/>
  <c r="Y31" i="45"/>
  <c r="Z31" i="45"/>
  <c r="W31" i="45"/>
  <c r="V31" i="45"/>
  <c r="T31" i="45"/>
  <c r="S31" i="45"/>
  <c r="V31" i="38"/>
  <c r="K29" i="38"/>
  <c r="J29" i="45"/>
  <c r="K29" i="45"/>
  <c r="M31" i="45"/>
  <c r="N31" i="45"/>
  <c r="V29" i="45"/>
  <c r="W29" i="45"/>
  <c r="P31" i="38"/>
  <c r="Q31" i="38"/>
  <c r="K31" i="38"/>
  <c r="J31" i="38"/>
  <c r="J28" i="29"/>
  <c r="J29" i="29" s="1"/>
  <c r="D28" i="29"/>
  <c r="G30" i="29"/>
  <c r="E12" i="16"/>
  <c r="I45" i="56" l="1"/>
  <c r="F44" i="56"/>
  <c r="V52" i="57"/>
  <c r="P61" i="57"/>
  <c r="H52" i="57"/>
  <c r="H42" i="57"/>
  <c r="V60" i="57"/>
  <c r="W43" i="57"/>
  <c r="W42" i="57"/>
  <c r="S42" i="57"/>
  <c r="E33" i="56"/>
  <c r="E53" i="56" s="1"/>
  <c r="J33" i="56"/>
  <c r="J53" i="56" s="1"/>
  <c r="G59" i="57"/>
  <c r="D33" i="56"/>
  <c r="D45" i="56" s="1"/>
  <c r="K33" i="56"/>
  <c r="K53" i="56" s="1"/>
  <c r="C53" i="56"/>
  <c r="P60" i="57"/>
  <c r="D58" i="57"/>
  <c r="V59" i="57"/>
  <c r="I52" i="56"/>
  <c r="I44" i="56"/>
  <c r="E41" i="57"/>
  <c r="W52" i="57"/>
  <c r="W53" i="57"/>
  <c r="D51" i="57"/>
  <c r="G42" i="57"/>
  <c r="V53" i="57"/>
  <c r="T52" i="57"/>
  <c r="S52" i="57"/>
  <c r="T42" i="57"/>
  <c r="E51" i="57"/>
  <c r="P53" i="57"/>
  <c r="M52" i="57"/>
  <c r="H29" i="29"/>
  <c r="E31" i="29"/>
  <c r="K29" i="31"/>
  <c r="G31" i="56"/>
  <c r="G52" i="56" s="1"/>
  <c r="H31" i="56"/>
  <c r="H52" i="56" s="1"/>
  <c r="G29" i="33"/>
  <c r="F54" i="56"/>
  <c r="K31" i="56"/>
  <c r="K52" i="56" s="1"/>
  <c r="D29" i="44"/>
  <c r="G35" i="56"/>
  <c r="G54" i="56" s="1"/>
  <c r="H35" i="56"/>
  <c r="H54" i="56" s="1"/>
  <c r="J31" i="56"/>
  <c r="J52" i="56" s="1"/>
  <c r="K29" i="44"/>
  <c r="H31" i="31"/>
  <c r="G29" i="31"/>
  <c r="Q54" i="57"/>
  <c r="P54" i="57"/>
  <c r="Q44" i="57"/>
  <c r="V54" i="57"/>
  <c r="V44" i="57"/>
  <c r="J58" i="57"/>
  <c r="D60" i="57"/>
  <c r="M61" i="57"/>
  <c r="M59" i="57"/>
  <c r="G61" i="57"/>
  <c r="Y59" i="57"/>
  <c r="D59" i="57"/>
  <c r="J60" i="57"/>
  <c r="S61" i="57"/>
  <c r="P59" i="57"/>
  <c r="G58" i="57"/>
  <c r="W54" i="57"/>
  <c r="W61" i="57"/>
  <c r="M58" i="57"/>
  <c r="V58" i="57"/>
  <c r="Y58" i="57"/>
  <c r="S58" i="57"/>
  <c r="S54" i="57"/>
  <c r="G53" i="57"/>
  <c r="Y43" i="57"/>
  <c r="M51" i="57"/>
  <c r="D53" i="57"/>
  <c r="Y53" i="57"/>
  <c r="S51" i="57"/>
  <c r="Y52" i="57"/>
  <c r="G43" i="57"/>
  <c r="D52" i="57"/>
  <c r="K43" i="57"/>
  <c r="K53" i="57"/>
  <c r="N43" i="57"/>
  <c r="N53" i="57"/>
  <c r="Q41" i="57"/>
  <c r="Q51" i="57"/>
  <c r="W41" i="57"/>
  <c r="W51" i="57"/>
  <c r="H41" i="57"/>
  <c r="H51" i="57"/>
  <c r="N44" i="57"/>
  <c r="N54" i="57"/>
  <c r="D44" i="57"/>
  <c r="J53" i="57"/>
  <c r="J51" i="57"/>
  <c r="S43" i="57"/>
  <c r="Y44" i="57"/>
  <c r="J54" i="57"/>
  <c r="Y51" i="57"/>
  <c r="G51" i="57"/>
  <c r="E43" i="57"/>
  <c r="E53" i="57"/>
  <c r="K41" i="57"/>
  <c r="K51" i="57"/>
  <c r="T41" i="57"/>
  <c r="T51" i="57"/>
  <c r="Z42" i="57"/>
  <c r="Z52" i="57"/>
  <c r="K44" i="57"/>
  <c r="K54" i="57"/>
  <c r="N41" i="57"/>
  <c r="N51" i="57"/>
  <c r="S53" i="57"/>
  <c r="T44" i="57"/>
  <c r="T54" i="57"/>
  <c r="T43" i="57"/>
  <c r="T53" i="57"/>
  <c r="Z44" i="57"/>
  <c r="Z54" i="57"/>
  <c r="H43" i="57"/>
  <c r="H53" i="57"/>
  <c r="E42" i="57"/>
  <c r="E52" i="57"/>
  <c r="D54" i="57"/>
  <c r="M43" i="57"/>
  <c r="G54" i="57"/>
  <c r="Y54" i="57"/>
  <c r="J44" i="57"/>
  <c r="P52" i="57"/>
  <c r="P41" i="57"/>
  <c r="V51" i="57"/>
  <c r="M54" i="57"/>
  <c r="E44" i="57"/>
  <c r="E54" i="57"/>
  <c r="N42" i="57"/>
  <c r="N52" i="57"/>
  <c r="Z43" i="57"/>
  <c r="Z53" i="57"/>
  <c r="H44" i="57"/>
  <c r="H54" i="57"/>
  <c r="Q42" i="57"/>
  <c r="Q52" i="57"/>
  <c r="Z41" i="57"/>
  <c r="Z51" i="57"/>
  <c r="M53" i="57"/>
  <c r="P51" i="57"/>
  <c r="J31" i="29"/>
  <c r="G31" i="44"/>
  <c r="F43" i="56"/>
  <c r="C54" i="56"/>
  <c r="C46" i="56"/>
  <c r="E29" i="37"/>
  <c r="C43" i="56"/>
  <c r="I43" i="56"/>
  <c r="I46" i="56"/>
  <c r="C44" i="56"/>
  <c r="F45" i="56"/>
  <c r="D35" i="56"/>
  <c r="D54" i="56" s="1"/>
  <c r="E35" i="56"/>
  <c r="G29" i="44"/>
  <c r="E31" i="44"/>
  <c r="E31" i="56"/>
  <c r="D31" i="56"/>
  <c r="D52" i="56" s="1"/>
  <c r="C52" i="56"/>
  <c r="D29" i="56"/>
  <c r="D51" i="56" s="1"/>
  <c r="E29" i="56"/>
  <c r="C51" i="56"/>
  <c r="K35" i="56"/>
  <c r="J35" i="56"/>
  <c r="J54" i="56" s="1"/>
  <c r="I54" i="56"/>
  <c r="H33" i="56"/>
  <c r="G33" i="56"/>
  <c r="G53" i="56" s="1"/>
  <c r="F53" i="56"/>
  <c r="E29" i="33"/>
  <c r="H29" i="56"/>
  <c r="G29" i="56"/>
  <c r="G51" i="56" s="1"/>
  <c r="F51" i="56"/>
  <c r="K29" i="56"/>
  <c r="J29" i="56"/>
  <c r="J51" i="56" s="1"/>
  <c r="I51" i="56"/>
  <c r="E31" i="31"/>
  <c r="K31" i="31"/>
  <c r="D31" i="33"/>
  <c r="E31" i="33"/>
  <c r="H29" i="37"/>
  <c r="G29" i="37"/>
  <c r="K31" i="44"/>
  <c r="J31" i="44"/>
  <c r="K31" i="37"/>
  <c r="J31" i="37"/>
  <c r="H31" i="33"/>
  <c r="G31" i="33"/>
  <c r="G31" i="37"/>
  <c r="H31" i="37"/>
  <c r="K31" i="33"/>
  <c r="J31" i="33"/>
  <c r="D29" i="31"/>
  <c r="E29" i="31"/>
  <c r="J29" i="37"/>
  <c r="K29" i="37"/>
  <c r="J29" i="33"/>
  <c r="K29" i="33"/>
  <c r="K29" i="29"/>
  <c r="G31" i="29"/>
  <c r="H31" i="29"/>
  <c r="D29" i="29"/>
  <c r="E29" i="29"/>
  <c r="D12" i="16"/>
  <c r="D53" i="56" l="1"/>
  <c r="K45" i="56"/>
  <c r="E45" i="56"/>
  <c r="J45" i="56"/>
  <c r="H46" i="56"/>
  <c r="H44" i="56"/>
  <c r="K44" i="56"/>
  <c r="J44" i="56"/>
  <c r="G44" i="56"/>
  <c r="G46" i="56"/>
  <c r="B5" i="57"/>
  <c r="D5" i="56"/>
  <c r="K54" i="56"/>
  <c r="K46" i="56"/>
  <c r="G45" i="56"/>
  <c r="D44" i="56"/>
  <c r="J46" i="56"/>
  <c r="G43" i="56"/>
  <c r="K51" i="56"/>
  <c r="K43" i="56"/>
  <c r="E51" i="56"/>
  <c r="E43" i="56"/>
  <c r="E52" i="56"/>
  <c r="E44" i="56"/>
  <c r="J43" i="56"/>
  <c r="D43" i="56"/>
  <c r="H51" i="56"/>
  <c r="H43" i="56"/>
  <c r="H53" i="56"/>
  <c r="H45" i="56"/>
  <c r="E54" i="56"/>
  <c r="E46" i="56"/>
  <c r="D46" i="56"/>
  <c r="D5" i="44"/>
  <c r="B5" i="45"/>
  <c r="N30" i="19"/>
  <c r="B5" i="19"/>
  <c r="B5" i="9"/>
  <c r="D5" i="13"/>
  <c r="H74" i="19"/>
  <c r="J34" i="38" l="1"/>
  <c r="J35" i="38" s="1"/>
  <c r="J60" i="38" s="1"/>
  <c r="U55" i="41"/>
  <c r="M32" i="40"/>
  <c r="L53" i="40" s="1"/>
  <c r="S36" i="38"/>
  <c r="S37" i="38" s="1"/>
  <c r="S61" i="38" s="1"/>
  <c r="D32" i="38"/>
  <c r="D33" i="38" s="1"/>
  <c r="D47" i="38" s="1"/>
  <c r="I58" i="40"/>
  <c r="I64" i="39"/>
  <c r="C63" i="41"/>
  <c r="D36" i="41"/>
  <c r="C66" i="41" s="1"/>
  <c r="P51" i="40"/>
  <c r="S32" i="41"/>
  <c r="T33" i="41" s="1"/>
  <c r="Y32" i="41"/>
  <c r="Z33" i="41" s="1"/>
  <c r="Z64" i="41" s="1"/>
  <c r="P36" i="41"/>
  <c r="P37" i="41" s="1"/>
  <c r="P58" i="41" s="1"/>
  <c r="S38" i="38"/>
  <c r="S39" i="38" s="1"/>
  <c r="S62" i="38" s="1"/>
  <c r="S36" i="41"/>
  <c r="R66" i="41" s="1"/>
  <c r="N63" i="41"/>
  <c r="S41" i="40"/>
  <c r="G38" i="38"/>
  <c r="H39" i="38" s="1"/>
  <c r="H71" i="38" s="1"/>
  <c r="F58" i="40"/>
  <c r="N58" i="40"/>
  <c r="G32" i="41"/>
  <c r="H33" i="41" s="1"/>
  <c r="H64" i="41" s="1"/>
  <c r="S32" i="39"/>
  <c r="R66" i="39" s="1"/>
  <c r="D38" i="38"/>
  <c r="C50" i="38" s="1"/>
  <c r="M32" i="45"/>
  <c r="L56" i="45" s="1"/>
  <c r="V38" i="38"/>
  <c r="W39" i="38" s="1"/>
  <c r="G36" i="41"/>
  <c r="G37" i="41" s="1"/>
  <c r="G47" i="41" s="1"/>
  <c r="V36" i="41"/>
  <c r="U66" i="41" s="1"/>
  <c r="Y36" i="41"/>
  <c r="Y37" i="41" s="1"/>
  <c r="Y47" i="41" s="1"/>
  <c r="V32" i="45"/>
  <c r="W33" i="45" s="1"/>
  <c r="W56" i="45" s="1"/>
  <c r="J32" i="45"/>
  <c r="K33" i="45" s="1"/>
  <c r="K56" i="45" s="1"/>
  <c r="U62" i="41"/>
  <c r="J32" i="38"/>
  <c r="K33" i="38" s="1"/>
  <c r="P32" i="38"/>
  <c r="P33" i="38" s="1"/>
  <c r="P59" i="38" s="1"/>
  <c r="G43" i="41"/>
  <c r="Q54" i="45"/>
  <c r="P52" i="40"/>
  <c r="N67" i="38"/>
  <c r="R59" i="40"/>
  <c r="Y32" i="40"/>
  <c r="Z33" i="40" s="1"/>
  <c r="Z60" i="40" s="1"/>
  <c r="X54" i="45"/>
  <c r="F64" i="39"/>
  <c r="L62" i="41"/>
  <c r="V32" i="40"/>
  <c r="W33" i="40" s="1"/>
  <c r="W60" i="40" s="1"/>
  <c r="P34" i="39"/>
  <c r="O67" i="39" s="1"/>
  <c r="P32" i="39"/>
  <c r="Q33" i="39" s="1"/>
  <c r="S32" i="45"/>
  <c r="S33" i="45" s="1"/>
  <c r="S50" i="45" s="1"/>
  <c r="J63" i="41"/>
  <c r="Y32" i="45"/>
  <c r="X41" i="45" s="1"/>
  <c r="Z58" i="40"/>
  <c r="J36" i="41"/>
  <c r="K37" i="41" s="1"/>
  <c r="O55" i="41"/>
  <c r="G32" i="39"/>
  <c r="P32" i="41"/>
  <c r="Y32" i="39"/>
  <c r="Z33" i="39" s="1"/>
  <c r="P32" i="45"/>
  <c r="J38" i="38"/>
  <c r="I50" i="38" s="1"/>
  <c r="G32" i="37"/>
  <c r="G32" i="45"/>
  <c r="F46" i="38"/>
  <c r="X46" i="38"/>
  <c r="G32" i="38"/>
  <c r="G33" i="38" s="1"/>
  <c r="G47" i="38" s="1"/>
  <c r="D43" i="41"/>
  <c r="V32" i="38"/>
  <c r="P38" i="39"/>
  <c r="Y38" i="38"/>
  <c r="C58" i="40"/>
  <c r="D34" i="41"/>
  <c r="C46" i="41" s="1"/>
  <c r="G34" i="41"/>
  <c r="M36" i="41"/>
  <c r="P34" i="41"/>
  <c r="Q35" i="41" s="1"/>
  <c r="J34" i="41"/>
  <c r="I65" i="41" s="1"/>
  <c r="M32" i="39"/>
  <c r="L47" i="39" s="1"/>
  <c r="V34" i="41"/>
  <c r="Y34" i="41"/>
  <c r="Z35" i="41" s="1"/>
  <c r="D32" i="39"/>
  <c r="D33" i="39" s="1"/>
  <c r="M34" i="41"/>
  <c r="S34" i="41"/>
  <c r="S35" i="41" s="1"/>
  <c r="J32" i="39"/>
  <c r="K33" i="39" s="1"/>
  <c r="K66" i="39" s="1"/>
  <c r="D32" i="41"/>
  <c r="V32" i="41"/>
  <c r="J32" i="41"/>
  <c r="I64" i="41" s="1"/>
  <c r="M32" i="41"/>
  <c r="N33" i="41" s="1"/>
  <c r="G32" i="44"/>
  <c r="M36" i="38"/>
  <c r="G36" i="38"/>
  <c r="F70" i="38" s="1"/>
  <c r="Y34" i="40"/>
  <c r="V34" i="38"/>
  <c r="M34" i="40"/>
  <c r="G34" i="39"/>
  <c r="P34" i="38"/>
  <c r="D32" i="44"/>
  <c r="S32" i="40"/>
  <c r="M38" i="39"/>
  <c r="L69" i="39" s="1"/>
  <c r="G34" i="38"/>
  <c r="L55" i="45"/>
  <c r="D38" i="39"/>
  <c r="O67" i="38"/>
  <c r="V38" i="39"/>
  <c r="P32" i="40"/>
  <c r="O60" i="40" s="1"/>
  <c r="Y36" i="39"/>
  <c r="G32" i="40"/>
  <c r="M34" i="38"/>
  <c r="S34" i="39"/>
  <c r="D36" i="39"/>
  <c r="P36" i="39"/>
  <c r="I62" i="41"/>
  <c r="S36" i="39"/>
  <c r="R68" i="39" s="1"/>
  <c r="J32" i="40"/>
  <c r="G34" i="40"/>
  <c r="V34" i="39"/>
  <c r="J38" i="39"/>
  <c r="V36" i="39"/>
  <c r="P36" i="38"/>
  <c r="S38" i="39"/>
  <c r="D32" i="45"/>
  <c r="S32" i="38"/>
  <c r="V32" i="39"/>
  <c r="G38" i="39"/>
  <c r="M36" i="39"/>
  <c r="Y34" i="38"/>
  <c r="G34" i="37"/>
  <c r="J34" i="39"/>
  <c r="D32" i="40"/>
  <c r="C60" i="40" s="1"/>
  <c r="P34" i="40"/>
  <c r="M34" i="39"/>
  <c r="D34" i="40"/>
  <c r="M32" i="38"/>
  <c r="D34" i="39"/>
  <c r="V36" i="38"/>
  <c r="M38" i="38"/>
  <c r="I54" i="45"/>
  <c r="G36" i="39"/>
  <c r="Y38" i="39"/>
  <c r="X69" i="39" s="1"/>
  <c r="J32" i="44"/>
  <c r="S34" i="40"/>
  <c r="R61" i="40" s="1"/>
  <c r="D36" i="38"/>
  <c r="D34" i="38"/>
  <c r="C69" i="38" s="1"/>
  <c r="V34" i="40"/>
  <c r="Y32" i="38"/>
  <c r="J36" i="39"/>
  <c r="I68" i="39" s="1"/>
  <c r="S34" i="38"/>
  <c r="Y36" i="38"/>
  <c r="J36" i="38"/>
  <c r="R63" i="41"/>
  <c r="Y34" i="39"/>
  <c r="J34" i="40"/>
  <c r="P38" i="38"/>
  <c r="O71" i="38" s="1"/>
  <c r="D36" i="37"/>
  <c r="G36" i="37"/>
  <c r="J32" i="33"/>
  <c r="G34" i="33"/>
  <c r="J36" i="37"/>
  <c r="I49" i="37" s="1"/>
  <c r="D32" i="29"/>
  <c r="C49" i="29" s="1"/>
  <c r="G32" i="31"/>
  <c r="J36" i="31"/>
  <c r="D36" i="31"/>
  <c r="G38" i="31"/>
  <c r="J38" i="31"/>
  <c r="D34" i="31"/>
  <c r="C59" i="31" s="1"/>
  <c r="J34" i="37"/>
  <c r="K35" i="37" s="1"/>
  <c r="D32" i="37"/>
  <c r="E33" i="37" s="1"/>
  <c r="J32" i="37"/>
  <c r="I47" i="37" s="1"/>
  <c r="D34" i="37"/>
  <c r="I57" i="31"/>
  <c r="J32" i="31"/>
  <c r="I58" i="31" s="1"/>
  <c r="J34" i="31"/>
  <c r="J34" i="33"/>
  <c r="I55" i="37"/>
  <c r="F56" i="37"/>
  <c r="G32" i="33"/>
  <c r="D32" i="31"/>
  <c r="D32" i="33"/>
  <c r="G34" i="31"/>
  <c r="D34" i="33"/>
  <c r="D38" i="31"/>
  <c r="I51" i="33"/>
  <c r="G36" i="31"/>
  <c r="C56" i="37"/>
  <c r="G38" i="29"/>
  <c r="F62" i="29" s="1"/>
  <c r="F58" i="29"/>
  <c r="D58" i="29"/>
  <c r="J32" i="29"/>
  <c r="K33" i="29" s="1"/>
  <c r="J34" i="29"/>
  <c r="J47" i="29"/>
  <c r="D34" i="29"/>
  <c r="E35" i="29" s="1"/>
  <c r="D36" i="29"/>
  <c r="J38" i="29"/>
  <c r="G36" i="29"/>
  <c r="G34" i="29"/>
  <c r="J36" i="29"/>
  <c r="G32" i="29"/>
  <c r="D38" i="29"/>
  <c r="G38" i="13"/>
  <c r="H39" i="13" s="1"/>
  <c r="H30" i="19"/>
  <c r="H31" i="19" s="1"/>
  <c r="G34" i="13"/>
  <c r="F60" i="13" s="1"/>
  <c r="H68" i="19"/>
  <c r="H69" i="19" s="1"/>
  <c r="E48" i="19"/>
  <c r="E49" i="19" s="1"/>
  <c r="H48" i="19"/>
  <c r="H49" i="19" s="1"/>
  <c r="H58" i="19"/>
  <c r="I59" i="19" s="1"/>
  <c r="K40" i="19"/>
  <c r="L41" i="19" s="1"/>
  <c r="G36" i="13"/>
  <c r="H37" i="13" s="1"/>
  <c r="G32" i="9"/>
  <c r="G32" i="13"/>
  <c r="G33" i="13" s="1"/>
  <c r="G59" i="13" s="1"/>
  <c r="Y28" i="9"/>
  <c r="D30" i="13"/>
  <c r="J30" i="13"/>
  <c r="J28" i="13"/>
  <c r="D28" i="9"/>
  <c r="P28" i="9"/>
  <c r="V28" i="9"/>
  <c r="M28" i="9"/>
  <c r="J28" i="9"/>
  <c r="S28" i="9"/>
  <c r="G28" i="9"/>
  <c r="G30" i="9"/>
  <c r="D30" i="9"/>
  <c r="S30" i="9"/>
  <c r="M34" i="9"/>
  <c r="S34" i="9"/>
  <c r="Y34" i="9"/>
  <c r="P34" i="9"/>
  <c r="D34" i="9"/>
  <c r="J34" i="9"/>
  <c r="V34" i="9"/>
  <c r="G34" i="9"/>
  <c r="J36" i="9"/>
  <c r="S36" i="9"/>
  <c r="Y36" i="9"/>
  <c r="G36" i="9"/>
  <c r="M36" i="9"/>
  <c r="P36" i="9"/>
  <c r="V36" i="9"/>
  <c r="D36" i="9"/>
  <c r="J30" i="9"/>
  <c r="S32" i="9"/>
  <c r="Y32" i="9"/>
  <c r="M32" i="9"/>
  <c r="P32" i="9"/>
  <c r="V32" i="9"/>
  <c r="D32" i="9"/>
  <c r="J32" i="9"/>
  <c r="Y30" i="9"/>
  <c r="P30" i="9"/>
  <c r="M38" i="9"/>
  <c r="V38" i="9"/>
  <c r="J38" i="9"/>
  <c r="P38" i="9"/>
  <c r="D38" i="9"/>
  <c r="S38" i="9"/>
  <c r="Y38" i="9"/>
  <c r="G38" i="9"/>
  <c r="M30" i="9"/>
  <c r="V30" i="9"/>
  <c r="G30" i="13"/>
  <c r="D34" i="13"/>
  <c r="J34" i="13"/>
  <c r="J38" i="13"/>
  <c r="D38" i="13"/>
  <c r="J36" i="13"/>
  <c r="D36" i="13"/>
  <c r="D28" i="13"/>
  <c r="C57" i="13" s="1"/>
  <c r="D32" i="13"/>
  <c r="J32" i="13"/>
  <c r="G28" i="13"/>
  <c r="E40" i="19"/>
  <c r="E41" i="19" s="1"/>
  <c r="H60" i="19"/>
  <c r="H61" i="19" s="1"/>
  <c r="K44" i="19"/>
  <c r="K45" i="19" s="1"/>
  <c r="E44" i="19"/>
  <c r="F45" i="19" s="1"/>
  <c r="K48" i="19"/>
  <c r="L49" i="19" s="1"/>
  <c r="E58" i="19"/>
  <c r="E59" i="19" s="1"/>
  <c r="E68" i="19"/>
  <c r="F69" i="19" s="1"/>
  <c r="K58" i="19"/>
  <c r="L59" i="19" s="1"/>
  <c r="K68" i="19"/>
  <c r="K69" i="19" s="1"/>
  <c r="E60" i="19"/>
  <c r="E61" i="19" s="1"/>
  <c r="H44" i="19"/>
  <c r="H45" i="19" s="1"/>
  <c r="H40" i="19"/>
  <c r="I41" i="19" s="1"/>
  <c r="H89" i="19" s="1"/>
  <c r="K60" i="19"/>
  <c r="K61" i="19" s="1"/>
  <c r="E52" i="19"/>
  <c r="F53" i="19" s="1"/>
  <c r="K56" i="19"/>
  <c r="L57" i="19" s="1"/>
  <c r="H36" i="19"/>
  <c r="H37" i="19" s="1"/>
  <c r="E32" i="19"/>
  <c r="E33" i="19" s="1"/>
  <c r="K52" i="19"/>
  <c r="L53" i="19" s="1"/>
  <c r="H64" i="19"/>
  <c r="H65" i="19" s="1"/>
  <c r="H52" i="19"/>
  <c r="H53" i="19" s="1"/>
  <c r="K36" i="19"/>
  <c r="I87" i="19" s="1"/>
  <c r="H32" i="19"/>
  <c r="I33" i="19" s="1"/>
  <c r="E64" i="19"/>
  <c r="E65" i="19" s="1"/>
  <c r="K46" i="19"/>
  <c r="E70" i="19"/>
  <c r="H42" i="19"/>
  <c r="E62" i="19"/>
  <c r="E72" i="19"/>
  <c r="E38" i="19"/>
  <c r="C88" i="19" s="1"/>
  <c r="H46" i="19"/>
  <c r="E36" i="19"/>
  <c r="H62" i="19"/>
  <c r="K38" i="19"/>
  <c r="H50" i="19"/>
  <c r="H70" i="19"/>
  <c r="H34" i="19"/>
  <c r="E56" i="19"/>
  <c r="E66" i="19"/>
  <c r="I75" i="19"/>
  <c r="H75" i="19"/>
  <c r="E50" i="19"/>
  <c r="C94" i="19" s="1"/>
  <c r="K72" i="19"/>
  <c r="E42" i="19"/>
  <c r="K62" i="19"/>
  <c r="K42" i="19"/>
  <c r="H54" i="19"/>
  <c r="H72" i="19"/>
  <c r="H38" i="19"/>
  <c r="K32" i="19"/>
  <c r="K54" i="19"/>
  <c r="K66" i="19"/>
  <c r="E34" i="19"/>
  <c r="E46" i="19"/>
  <c r="C92" i="19" s="1"/>
  <c r="E54" i="19"/>
  <c r="K64" i="19"/>
  <c r="E74" i="19"/>
  <c r="K50" i="19"/>
  <c r="K70" i="19"/>
  <c r="K34" i="19"/>
  <c r="H56" i="19"/>
  <c r="H66" i="19"/>
  <c r="K74" i="19"/>
  <c r="H28" i="19"/>
  <c r="E28" i="19"/>
  <c r="E29" i="19" s="1"/>
  <c r="K30" i="19"/>
  <c r="E30" i="19"/>
  <c r="K28" i="19"/>
  <c r="R71" i="38" l="1"/>
  <c r="I59" i="38"/>
  <c r="I69" i="38"/>
  <c r="U63" i="41"/>
  <c r="I48" i="38"/>
  <c r="K35" i="38"/>
  <c r="K60" i="38" s="1"/>
  <c r="I60" i="38"/>
  <c r="W55" i="41"/>
  <c r="V63" i="41"/>
  <c r="U44" i="41"/>
  <c r="I51" i="40"/>
  <c r="X58" i="41"/>
  <c r="X56" i="41"/>
  <c r="L51" i="40"/>
  <c r="I50" i="45"/>
  <c r="R58" i="39"/>
  <c r="I62" i="38"/>
  <c r="L55" i="41"/>
  <c r="L43" i="40"/>
  <c r="L60" i="40"/>
  <c r="T37" i="38"/>
  <c r="T70" i="38" s="1"/>
  <c r="R70" i="38"/>
  <c r="F58" i="38"/>
  <c r="R49" i="38"/>
  <c r="R61" i="38"/>
  <c r="X50" i="45"/>
  <c r="O59" i="39"/>
  <c r="F59" i="38"/>
  <c r="F54" i="41"/>
  <c r="C58" i="41"/>
  <c r="I56" i="39"/>
  <c r="O51" i="40"/>
  <c r="L56" i="41"/>
  <c r="L50" i="45"/>
  <c r="L58" i="38"/>
  <c r="R51" i="40"/>
  <c r="O58" i="39"/>
  <c r="C55" i="41"/>
  <c r="F56" i="39"/>
  <c r="X51" i="40"/>
  <c r="O58" i="41"/>
  <c r="U50" i="45"/>
  <c r="C59" i="38"/>
  <c r="U62" i="38"/>
  <c r="X48" i="45"/>
  <c r="M33" i="40"/>
  <c r="M53" i="40" s="1"/>
  <c r="R56" i="41"/>
  <c r="R58" i="38"/>
  <c r="X53" i="40"/>
  <c r="O48" i="45"/>
  <c r="N33" i="40"/>
  <c r="N60" i="40" s="1"/>
  <c r="U54" i="41"/>
  <c r="R50" i="45"/>
  <c r="L54" i="41"/>
  <c r="O59" i="38"/>
  <c r="X57" i="41"/>
  <c r="U58" i="41"/>
  <c r="O52" i="40"/>
  <c r="F56" i="41"/>
  <c r="R58" i="41"/>
  <c r="U53" i="40"/>
  <c r="F51" i="40"/>
  <c r="F58" i="41"/>
  <c r="R52" i="40"/>
  <c r="F62" i="38"/>
  <c r="I55" i="41"/>
  <c r="C62" i="38"/>
  <c r="R62" i="38"/>
  <c r="C47" i="38"/>
  <c r="K51" i="40"/>
  <c r="E44" i="41"/>
  <c r="C44" i="41"/>
  <c r="E33" i="38"/>
  <c r="E47" i="38" s="1"/>
  <c r="U50" i="38"/>
  <c r="C68" i="38"/>
  <c r="D55" i="41"/>
  <c r="C47" i="41"/>
  <c r="J41" i="40"/>
  <c r="F50" i="38"/>
  <c r="U71" i="38"/>
  <c r="R58" i="40"/>
  <c r="F71" i="38"/>
  <c r="F47" i="41"/>
  <c r="J56" i="39"/>
  <c r="F66" i="41"/>
  <c r="G39" i="38"/>
  <c r="G50" i="38" s="1"/>
  <c r="X45" i="41"/>
  <c r="V39" i="38"/>
  <c r="V62" i="38" s="1"/>
  <c r="I41" i="40"/>
  <c r="G51" i="40"/>
  <c r="M51" i="40"/>
  <c r="R41" i="40"/>
  <c r="T58" i="40"/>
  <c r="K45" i="39"/>
  <c r="I45" i="39"/>
  <c r="D37" i="41"/>
  <c r="D47" i="41" s="1"/>
  <c r="F41" i="40"/>
  <c r="E37" i="41"/>
  <c r="E66" i="41" s="1"/>
  <c r="R45" i="41"/>
  <c r="W37" i="41"/>
  <c r="W66" i="41" s="1"/>
  <c r="H58" i="40"/>
  <c r="L58" i="40"/>
  <c r="R64" i="41"/>
  <c r="Y33" i="41"/>
  <c r="Y56" i="41" s="1"/>
  <c r="X47" i="41"/>
  <c r="S33" i="41"/>
  <c r="S56" i="41" s="1"/>
  <c r="Z37" i="41"/>
  <c r="Z66" i="41" s="1"/>
  <c r="X64" i="41"/>
  <c r="V37" i="41"/>
  <c r="V66" i="41" s="1"/>
  <c r="U47" i="41"/>
  <c r="L41" i="40"/>
  <c r="O41" i="40"/>
  <c r="O58" i="40"/>
  <c r="S37" i="41"/>
  <c r="S66" i="41" s="1"/>
  <c r="X66" i="41"/>
  <c r="R47" i="41"/>
  <c r="Q58" i="40"/>
  <c r="O66" i="41"/>
  <c r="H37" i="41"/>
  <c r="H66" i="41" s="1"/>
  <c r="E39" i="38"/>
  <c r="E50" i="38" s="1"/>
  <c r="T39" i="38"/>
  <c r="T71" i="38" s="1"/>
  <c r="I56" i="45"/>
  <c r="F64" i="41"/>
  <c r="Q37" i="41"/>
  <c r="Q66" i="41" s="1"/>
  <c r="F45" i="41"/>
  <c r="G33" i="41"/>
  <c r="G45" i="41" s="1"/>
  <c r="Z39" i="45"/>
  <c r="L63" i="41"/>
  <c r="L41" i="45"/>
  <c r="V33" i="45"/>
  <c r="V50" i="45" s="1"/>
  <c r="N33" i="45"/>
  <c r="N41" i="45" s="1"/>
  <c r="D39" i="38"/>
  <c r="D50" i="38" s="1"/>
  <c r="R50" i="38"/>
  <c r="M44" i="41"/>
  <c r="L44" i="41"/>
  <c r="C71" i="38"/>
  <c r="R47" i="39"/>
  <c r="U56" i="45"/>
  <c r="U41" i="45"/>
  <c r="M33" i="45"/>
  <c r="M50" i="45" s="1"/>
  <c r="S33" i="39"/>
  <c r="S47" i="39" s="1"/>
  <c r="J33" i="45"/>
  <c r="J56" i="45" s="1"/>
  <c r="O47" i="41"/>
  <c r="T33" i="39"/>
  <c r="T66" i="39" s="1"/>
  <c r="T37" i="41"/>
  <c r="T66" i="41" s="1"/>
  <c r="I41" i="45"/>
  <c r="F45" i="39"/>
  <c r="H43" i="41"/>
  <c r="Y33" i="40"/>
  <c r="Y53" i="40" s="1"/>
  <c r="L43" i="41"/>
  <c r="F43" i="41"/>
  <c r="F62" i="41"/>
  <c r="N62" i="41"/>
  <c r="M43" i="41"/>
  <c r="P48" i="45"/>
  <c r="X39" i="45"/>
  <c r="I47" i="38"/>
  <c r="I68" i="38"/>
  <c r="X60" i="40"/>
  <c r="O39" i="45"/>
  <c r="J33" i="38"/>
  <c r="J59" i="38" s="1"/>
  <c r="O54" i="45"/>
  <c r="T59" i="40"/>
  <c r="S42" i="40"/>
  <c r="U43" i="41"/>
  <c r="X43" i="40"/>
  <c r="R42" i="40"/>
  <c r="V43" i="41"/>
  <c r="I63" i="41"/>
  <c r="Y54" i="45"/>
  <c r="G45" i="39"/>
  <c r="W43" i="41"/>
  <c r="O42" i="40"/>
  <c r="M46" i="38"/>
  <c r="C59" i="29"/>
  <c r="H64" i="39"/>
  <c r="O68" i="38"/>
  <c r="Q33" i="38"/>
  <c r="Q68" i="38" s="1"/>
  <c r="O59" i="40"/>
  <c r="L46" i="38"/>
  <c r="O47" i="38"/>
  <c r="Q59" i="40"/>
  <c r="L67" i="38"/>
  <c r="V33" i="40"/>
  <c r="V43" i="40" s="1"/>
  <c r="O48" i="39"/>
  <c r="U43" i="40"/>
  <c r="C41" i="44"/>
  <c r="Q35" i="39"/>
  <c r="Q67" i="39" s="1"/>
  <c r="P35" i="39"/>
  <c r="P67" i="39" s="1"/>
  <c r="D41" i="44"/>
  <c r="I58" i="37"/>
  <c r="I59" i="37"/>
  <c r="U60" i="40"/>
  <c r="C48" i="37"/>
  <c r="C57" i="31"/>
  <c r="K33" i="33"/>
  <c r="I48" i="44"/>
  <c r="E47" i="37"/>
  <c r="E57" i="37"/>
  <c r="I51" i="31"/>
  <c r="I60" i="31"/>
  <c r="F49" i="37"/>
  <c r="F59" i="37"/>
  <c r="F60" i="31"/>
  <c r="F55" i="37"/>
  <c r="I54" i="33"/>
  <c r="K48" i="37"/>
  <c r="K58" i="37"/>
  <c r="F49" i="31"/>
  <c r="F58" i="31"/>
  <c r="D43" i="33"/>
  <c r="C51" i="33"/>
  <c r="I49" i="44"/>
  <c r="C58" i="31"/>
  <c r="I59" i="31"/>
  <c r="D44" i="33"/>
  <c r="C52" i="33"/>
  <c r="C49" i="37"/>
  <c r="C59" i="37"/>
  <c r="I44" i="33"/>
  <c r="I52" i="33"/>
  <c r="F48" i="44"/>
  <c r="F51" i="33"/>
  <c r="C54" i="33"/>
  <c r="D56" i="31"/>
  <c r="C56" i="31"/>
  <c r="F49" i="44"/>
  <c r="G33" i="44"/>
  <c r="G43" i="44" s="1"/>
  <c r="F50" i="44"/>
  <c r="C48" i="44"/>
  <c r="H39" i="31"/>
  <c r="H61" i="31" s="1"/>
  <c r="F61" i="31"/>
  <c r="C55" i="37"/>
  <c r="I53" i="33"/>
  <c r="F53" i="33"/>
  <c r="D35" i="31"/>
  <c r="D50" i="31" s="1"/>
  <c r="G35" i="33"/>
  <c r="G54" i="33" s="1"/>
  <c r="F54" i="33"/>
  <c r="C49" i="44"/>
  <c r="E41" i="44"/>
  <c r="E48" i="44"/>
  <c r="C50" i="44"/>
  <c r="F47" i="37"/>
  <c r="F57" i="37"/>
  <c r="F59" i="31"/>
  <c r="C51" i="31"/>
  <c r="C60" i="31"/>
  <c r="F48" i="37"/>
  <c r="F58" i="37"/>
  <c r="F57" i="31"/>
  <c r="C58" i="37"/>
  <c r="I57" i="37"/>
  <c r="F52" i="33"/>
  <c r="C57" i="37"/>
  <c r="I52" i="31"/>
  <c r="I61" i="31"/>
  <c r="F47" i="31"/>
  <c r="F56" i="31"/>
  <c r="I50" i="44"/>
  <c r="I44" i="41"/>
  <c r="I66" i="39"/>
  <c r="C66" i="39"/>
  <c r="O47" i="39"/>
  <c r="P33" i="39"/>
  <c r="P58" i="39" s="1"/>
  <c r="Y51" i="40"/>
  <c r="O66" i="39"/>
  <c r="L66" i="39"/>
  <c r="H67" i="38"/>
  <c r="R46" i="38"/>
  <c r="G33" i="37"/>
  <c r="G47" i="37" s="1"/>
  <c r="H33" i="37"/>
  <c r="X47" i="39"/>
  <c r="X65" i="41"/>
  <c r="S71" i="38"/>
  <c r="Y33" i="45"/>
  <c r="Y50" i="45" s="1"/>
  <c r="Z33" i="45"/>
  <c r="Z41" i="45" s="1"/>
  <c r="K63" i="41"/>
  <c r="O65" i="41"/>
  <c r="J39" i="38"/>
  <c r="J50" i="38" s="1"/>
  <c r="V71" i="38"/>
  <c r="X41" i="40"/>
  <c r="F47" i="38"/>
  <c r="D35" i="41"/>
  <c r="D46" i="41" s="1"/>
  <c r="X67" i="38"/>
  <c r="P58" i="40"/>
  <c r="I61" i="40"/>
  <c r="I60" i="40"/>
  <c r="R54" i="41"/>
  <c r="R62" i="41"/>
  <c r="R65" i="41"/>
  <c r="R55" i="45"/>
  <c r="C64" i="39"/>
  <c r="U66" i="38"/>
  <c r="X66" i="38"/>
  <c r="L70" i="38"/>
  <c r="N35" i="41"/>
  <c r="N65" i="41" s="1"/>
  <c r="L65" i="41"/>
  <c r="F57" i="41"/>
  <c r="F65" i="41"/>
  <c r="U47" i="38"/>
  <c r="U68" i="38"/>
  <c r="P43" i="41"/>
  <c r="Q33" i="41"/>
  <c r="Q45" i="41" s="1"/>
  <c r="O64" i="41"/>
  <c r="X67" i="39"/>
  <c r="U58" i="40"/>
  <c r="U61" i="40"/>
  <c r="C61" i="40"/>
  <c r="X69" i="38"/>
  <c r="C59" i="40"/>
  <c r="O69" i="38"/>
  <c r="E35" i="41"/>
  <c r="E65" i="41" s="1"/>
  <c r="C54" i="41"/>
  <c r="C62" i="41"/>
  <c r="D62" i="41"/>
  <c r="F47" i="39"/>
  <c r="F66" i="39"/>
  <c r="J69" i="38"/>
  <c r="X70" i="38"/>
  <c r="F59" i="40"/>
  <c r="L54" i="45"/>
  <c r="C65" i="41"/>
  <c r="O68" i="39"/>
  <c r="R54" i="45"/>
  <c r="I66" i="41"/>
  <c r="M33" i="41"/>
  <c r="M56" i="41" s="1"/>
  <c r="L64" i="41"/>
  <c r="S58" i="38"/>
  <c r="R67" i="38"/>
  <c r="H33" i="38"/>
  <c r="H47" i="38" s="1"/>
  <c r="F68" i="38"/>
  <c r="G68" i="38"/>
  <c r="G46" i="38"/>
  <c r="F67" i="38"/>
  <c r="O44" i="41"/>
  <c r="O63" i="41"/>
  <c r="P66" i="41"/>
  <c r="G62" i="41"/>
  <c r="S70" i="38"/>
  <c r="Y66" i="41"/>
  <c r="U67" i="38"/>
  <c r="L68" i="38"/>
  <c r="I67" i="39"/>
  <c r="U66" i="39"/>
  <c r="O64" i="39"/>
  <c r="X58" i="39"/>
  <c r="X66" i="39"/>
  <c r="T33" i="45"/>
  <c r="T41" i="45" s="1"/>
  <c r="R56" i="45"/>
  <c r="S56" i="45"/>
  <c r="O55" i="45"/>
  <c r="R66" i="38"/>
  <c r="R68" i="38"/>
  <c r="R60" i="40"/>
  <c r="W35" i="41"/>
  <c r="W65" i="41" s="1"/>
  <c r="U65" i="41"/>
  <c r="J46" i="38"/>
  <c r="I67" i="38"/>
  <c r="F50" i="45"/>
  <c r="F56" i="45"/>
  <c r="R69" i="38"/>
  <c r="C70" i="38"/>
  <c r="U54" i="45"/>
  <c r="U70" i="38"/>
  <c r="L67" i="39"/>
  <c r="L66" i="38"/>
  <c r="X55" i="45"/>
  <c r="R67" i="39"/>
  <c r="U69" i="39"/>
  <c r="C67" i="38"/>
  <c r="L61" i="40"/>
  <c r="U45" i="41"/>
  <c r="U64" i="41"/>
  <c r="C51" i="40"/>
  <c r="M52" i="40"/>
  <c r="L59" i="40"/>
  <c r="X58" i="40"/>
  <c r="P59" i="40"/>
  <c r="L71" i="38"/>
  <c r="N37" i="41"/>
  <c r="N66" i="41" s="1"/>
  <c r="L66" i="41"/>
  <c r="I70" i="38"/>
  <c r="F68" i="39"/>
  <c r="I69" i="39"/>
  <c r="C55" i="45"/>
  <c r="R41" i="45"/>
  <c r="K33" i="41"/>
  <c r="K64" i="41" s="1"/>
  <c r="Z44" i="41"/>
  <c r="X63" i="41"/>
  <c r="F66" i="38"/>
  <c r="O62" i="41"/>
  <c r="I59" i="40"/>
  <c r="C67" i="39"/>
  <c r="U67" i="39"/>
  <c r="L69" i="38"/>
  <c r="O66" i="38"/>
  <c r="I66" i="38"/>
  <c r="F69" i="38"/>
  <c r="U69" i="38"/>
  <c r="E33" i="41"/>
  <c r="E64" i="41" s="1"/>
  <c r="C64" i="41"/>
  <c r="J35" i="41"/>
  <c r="J65" i="41" s="1"/>
  <c r="Y39" i="38"/>
  <c r="Y50" i="38" s="1"/>
  <c r="X71" i="38"/>
  <c r="Z59" i="40"/>
  <c r="X59" i="40"/>
  <c r="K39" i="38"/>
  <c r="K71" i="38" s="1"/>
  <c r="I71" i="38"/>
  <c r="X56" i="45"/>
  <c r="S58" i="40"/>
  <c r="P68" i="38"/>
  <c r="G54" i="45"/>
  <c r="F54" i="45"/>
  <c r="I55" i="45"/>
  <c r="F60" i="40"/>
  <c r="G66" i="41"/>
  <c r="X68" i="38"/>
  <c r="C66" i="38"/>
  <c r="F41" i="45"/>
  <c r="O70" i="38"/>
  <c r="F61" i="40"/>
  <c r="X61" i="40"/>
  <c r="O61" i="39"/>
  <c r="O69" i="39"/>
  <c r="X54" i="41"/>
  <c r="X62" i="41"/>
  <c r="O50" i="45"/>
  <c r="O56" i="45"/>
  <c r="D68" i="38"/>
  <c r="C58" i="39"/>
  <c r="F58" i="39"/>
  <c r="E33" i="39"/>
  <c r="E66" i="39" s="1"/>
  <c r="X58" i="38"/>
  <c r="H33" i="44"/>
  <c r="F43" i="44"/>
  <c r="C43" i="41"/>
  <c r="X46" i="41"/>
  <c r="Q63" i="41"/>
  <c r="G33" i="39"/>
  <c r="G66" i="39" s="1"/>
  <c r="Z67" i="38"/>
  <c r="C57" i="41"/>
  <c r="H33" i="39"/>
  <c r="H66" i="39" s="1"/>
  <c r="Y35" i="41"/>
  <c r="Y65" i="41" s="1"/>
  <c r="L45" i="41"/>
  <c r="E54" i="41"/>
  <c r="P55" i="41"/>
  <c r="J37" i="41"/>
  <c r="J66" i="41" s="1"/>
  <c r="Y67" i="38"/>
  <c r="O45" i="41"/>
  <c r="P33" i="41"/>
  <c r="P64" i="41" s="1"/>
  <c r="O41" i="45"/>
  <c r="Y33" i="39"/>
  <c r="Y66" i="39" s="1"/>
  <c r="O56" i="41"/>
  <c r="G35" i="37"/>
  <c r="G48" i="37" s="1"/>
  <c r="P33" i="45"/>
  <c r="P50" i="45" s="1"/>
  <c r="I58" i="41"/>
  <c r="Q33" i="45"/>
  <c r="Q50" i="45" s="1"/>
  <c r="I47" i="41"/>
  <c r="J33" i="41"/>
  <c r="J56" i="41" s="1"/>
  <c r="F46" i="41"/>
  <c r="H33" i="45"/>
  <c r="P47" i="38"/>
  <c r="G33" i="45"/>
  <c r="G41" i="45" s="1"/>
  <c r="H35" i="37"/>
  <c r="M35" i="41"/>
  <c r="M65" i="41" s="1"/>
  <c r="P39" i="39"/>
  <c r="P61" i="39" s="1"/>
  <c r="Q39" i="39"/>
  <c r="Q50" i="39" s="1"/>
  <c r="I58" i="39"/>
  <c r="X43" i="41"/>
  <c r="M37" i="41"/>
  <c r="M66" i="41" s="1"/>
  <c r="I47" i="39"/>
  <c r="Z54" i="41"/>
  <c r="S50" i="38"/>
  <c r="O50" i="39"/>
  <c r="R43" i="41"/>
  <c r="R46" i="41"/>
  <c r="O43" i="41"/>
  <c r="U59" i="38"/>
  <c r="O57" i="41"/>
  <c r="C56" i="41"/>
  <c r="Q43" i="41"/>
  <c r="H35" i="41"/>
  <c r="H57" i="41" s="1"/>
  <c r="W33" i="38"/>
  <c r="W47" i="38" s="1"/>
  <c r="F48" i="45"/>
  <c r="O46" i="41"/>
  <c r="J33" i="39"/>
  <c r="J66" i="39" s="1"/>
  <c r="Y43" i="41"/>
  <c r="O54" i="41"/>
  <c r="G35" i="41"/>
  <c r="G46" i="41" s="1"/>
  <c r="V33" i="38"/>
  <c r="V59" i="38" s="1"/>
  <c r="P35" i="41"/>
  <c r="P65" i="41" s="1"/>
  <c r="L46" i="41"/>
  <c r="Z39" i="38"/>
  <c r="Z62" i="38" s="1"/>
  <c r="Y58" i="41"/>
  <c r="L57" i="41"/>
  <c r="S65" i="41"/>
  <c r="S46" i="41"/>
  <c r="I45" i="41"/>
  <c r="I58" i="38"/>
  <c r="T43" i="41"/>
  <c r="C45" i="41"/>
  <c r="T35" i="41"/>
  <c r="T57" i="41" s="1"/>
  <c r="P41" i="40"/>
  <c r="X50" i="38"/>
  <c r="U46" i="41"/>
  <c r="I46" i="38"/>
  <c r="C47" i="39"/>
  <c r="Y55" i="41"/>
  <c r="S54" i="41"/>
  <c r="X42" i="40"/>
  <c r="U57" i="41"/>
  <c r="K46" i="38"/>
  <c r="X44" i="41"/>
  <c r="R57" i="41"/>
  <c r="V35" i="41"/>
  <c r="V57" i="41" s="1"/>
  <c r="L47" i="41"/>
  <c r="F39" i="45"/>
  <c r="I46" i="41"/>
  <c r="S41" i="45"/>
  <c r="X55" i="41"/>
  <c r="L58" i="41"/>
  <c r="H39" i="45"/>
  <c r="I56" i="41"/>
  <c r="U56" i="41"/>
  <c r="D66" i="39"/>
  <c r="D58" i="39"/>
  <c r="D47" i="39"/>
  <c r="N33" i="39"/>
  <c r="N47" i="39" s="1"/>
  <c r="V33" i="41"/>
  <c r="V45" i="41" s="1"/>
  <c r="W33" i="41"/>
  <c r="D33" i="41"/>
  <c r="D45" i="41" s="1"/>
  <c r="X62" i="38"/>
  <c r="D54" i="41"/>
  <c r="M33" i="39"/>
  <c r="M47" i="39" s="1"/>
  <c r="L42" i="40"/>
  <c r="K35" i="41"/>
  <c r="K57" i="41" s="1"/>
  <c r="X52" i="40"/>
  <c r="L58" i="39"/>
  <c r="L52" i="40"/>
  <c r="I57" i="41"/>
  <c r="Y42" i="40"/>
  <c r="C43" i="33"/>
  <c r="D41" i="40"/>
  <c r="C41" i="40"/>
  <c r="D59" i="38"/>
  <c r="J44" i="41"/>
  <c r="G54" i="41"/>
  <c r="I52" i="40"/>
  <c r="K59" i="40"/>
  <c r="I42" i="40"/>
  <c r="J42" i="40"/>
  <c r="F55" i="45"/>
  <c r="F40" i="45"/>
  <c r="G55" i="45"/>
  <c r="F49" i="45"/>
  <c r="Z53" i="40"/>
  <c r="Z43" i="40"/>
  <c r="L48" i="39"/>
  <c r="M35" i="39"/>
  <c r="M48" i="39" s="1"/>
  <c r="N35" i="39"/>
  <c r="N67" i="39" s="1"/>
  <c r="L59" i="39"/>
  <c r="L48" i="45"/>
  <c r="L39" i="45"/>
  <c r="M39" i="45"/>
  <c r="Q66" i="39"/>
  <c r="Q47" i="39"/>
  <c r="Q58" i="39"/>
  <c r="N46" i="38"/>
  <c r="N58" i="38"/>
  <c r="Z45" i="41"/>
  <c r="Z56" i="41"/>
  <c r="K55" i="45"/>
  <c r="I49" i="45"/>
  <c r="J49" i="45"/>
  <c r="I40" i="45"/>
  <c r="Z65" i="41"/>
  <c r="Z46" i="41"/>
  <c r="Z57" i="41"/>
  <c r="F54" i="40"/>
  <c r="F44" i="40"/>
  <c r="H35" i="40"/>
  <c r="H61" i="40" s="1"/>
  <c r="G35" i="40"/>
  <c r="G44" i="40" s="1"/>
  <c r="O43" i="40"/>
  <c r="O53" i="40"/>
  <c r="P33" i="40"/>
  <c r="P60" i="40" s="1"/>
  <c r="Q33" i="40"/>
  <c r="Q60" i="40" s="1"/>
  <c r="L65" i="39"/>
  <c r="L57" i="39"/>
  <c r="M65" i="39"/>
  <c r="L46" i="39"/>
  <c r="W58" i="40"/>
  <c r="U41" i="40"/>
  <c r="U51" i="40"/>
  <c r="V41" i="40"/>
  <c r="C61" i="38"/>
  <c r="D37" i="38"/>
  <c r="D49" i="38" s="1"/>
  <c r="E37" i="38"/>
  <c r="C49" i="38"/>
  <c r="H35" i="38"/>
  <c r="H69" i="38" s="1"/>
  <c r="F48" i="38"/>
  <c r="G35" i="38"/>
  <c r="G48" i="38" s="1"/>
  <c r="F60" i="38"/>
  <c r="O62" i="38"/>
  <c r="P39" i="38"/>
  <c r="P71" i="38" s="1"/>
  <c r="O50" i="38"/>
  <c r="Q39" i="38"/>
  <c r="Y35" i="39"/>
  <c r="Y59" i="39" s="1"/>
  <c r="X59" i="39"/>
  <c r="X48" i="39"/>
  <c r="Z35" i="39"/>
  <c r="Z67" i="39" s="1"/>
  <c r="C54" i="45"/>
  <c r="D54" i="45"/>
  <c r="C39" i="45"/>
  <c r="C48" i="45"/>
  <c r="Z33" i="38"/>
  <c r="Y33" i="38"/>
  <c r="Y59" i="38" s="1"/>
  <c r="X59" i="38"/>
  <c r="X47" i="38"/>
  <c r="S57" i="41"/>
  <c r="J54" i="45"/>
  <c r="I48" i="45"/>
  <c r="I39" i="45"/>
  <c r="C59" i="39"/>
  <c r="C48" i="39"/>
  <c r="D35" i="39"/>
  <c r="D59" i="39" s="1"/>
  <c r="E35" i="39"/>
  <c r="E67" i="39" s="1"/>
  <c r="H59" i="40"/>
  <c r="G42" i="40"/>
  <c r="F42" i="40"/>
  <c r="F52" i="40"/>
  <c r="Z51" i="40"/>
  <c r="Z41" i="40"/>
  <c r="D33" i="40"/>
  <c r="D60" i="40" s="1"/>
  <c r="E33" i="40"/>
  <c r="E60" i="40" s="1"/>
  <c r="C53" i="40"/>
  <c r="C43" i="40"/>
  <c r="F69" i="39"/>
  <c r="F50" i="39"/>
  <c r="G39" i="39"/>
  <c r="G69" i="39" s="1"/>
  <c r="F61" i="39"/>
  <c r="H39" i="39"/>
  <c r="H69" i="39" s="1"/>
  <c r="R69" i="39"/>
  <c r="R61" i="39"/>
  <c r="S39" i="39"/>
  <c r="S69" i="39" s="1"/>
  <c r="R50" i="39"/>
  <c r="T39" i="39"/>
  <c r="J55" i="41"/>
  <c r="P42" i="40"/>
  <c r="U55" i="45"/>
  <c r="U49" i="45"/>
  <c r="W55" i="45"/>
  <c r="V55" i="45"/>
  <c r="U40" i="45"/>
  <c r="Q65" i="41"/>
  <c r="Q57" i="41"/>
  <c r="Q46" i="41"/>
  <c r="F63" i="41"/>
  <c r="F44" i="41"/>
  <c r="G63" i="41"/>
  <c r="F55" i="41"/>
  <c r="E33" i="44"/>
  <c r="C43" i="44"/>
  <c r="D33" i="44"/>
  <c r="D43" i="44" s="1"/>
  <c r="L54" i="40"/>
  <c r="L44" i="40"/>
  <c r="M35" i="40"/>
  <c r="M54" i="40" s="1"/>
  <c r="N35" i="40"/>
  <c r="N61" i="40" s="1"/>
  <c r="H56" i="41"/>
  <c r="H45" i="41"/>
  <c r="I41" i="44"/>
  <c r="J41" i="44"/>
  <c r="F67" i="39"/>
  <c r="F48" i="39"/>
  <c r="F59" i="39"/>
  <c r="G35" i="39"/>
  <c r="G48" i="39" s="1"/>
  <c r="H35" i="39"/>
  <c r="H67" i="39" s="1"/>
  <c r="I49" i="39"/>
  <c r="J37" i="39"/>
  <c r="J68" i="39" s="1"/>
  <c r="K37" i="39"/>
  <c r="I60" i="39"/>
  <c r="R44" i="40"/>
  <c r="S35" i="40"/>
  <c r="S61" i="40" s="1"/>
  <c r="T35" i="40"/>
  <c r="T61" i="40" s="1"/>
  <c r="R54" i="40"/>
  <c r="V33" i="39"/>
  <c r="V47" i="39" s="1"/>
  <c r="U58" i="39"/>
  <c r="U47" i="39"/>
  <c r="W33" i="39"/>
  <c r="X49" i="45"/>
  <c r="Y49" i="45"/>
  <c r="X40" i="45"/>
  <c r="X68" i="39"/>
  <c r="Y37" i="39"/>
  <c r="Y68" i="39" s="1"/>
  <c r="Z37" i="39"/>
  <c r="X60" i="39"/>
  <c r="X49" i="39"/>
  <c r="Z66" i="39"/>
  <c r="Z47" i="39"/>
  <c r="Z58" i="39"/>
  <c r="I65" i="39"/>
  <c r="I57" i="39"/>
  <c r="I46" i="39"/>
  <c r="J57" i="39"/>
  <c r="K47" i="39"/>
  <c r="K58" i="39"/>
  <c r="U48" i="45"/>
  <c r="U39" i="45"/>
  <c r="V39" i="45"/>
  <c r="O61" i="40"/>
  <c r="O54" i="40"/>
  <c r="O44" i="40"/>
  <c r="P35" i="40"/>
  <c r="P54" i="40" s="1"/>
  <c r="Q35" i="40"/>
  <c r="Q61" i="40" s="1"/>
  <c r="W71" i="38"/>
  <c r="W50" i="38"/>
  <c r="W62" i="38"/>
  <c r="T64" i="41"/>
  <c r="T45" i="41"/>
  <c r="T56" i="41"/>
  <c r="R49" i="45"/>
  <c r="R40" i="45"/>
  <c r="S49" i="45"/>
  <c r="R39" i="45"/>
  <c r="R48" i="45"/>
  <c r="S39" i="45"/>
  <c r="R45" i="38"/>
  <c r="R57" i="38"/>
  <c r="S57" i="38"/>
  <c r="S35" i="39"/>
  <c r="S48" i="39" s="1"/>
  <c r="R48" i="39"/>
  <c r="R59" i="39"/>
  <c r="T35" i="39"/>
  <c r="C69" i="39"/>
  <c r="D39" i="39"/>
  <c r="D69" i="39" s="1"/>
  <c r="C50" i="39"/>
  <c r="C61" i="39"/>
  <c r="E39" i="39"/>
  <c r="P35" i="38"/>
  <c r="P60" i="38" s="1"/>
  <c r="Q35" i="38"/>
  <c r="Q69" i="38" s="1"/>
  <c r="O60" i="38"/>
  <c r="O48" i="38"/>
  <c r="N64" i="41"/>
  <c r="N56" i="41"/>
  <c r="N45" i="41"/>
  <c r="F41" i="44"/>
  <c r="G41" i="44"/>
  <c r="C45" i="38"/>
  <c r="C57" i="38"/>
  <c r="D57" i="38"/>
  <c r="L68" i="39"/>
  <c r="M37" i="39"/>
  <c r="M68" i="39" s="1"/>
  <c r="N37" i="39"/>
  <c r="L60" i="39"/>
  <c r="L49" i="39"/>
  <c r="H62" i="38"/>
  <c r="H50" i="38"/>
  <c r="C65" i="39"/>
  <c r="C46" i="39"/>
  <c r="C57" i="39"/>
  <c r="D57" i="39"/>
  <c r="I53" i="40"/>
  <c r="K33" i="40"/>
  <c r="K60" i="40" s="1"/>
  <c r="J33" i="40"/>
  <c r="J53" i="40" s="1"/>
  <c r="I43" i="40"/>
  <c r="J62" i="41"/>
  <c r="I54" i="41"/>
  <c r="I43" i="41"/>
  <c r="D40" i="45"/>
  <c r="C40" i="45"/>
  <c r="C49" i="45"/>
  <c r="S51" i="40"/>
  <c r="U61" i="39"/>
  <c r="W39" i="39"/>
  <c r="W69" i="39" s="1"/>
  <c r="V39" i="39"/>
  <c r="V61" i="39" s="1"/>
  <c r="U50" i="39"/>
  <c r="L40" i="45"/>
  <c r="N55" i="45"/>
  <c r="L49" i="45"/>
  <c r="M55" i="45"/>
  <c r="R53" i="40"/>
  <c r="T33" i="40"/>
  <c r="T60" i="40" s="1"/>
  <c r="R43" i="40"/>
  <c r="S33" i="40"/>
  <c r="S53" i="40" s="1"/>
  <c r="H37" i="38"/>
  <c r="F61" i="38"/>
  <c r="G37" i="38"/>
  <c r="G70" i="38" s="1"/>
  <c r="F49" i="38"/>
  <c r="P47" i="41"/>
  <c r="K68" i="38"/>
  <c r="K59" i="38"/>
  <c r="K47" i="38"/>
  <c r="I50" i="39"/>
  <c r="I61" i="39"/>
  <c r="K39" i="39"/>
  <c r="J39" i="39"/>
  <c r="J50" i="39" s="1"/>
  <c r="N55" i="41"/>
  <c r="N44" i="41"/>
  <c r="K33" i="44"/>
  <c r="J33" i="44"/>
  <c r="J43" i="44" s="1"/>
  <c r="I43" i="44"/>
  <c r="R64" i="39"/>
  <c r="R56" i="39"/>
  <c r="S64" i="39"/>
  <c r="T64" i="39"/>
  <c r="R45" i="39"/>
  <c r="K66" i="41"/>
  <c r="K47" i="41"/>
  <c r="K58" i="41"/>
  <c r="N51" i="40"/>
  <c r="N41" i="40"/>
  <c r="R65" i="39"/>
  <c r="R46" i="39"/>
  <c r="R57" i="39"/>
  <c r="S46" i="39"/>
  <c r="V35" i="39"/>
  <c r="V48" i="39" s="1"/>
  <c r="U48" i="39"/>
  <c r="U59" i="39"/>
  <c r="W35" i="39"/>
  <c r="O45" i="38"/>
  <c r="P45" i="38"/>
  <c r="O57" i="38"/>
  <c r="G58" i="41"/>
  <c r="I42" i="44"/>
  <c r="J42" i="44"/>
  <c r="O56" i="39"/>
  <c r="O45" i="39"/>
  <c r="Q64" i="39"/>
  <c r="P45" i="39"/>
  <c r="J45" i="38"/>
  <c r="I57" i="38"/>
  <c r="I45" i="38"/>
  <c r="L50" i="39"/>
  <c r="L61" i="39"/>
  <c r="M39" i="39"/>
  <c r="M69" i="39" s="1"/>
  <c r="N39" i="39"/>
  <c r="N69" i="39" s="1"/>
  <c r="D58" i="38"/>
  <c r="C58" i="38"/>
  <c r="C46" i="38"/>
  <c r="U60" i="38"/>
  <c r="U48" i="38"/>
  <c r="V35" i="38"/>
  <c r="V60" i="38" s="1"/>
  <c r="W35" i="38"/>
  <c r="W69" i="38" s="1"/>
  <c r="N37" i="38"/>
  <c r="N70" i="38" s="1"/>
  <c r="M37" i="38"/>
  <c r="M49" i="38" s="1"/>
  <c r="L49" i="38"/>
  <c r="L61" i="38"/>
  <c r="I54" i="40"/>
  <c r="I44" i="40"/>
  <c r="K35" i="40"/>
  <c r="K61" i="40" s="1"/>
  <c r="J35" i="40"/>
  <c r="J54" i="40" s="1"/>
  <c r="R44" i="41"/>
  <c r="S63" i="41"/>
  <c r="T63" i="41"/>
  <c r="R55" i="41"/>
  <c r="T35" i="38"/>
  <c r="T69" i="38" s="1"/>
  <c r="R60" i="38"/>
  <c r="R48" i="38"/>
  <c r="S35" i="38"/>
  <c r="S60" i="38" s="1"/>
  <c r="C60" i="38"/>
  <c r="C48" i="38"/>
  <c r="E35" i="38"/>
  <c r="D35" i="38"/>
  <c r="D69" i="38" s="1"/>
  <c r="F65" i="39"/>
  <c r="F46" i="39"/>
  <c r="G57" i="39"/>
  <c r="F57" i="39"/>
  <c r="X64" i="39"/>
  <c r="Y45" i="39"/>
  <c r="X45" i="39"/>
  <c r="X56" i="39"/>
  <c r="O61" i="38"/>
  <c r="Q37" i="38"/>
  <c r="O49" i="38"/>
  <c r="P37" i="38"/>
  <c r="P61" i="38" s="1"/>
  <c r="H33" i="40"/>
  <c r="H60" i="40" s="1"/>
  <c r="G33" i="40"/>
  <c r="G43" i="40" s="1"/>
  <c r="F43" i="40"/>
  <c r="F53" i="40"/>
  <c r="X45" i="38"/>
  <c r="Y57" i="38"/>
  <c r="X57" i="38"/>
  <c r="M45" i="38"/>
  <c r="L57" i="38"/>
  <c r="L45" i="38"/>
  <c r="U68" i="39"/>
  <c r="U60" i="39"/>
  <c r="U49" i="39"/>
  <c r="V37" i="39"/>
  <c r="V68" i="39" s="1"/>
  <c r="W37" i="39"/>
  <c r="M35" i="38"/>
  <c r="M60" i="38" s="1"/>
  <c r="L48" i="38"/>
  <c r="N35" i="38"/>
  <c r="N69" i="38" s="1"/>
  <c r="L60" i="38"/>
  <c r="U64" i="39"/>
  <c r="V56" i="39"/>
  <c r="U56" i="39"/>
  <c r="U45" i="39"/>
  <c r="U65" i="39"/>
  <c r="U46" i="39"/>
  <c r="U57" i="39"/>
  <c r="V57" i="39"/>
  <c r="W41" i="45"/>
  <c r="W50" i="45"/>
  <c r="M39" i="38"/>
  <c r="M62" i="38" s="1"/>
  <c r="L62" i="38"/>
  <c r="N39" i="38"/>
  <c r="L50" i="38"/>
  <c r="T67" i="38"/>
  <c r="T58" i="38"/>
  <c r="T46" i="38"/>
  <c r="O58" i="38"/>
  <c r="P67" i="38"/>
  <c r="O46" i="38"/>
  <c r="Q67" i="38"/>
  <c r="K50" i="45"/>
  <c r="K41" i="45"/>
  <c r="L64" i="39"/>
  <c r="N64" i="39"/>
  <c r="M64" i="39"/>
  <c r="L45" i="39"/>
  <c r="L56" i="39"/>
  <c r="C52" i="40"/>
  <c r="E59" i="40"/>
  <c r="D42" i="40"/>
  <c r="C42" i="40"/>
  <c r="E37" i="37"/>
  <c r="U58" i="38"/>
  <c r="V46" i="38"/>
  <c r="U46" i="38"/>
  <c r="W67" i="38"/>
  <c r="Y35" i="38"/>
  <c r="Y60" i="38" s="1"/>
  <c r="Z35" i="38"/>
  <c r="Z69" i="38" s="1"/>
  <c r="X60" i="38"/>
  <c r="X48" i="38"/>
  <c r="T33" i="38"/>
  <c r="S33" i="38"/>
  <c r="S47" i="38" s="1"/>
  <c r="R59" i="38"/>
  <c r="R47" i="38"/>
  <c r="C56" i="39"/>
  <c r="D45" i="39"/>
  <c r="C45" i="39"/>
  <c r="X65" i="39"/>
  <c r="X46" i="39"/>
  <c r="Y57" i="39"/>
  <c r="X57" i="39"/>
  <c r="F45" i="38"/>
  <c r="G57" i="38"/>
  <c r="F57" i="38"/>
  <c r="J37" i="38"/>
  <c r="J49" i="38" s="1"/>
  <c r="I61" i="38"/>
  <c r="I49" i="38"/>
  <c r="K37" i="38"/>
  <c r="K70" i="38" s="1"/>
  <c r="X49" i="38"/>
  <c r="X61" i="38"/>
  <c r="Y37" i="38"/>
  <c r="Y61" i="38" s="1"/>
  <c r="Z37" i="38"/>
  <c r="U54" i="40"/>
  <c r="U44" i="40"/>
  <c r="W35" i="40"/>
  <c r="W61" i="40" s="1"/>
  <c r="V35" i="40"/>
  <c r="V54" i="40" s="1"/>
  <c r="O65" i="39"/>
  <c r="O46" i="39"/>
  <c r="P57" i="39"/>
  <c r="O57" i="39"/>
  <c r="C42" i="44"/>
  <c r="D42" i="44"/>
  <c r="Q48" i="45"/>
  <c r="Q39" i="45"/>
  <c r="Z39" i="39"/>
  <c r="Z69" i="39" s="1"/>
  <c r="X50" i="39"/>
  <c r="X61" i="39"/>
  <c r="Y39" i="39"/>
  <c r="Y69" i="39" s="1"/>
  <c r="G37" i="39"/>
  <c r="G49" i="39" s="1"/>
  <c r="F49" i="39"/>
  <c r="H37" i="39"/>
  <c r="F60" i="39"/>
  <c r="V37" i="38"/>
  <c r="V49" i="38" s="1"/>
  <c r="U61" i="38"/>
  <c r="W37" i="38"/>
  <c r="U49" i="38"/>
  <c r="M33" i="38"/>
  <c r="M47" i="38" s="1"/>
  <c r="L59" i="38"/>
  <c r="L47" i="38"/>
  <c r="N33" i="38"/>
  <c r="C54" i="40"/>
  <c r="E35" i="40"/>
  <c r="E61" i="40" s="1"/>
  <c r="D35" i="40"/>
  <c r="D44" i="40" s="1"/>
  <c r="C44" i="40"/>
  <c r="Q55" i="45"/>
  <c r="O40" i="45"/>
  <c r="P40" i="45"/>
  <c r="O49" i="45"/>
  <c r="K35" i="39"/>
  <c r="I48" i="39"/>
  <c r="I59" i="39"/>
  <c r="J35" i="39"/>
  <c r="J48" i="39" s="1"/>
  <c r="W53" i="40"/>
  <c r="W43" i="40"/>
  <c r="C56" i="45"/>
  <c r="C41" i="45"/>
  <c r="D33" i="45"/>
  <c r="D56" i="45" s="1"/>
  <c r="E33" i="45"/>
  <c r="E56" i="45" s="1"/>
  <c r="C50" i="45"/>
  <c r="R60" i="39"/>
  <c r="S37" i="39"/>
  <c r="S68" i="39" s="1"/>
  <c r="R49" i="39"/>
  <c r="T37" i="39"/>
  <c r="T68" i="39" s="1"/>
  <c r="U57" i="38"/>
  <c r="V45" i="38"/>
  <c r="U45" i="38"/>
  <c r="O60" i="39"/>
  <c r="P37" i="39"/>
  <c r="P49" i="39" s="1"/>
  <c r="O49" i="39"/>
  <c r="Q37" i="39"/>
  <c r="C68" i="39"/>
  <c r="C60" i="39"/>
  <c r="D37" i="39"/>
  <c r="D68" i="39" s="1"/>
  <c r="E37" i="39"/>
  <c r="E68" i="39" s="1"/>
  <c r="C49" i="39"/>
  <c r="G59" i="38"/>
  <c r="J48" i="38"/>
  <c r="S49" i="38"/>
  <c r="U59" i="40"/>
  <c r="V42" i="40"/>
  <c r="U52" i="40"/>
  <c r="U42" i="40"/>
  <c r="W59" i="40"/>
  <c r="G42" i="44"/>
  <c r="F42" i="44"/>
  <c r="Y35" i="40"/>
  <c r="Y44" i="40" s="1"/>
  <c r="X44" i="40"/>
  <c r="Z35" i="40"/>
  <c r="Z61" i="40" s="1"/>
  <c r="X54" i="40"/>
  <c r="J35" i="37"/>
  <c r="J58" i="37" s="1"/>
  <c r="I45" i="33"/>
  <c r="D37" i="31"/>
  <c r="D51" i="31" s="1"/>
  <c r="J33" i="37"/>
  <c r="J57" i="37" s="1"/>
  <c r="D37" i="37"/>
  <c r="D49" i="37" s="1"/>
  <c r="E37" i="31"/>
  <c r="I48" i="37"/>
  <c r="G33" i="31"/>
  <c r="G49" i="31" s="1"/>
  <c r="J33" i="33"/>
  <c r="J45" i="33" s="1"/>
  <c r="G37" i="37"/>
  <c r="G49" i="37" s="1"/>
  <c r="C47" i="37"/>
  <c r="F46" i="33"/>
  <c r="G47" i="31"/>
  <c r="H33" i="31"/>
  <c r="E33" i="29"/>
  <c r="E49" i="29" s="1"/>
  <c r="D35" i="37"/>
  <c r="D48" i="37" s="1"/>
  <c r="G39" i="31"/>
  <c r="G52" i="31" s="1"/>
  <c r="K39" i="31"/>
  <c r="D33" i="29"/>
  <c r="D59" i="29" s="1"/>
  <c r="J44" i="33"/>
  <c r="H37" i="37"/>
  <c r="H35" i="33"/>
  <c r="C44" i="33"/>
  <c r="K37" i="37"/>
  <c r="C50" i="31"/>
  <c r="J37" i="37"/>
  <c r="J49" i="37" s="1"/>
  <c r="K37" i="31"/>
  <c r="C47" i="31"/>
  <c r="J37" i="31"/>
  <c r="J51" i="31" s="1"/>
  <c r="F52" i="31"/>
  <c r="E47" i="31"/>
  <c r="E35" i="37"/>
  <c r="J39" i="31"/>
  <c r="J52" i="31" s="1"/>
  <c r="E35" i="31"/>
  <c r="D33" i="37"/>
  <c r="D47" i="37" s="1"/>
  <c r="K33" i="37"/>
  <c r="J51" i="33"/>
  <c r="I43" i="33"/>
  <c r="C61" i="31"/>
  <c r="C52" i="31"/>
  <c r="D39" i="31"/>
  <c r="D52" i="31" s="1"/>
  <c r="E39" i="31"/>
  <c r="C53" i="33"/>
  <c r="C45" i="33"/>
  <c r="D33" i="33"/>
  <c r="D53" i="33" s="1"/>
  <c r="E33" i="33"/>
  <c r="F44" i="33"/>
  <c r="G44" i="33"/>
  <c r="D48" i="31"/>
  <c r="C48" i="31"/>
  <c r="F46" i="37"/>
  <c r="G56" i="37"/>
  <c r="D45" i="37"/>
  <c r="C45" i="37"/>
  <c r="C49" i="31"/>
  <c r="D33" i="31"/>
  <c r="D49" i="31" s="1"/>
  <c r="E33" i="31"/>
  <c r="I46" i="33"/>
  <c r="J35" i="33"/>
  <c r="J46" i="33" s="1"/>
  <c r="K35" i="33"/>
  <c r="F45" i="37"/>
  <c r="G45" i="37"/>
  <c r="D56" i="37"/>
  <c r="C46" i="37"/>
  <c r="C46" i="33"/>
  <c r="E35" i="33"/>
  <c r="D35" i="33"/>
  <c r="D46" i="33" s="1"/>
  <c r="I56" i="31"/>
  <c r="I47" i="31"/>
  <c r="J47" i="31"/>
  <c r="K35" i="31"/>
  <c r="J35" i="31"/>
  <c r="J50" i="31" s="1"/>
  <c r="I50" i="31"/>
  <c r="G43" i="33"/>
  <c r="F43" i="33"/>
  <c r="F50" i="31"/>
  <c r="H35" i="31"/>
  <c r="G35" i="31"/>
  <c r="G50" i="31" s="1"/>
  <c r="J33" i="31"/>
  <c r="J58" i="31" s="1"/>
  <c r="K33" i="31"/>
  <c r="I49" i="31"/>
  <c r="I45" i="37"/>
  <c r="J55" i="37"/>
  <c r="H37" i="31"/>
  <c r="F51" i="31"/>
  <c r="G37" i="31"/>
  <c r="G51" i="31" s="1"/>
  <c r="I56" i="37"/>
  <c r="J56" i="37"/>
  <c r="I46" i="37"/>
  <c r="F48" i="31"/>
  <c r="G48" i="31"/>
  <c r="F45" i="33"/>
  <c r="G33" i="33"/>
  <c r="G45" i="33" s="1"/>
  <c r="H33" i="33"/>
  <c r="J57" i="31"/>
  <c r="I48" i="31"/>
  <c r="C48" i="29"/>
  <c r="F52" i="29"/>
  <c r="F48" i="29"/>
  <c r="H39" i="29"/>
  <c r="H62" i="29" s="1"/>
  <c r="G39" i="29"/>
  <c r="G62" i="29" s="1"/>
  <c r="I49" i="29"/>
  <c r="H58" i="29"/>
  <c r="E58" i="29"/>
  <c r="C58" i="29"/>
  <c r="I59" i="29"/>
  <c r="E60" i="29"/>
  <c r="E50" i="29"/>
  <c r="C57" i="29"/>
  <c r="C47" i="29"/>
  <c r="K35" i="29"/>
  <c r="I50" i="29"/>
  <c r="J33" i="29"/>
  <c r="J59" i="29" s="1"/>
  <c r="I48" i="29"/>
  <c r="K59" i="29"/>
  <c r="K49" i="29"/>
  <c r="F49" i="29"/>
  <c r="I51" i="29"/>
  <c r="F47" i="29"/>
  <c r="I52" i="29"/>
  <c r="D48" i="29"/>
  <c r="I47" i="29"/>
  <c r="F50" i="29"/>
  <c r="D37" i="29"/>
  <c r="D61" i="29" s="1"/>
  <c r="C51" i="29"/>
  <c r="D35" i="29"/>
  <c r="D60" i="29" s="1"/>
  <c r="C50" i="29"/>
  <c r="C60" i="29"/>
  <c r="J35" i="29"/>
  <c r="J50" i="29" s="1"/>
  <c r="I60" i="29"/>
  <c r="C61" i="29"/>
  <c r="E37" i="29"/>
  <c r="I57" i="29"/>
  <c r="D57" i="29"/>
  <c r="C52" i="29"/>
  <c r="D39" i="29"/>
  <c r="D52" i="29" s="1"/>
  <c r="E39" i="29"/>
  <c r="C62" i="29"/>
  <c r="J57" i="29"/>
  <c r="H33" i="29"/>
  <c r="G33" i="29"/>
  <c r="G59" i="29" s="1"/>
  <c r="F59" i="29"/>
  <c r="K37" i="29"/>
  <c r="I61" i="29"/>
  <c r="J37" i="29"/>
  <c r="J61" i="29" s="1"/>
  <c r="I58" i="29"/>
  <c r="J58" i="29"/>
  <c r="F60" i="29"/>
  <c r="G35" i="29"/>
  <c r="G60" i="29" s="1"/>
  <c r="H35" i="29"/>
  <c r="F57" i="29"/>
  <c r="G57" i="29"/>
  <c r="F51" i="29"/>
  <c r="F61" i="29"/>
  <c r="H37" i="29"/>
  <c r="G37" i="29"/>
  <c r="G61" i="29" s="1"/>
  <c r="I62" i="29"/>
  <c r="K39" i="29"/>
  <c r="J39" i="29"/>
  <c r="J62" i="29" s="1"/>
  <c r="L67" i="9"/>
  <c r="C68" i="9"/>
  <c r="U70" i="9"/>
  <c r="X69" i="9"/>
  <c r="C67" i="9"/>
  <c r="I66" i="9"/>
  <c r="C66" i="9"/>
  <c r="X66" i="9"/>
  <c r="F71" i="9"/>
  <c r="O71" i="9"/>
  <c r="O67" i="9"/>
  <c r="U68" i="9"/>
  <c r="R68" i="9"/>
  <c r="O70" i="9"/>
  <c r="R70" i="9"/>
  <c r="I69" i="9"/>
  <c r="R69" i="9"/>
  <c r="F67" i="9"/>
  <c r="L66" i="9"/>
  <c r="L71" i="9"/>
  <c r="X70" i="9"/>
  <c r="I71" i="9"/>
  <c r="X67" i="9"/>
  <c r="O68" i="9"/>
  <c r="I67" i="9"/>
  <c r="L70" i="9"/>
  <c r="I70" i="9"/>
  <c r="C69" i="9"/>
  <c r="L69" i="9"/>
  <c r="F66" i="9"/>
  <c r="U66" i="9"/>
  <c r="F68" i="9"/>
  <c r="C71" i="9"/>
  <c r="X68" i="9"/>
  <c r="U69" i="9"/>
  <c r="X71" i="9"/>
  <c r="U67" i="9"/>
  <c r="R71" i="9"/>
  <c r="U71" i="9"/>
  <c r="I68" i="9"/>
  <c r="L68" i="9"/>
  <c r="C70" i="9"/>
  <c r="F70" i="9"/>
  <c r="F69" i="9"/>
  <c r="O69" i="9"/>
  <c r="R67" i="9"/>
  <c r="R66" i="9"/>
  <c r="O66" i="9"/>
  <c r="X60" i="9"/>
  <c r="C58" i="9"/>
  <c r="I57" i="9"/>
  <c r="C57" i="9"/>
  <c r="X57" i="9"/>
  <c r="I62" i="9"/>
  <c r="L58" i="9"/>
  <c r="C62" i="9"/>
  <c r="L62" i="9"/>
  <c r="C59" i="9"/>
  <c r="X59" i="9"/>
  <c r="U61" i="9"/>
  <c r="X61" i="9"/>
  <c r="U60" i="9"/>
  <c r="F62" i="9"/>
  <c r="O62" i="9"/>
  <c r="O58" i="9"/>
  <c r="U59" i="9"/>
  <c r="R59" i="9"/>
  <c r="O61" i="9"/>
  <c r="R61" i="9"/>
  <c r="I60" i="9"/>
  <c r="R60" i="9"/>
  <c r="F58" i="9"/>
  <c r="L57" i="9"/>
  <c r="X62" i="9"/>
  <c r="X58" i="9"/>
  <c r="O59" i="9"/>
  <c r="I58" i="9"/>
  <c r="L61" i="9"/>
  <c r="I61" i="9"/>
  <c r="C60" i="9"/>
  <c r="L60" i="9"/>
  <c r="F57" i="9"/>
  <c r="U57" i="9"/>
  <c r="F59" i="9"/>
  <c r="U58" i="9"/>
  <c r="R62" i="9"/>
  <c r="U62" i="9"/>
  <c r="I59" i="9"/>
  <c r="L59" i="9"/>
  <c r="C61" i="9"/>
  <c r="F61" i="9"/>
  <c r="F60" i="9"/>
  <c r="O60" i="9"/>
  <c r="R58" i="9"/>
  <c r="R57" i="9"/>
  <c r="O57" i="9"/>
  <c r="F62" i="13"/>
  <c r="G39" i="13"/>
  <c r="G62" i="13" s="1"/>
  <c r="F50" i="13"/>
  <c r="F52" i="13"/>
  <c r="I31" i="19"/>
  <c r="H84" i="19" s="1"/>
  <c r="I69" i="19"/>
  <c r="H103" i="19" s="1"/>
  <c r="I49" i="19"/>
  <c r="H93" i="19" s="1"/>
  <c r="H59" i="19"/>
  <c r="G98" i="19" s="1"/>
  <c r="F89" i="19"/>
  <c r="F49" i="19"/>
  <c r="E93" i="19" s="1"/>
  <c r="H35" i="13"/>
  <c r="H60" i="13" s="1"/>
  <c r="G35" i="13"/>
  <c r="G60" i="13" s="1"/>
  <c r="F59" i="13"/>
  <c r="F61" i="13"/>
  <c r="K53" i="19"/>
  <c r="J95" i="19" s="1"/>
  <c r="Z29" i="9"/>
  <c r="G33" i="9"/>
  <c r="G68" i="9" s="1"/>
  <c r="H33" i="9"/>
  <c r="I61" i="19"/>
  <c r="H99" i="19" s="1"/>
  <c r="K37" i="19"/>
  <c r="J87" i="19" s="1"/>
  <c r="L37" i="19"/>
  <c r="K87" i="19" s="1"/>
  <c r="E53" i="19"/>
  <c r="D95" i="19" s="1"/>
  <c r="F61" i="19"/>
  <c r="E99" i="19" s="1"/>
  <c r="F59" i="19"/>
  <c r="E98" i="19" s="1"/>
  <c r="K41" i="19"/>
  <c r="J89" i="19" s="1"/>
  <c r="Y29" i="9"/>
  <c r="Y57" i="9" s="1"/>
  <c r="G37" i="13"/>
  <c r="G61" i="13" s="1"/>
  <c r="F51" i="13"/>
  <c r="I53" i="19"/>
  <c r="H95" i="19" s="1"/>
  <c r="L45" i="19"/>
  <c r="K91" i="19" s="1"/>
  <c r="I45" i="19"/>
  <c r="H91" i="19" s="1"/>
  <c r="H33" i="13"/>
  <c r="H59" i="13" s="1"/>
  <c r="H33" i="19"/>
  <c r="G85" i="19" s="1"/>
  <c r="F49" i="13"/>
  <c r="E69" i="19"/>
  <c r="D103" i="19" s="1"/>
  <c r="H31" i="9"/>
  <c r="Q29" i="9"/>
  <c r="F33" i="19"/>
  <c r="E85" i="19" s="1"/>
  <c r="K29" i="9"/>
  <c r="F65" i="19"/>
  <c r="E101" i="19" s="1"/>
  <c r="I37" i="19"/>
  <c r="H87" i="19" s="1"/>
  <c r="T31" i="9"/>
  <c r="N29" i="9"/>
  <c r="T29" i="9"/>
  <c r="L69" i="19"/>
  <c r="K103" i="19" s="1"/>
  <c r="C82" i="19"/>
  <c r="D82" i="19"/>
  <c r="F41" i="19"/>
  <c r="E89" i="19" s="1"/>
  <c r="H41" i="19"/>
  <c r="G89" i="19" s="1"/>
  <c r="D31" i="9"/>
  <c r="D58" i="9" s="1"/>
  <c r="H29" i="9"/>
  <c r="V29" i="9"/>
  <c r="V57" i="9" s="1"/>
  <c r="E29" i="9"/>
  <c r="D29" i="9"/>
  <c r="D57" i="9" s="1"/>
  <c r="S29" i="9"/>
  <c r="S66" i="9" s="1"/>
  <c r="C47" i="13"/>
  <c r="H61" i="13"/>
  <c r="H51" i="13"/>
  <c r="G49" i="13"/>
  <c r="H62" i="13"/>
  <c r="H52" i="13"/>
  <c r="I61" i="13"/>
  <c r="I51" i="13"/>
  <c r="I62" i="13"/>
  <c r="I52" i="13"/>
  <c r="I58" i="13"/>
  <c r="I48" i="13"/>
  <c r="F57" i="13"/>
  <c r="F47" i="13"/>
  <c r="I60" i="13"/>
  <c r="I50" i="13"/>
  <c r="C58" i="13"/>
  <c r="C48" i="13"/>
  <c r="I59" i="13"/>
  <c r="I49" i="13"/>
  <c r="C60" i="13"/>
  <c r="C50" i="13"/>
  <c r="C59" i="13"/>
  <c r="C49" i="13"/>
  <c r="C61" i="13"/>
  <c r="C51" i="13"/>
  <c r="C62" i="13"/>
  <c r="C52" i="13"/>
  <c r="F58" i="13"/>
  <c r="F48" i="13"/>
  <c r="I57" i="13"/>
  <c r="I47" i="13"/>
  <c r="K31" i="13"/>
  <c r="E31" i="13"/>
  <c r="E58" i="13" s="1"/>
  <c r="H31" i="13"/>
  <c r="K29" i="13"/>
  <c r="E29" i="13"/>
  <c r="D31" i="13"/>
  <c r="D58" i="13" s="1"/>
  <c r="J31" i="13"/>
  <c r="J58" i="13" s="1"/>
  <c r="J29" i="13"/>
  <c r="J57" i="13" s="1"/>
  <c r="J29" i="9"/>
  <c r="J57" i="9" s="1"/>
  <c r="W29" i="9"/>
  <c r="E31" i="9"/>
  <c r="P29" i="9"/>
  <c r="P57" i="9" s="1"/>
  <c r="M29" i="9"/>
  <c r="M57" i="9" s="1"/>
  <c r="G29" i="9"/>
  <c r="G66" i="9" s="1"/>
  <c r="G31" i="9"/>
  <c r="G58" i="9" s="1"/>
  <c r="S31" i="9"/>
  <c r="S67" i="9" s="1"/>
  <c r="Y39" i="9"/>
  <c r="Y62" i="9" s="1"/>
  <c r="Z39" i="9"/>
  <c r="E33" i="9"/>
  <c r="D33" i="9"/>
  <c r="D59" i="9" s="1"/>
  <c r="H39" i="9"/>
  <c r="G39" i="9"/>
  <c r="G71" i="9" s="1"/>
  <c r="Q39" i="9"/>
  <c r="P39" i="9"/>
  <c r="P62" i="9" s="1"/>
  <c r="J33" i="9"/>
  <c r="J59" i="9" s="1"/>
  <c r="K33" i="9"/>
  <c r="N33" i="9"/>
  <c r="M33" i="9"/>
  <c r="M59" i="9" s="1"/>
  <c r="E37" i="9"/>
  <c r="D37" i="9"/>
  <c r="D61" i="9" s="1"/>
  <c r="H37" i="9"/>
  <c r="G37" i="9"/>
  <c r="G70" i="9" s="1"/>
  <c r="H35" i="9"/>
  <c r="G35" i="9"/>
  <c r="G69" i="9" s="1"/>
  <c r="Q35" i="9"/>
  <c r="P35" i="9"/>
  <c r="P60" i="9" s="1"/>
  <c r="K31" i="9"/>
  <c r="J31" i="9"/>
  <c r="J58" i="9" s="1"/>
  <c r="W37" i="9"/>
  <c r="V37" i="9"/>
  <c r="V61" i="9" s="1"/>
  <c r="Y37" i="9"/>
  <c r="Y61" i="9" s="1"/>
  <c r="Z37" i="9"/>
  <c r="W35" i="9"/>
  <c r="V35" i="9"/>
  <c r="V60" i="9" s="1"/>
  <c r="Y35" i="9"/>
  <c r="Y60" i="9" s="1"/>
  <c r="Z35" i="9"/>
  <c r="K39" i="9"/>
  <c r="J39" i="9"/>
  <c r="J62" i="9" s="1"/>
  <c r="Z33" i="9"/>
  <c r="Y33" i="9"/>
  <c r="Y59" i="9" s="1"/>
  <c r="W31" i="9"/>
  <c r="V31" i="9"/>
  <c r="V58" i="9" s="1"/>
  <c r="T39" i="9"/>
  <c r="S39" i="9"/>
  <c r="S71" i="9" s="1"/>
  <c r="V39" i="9"/>
  <c r="V62" i="9" s="1"/>
  <c r="W39" i="9"/>
  <c r="Q31" i="9"/>
  <c r="P31" i="9"/>
  <c r="P58" i="9" s="1"/>
  <c r="V33" i="9"/>
  <c r="V59" i="9" s="1"/>
  <c r="W33" i="9"/>
  <c r="T33" i="9"/>
  <c r="S33" i="9"/>
  <c r="S68" i="9" s="1"/>
  <c r="P37" i="9"/>
  <c r="P61" i="9" s="1"/>
  <c r="Q37" i="9"/>
  <c r="T37" i="9"/>
  <c r="S37" i="9"/>
  <c r="S70" i="9" s="1"/>
  <c r="K35" i="9"/>
  <c r="J35" i="9"/>
  <c r="J60" i="9" s="1"/>
  <c r="S35" i="9"/>
  <c r="S60" i="9" s="1"/>
  <c r="T35" i="9"/>
  <c r="N31" i="9"/>
  <c r="M31" i="9"/>
  <c r="M58" i="9" s="1"/>
  <c r="E39" i="9"/>
  <c r="D39" i="9"/>
  <c r="D62" i="9" s="1"/>
  <c r="N39" i="9"/>
  <c r="M39" i="9"/>
  <c r="M62" i="9" s="1"/>
  <c r="Z31" i="9"/>
  <c r="Y31" i="9"/>
  <c r="Y58" i="9" s="1"/>
  <c r="P33" i="9"/>
  <c r="P59" i="9" s="1"/>
  <c r="Q33" i="9"/>
  <c r="N37" i="9"/>
  <c r="M37" i="9"/>
  <c r="M61" i="9" s="1"/>
  <c r="K37" i="9"/>
  <c r="J37" i="9"/>
  <c r="J61" i="9" s="1"/>
  <c r="E35" i="9"/>
  <c r="D35" i="9"/>
  <c r="D60" i="9" s="1"/>
  <c r="N35" i="9"/>
  <c r="M35" i="9"/>
  <c r="M60" i="9" s="1"/>
  <c r="D29" i="13"/>
  <c r="D57" i="13" s="1"/>
  <c r="G31" i="13"/>
  <c r="G58" i="13" s="1"/>
  <c r="J37" i="13"/>
  <c r="J61" i="13" s="1"/>
  <c r="K37" i="13"/>
  <c r="E35" i="13"/>
  <c r="D35" i="13"/>
  <c r="D60" i="13" s="1"/>
  <c r="E39" i="13"/>
  <c r="D39" i="13"/>
  <c r="D62" i="13" s="1"/>
  <c r="K33" i="13"/>
  <c r="J33" i="13"/>
  <c r="J59" i="13" s="1"/>
  <c r="K39" i="13"/>
  <c r="J39" i="13"/>
  <c r="J62" i="13" s="1"/>
  <c r="E33" i="13"/>
  <c r="D33" i="13"/>
  <c r="D59" i="13" s="1"/>
  <c r="D37" i="13"/>
  <c r="D61" i="13" s="1"/>
  <c r="E37" i="13"/>
  <c r="K35" i="13"/>
  <c r="J35" i="13"/>
  <c r="J60" i="13" s="1"/>
  <c r="H29" i="13"/>
  <c r="G29" i="13"/>
  <c r="G57" i="13" s="1"/>
  <c r="K49" i="19"/>
  <c r="J93" i="19" s="1"/>
  <c r="L61" i="19"/>
  <c r="K99" i="19" s="1"/>
  <c r="K59" i="19"/>
  <c r="J98" i="19" s="1"/>
  <c r="E45" i="19"/>
  <c r="D91" i="19" s="1"/>
  <c r="I65" i="19"/>
  <c r="H101" i="19" s="1"/>
  <c r="K57" i="19"/>
  <c r="J97" i="19" s="1"/>
  <c r="I29" i="19"/>
  <c r="H82" i="19" s="1"/>
  <c r="H29" i="19"/>
  <c r="G82" i="19" s="1"/>
  <c r="F47" i="19"/>
  <c r="E92" i="19" s="1"/>
  <c r="E47" i="19"/>
  <c r="D92" i="19" s="1"/>
  <c r="L33" i="19"/>
  <c r="K85" i="19" s="1"/>
  <c r="K33" i="19"/>
  <c r="J85" i="19" s="1"/>
  <c r="I35" i="19"/>
  <c r="H86" i="19" s="1"/>
  <c r="H35" i="19"/>
  <c r="G86" i="19" s="1"/>
  <c r="I51" i="19"/>
  <c r="H94" i="19" s="1"/>
  <c r="H51" i="19"/>
  <c r="G94" i="19" s="1"/>
  <c r="F37" i="19"/>
  <c r="E87" i="19" s="1"/>
  <c r="E37" i="19"/>
  <c r="D87" i="19" s="1"/>
  <c r="F39" i="19"/>
  <c r="E88" i="19" s="1"/>
  <c r="E39" i="19"/>
  <c r="D88" i="19" s="1"/>
  <c r="F71" i="19"/>
  <c r="E104" i="19" s="1"/>
  <c r="E71" i="19"/>
  <c r="D104" i="19" s="1"/>
  <c r="F31" i="19"/>
  <c r="E84" i="19" s="1"/>
  <c r="E31" i="19"/>
  <c r="D84" i="19" s="1"/>
  <c r="K75" i="19"/>
  <c r="J106" i="19" s="1"/>
  <c r="L75" i="19"/>
  <c r="K106" i="19" s="1"/>
  <c r="F75" i="19"/>
  <c r="E106" i="19" s="1"/>
  <c r="E75" i="19"/>
  <c r="D106" i="19" s="1"/>
  <c r="F35" i="19"/>
  <c r="E86" i="19" s="1"/>
  <c r="E35" i="19"/>
  <c r="D86" i="19" s="1"/>
  <c r="I39" i="19"/>
  <c r="H88" i="19" s="1"/>
  <c r="H39" i="19"/>
  <c r="G88" i="19" s="1"/>
  <c r="I55" i="19"/>
  <c r="H96" i="19" s="1"/>
  <c r="H55" i="19"/>
  <c r="G96" i="19" s="1"/>
  <c r="F57" i="19"/>
  <c r="E97" i="19" s="1"/>
  <c r="E57" i="19"/>
  <c r="D97" i="19" s="1"/>
  <c r="I71" i="19"/>
  <c r="H104" i="19" s="1"/>
  <c r="H71" i="19"/>
  <c r="G104" i="19" s="1"/>
  <c r="L39" i="19"/>
  <c r="K88" i="19" s="1"/>
  <c r="K39" i="19"/>
  <c r="J88" i="19" s="1"/>
  <c r="F73" i="19"/>
  <c r="E105" i="19" s="1"/>
  <c r="E73" i="19"/>
  <c r="D105" i="19" s="1"/>
  <c r="I43" i="19"/>
  <c r="H90" i="19" s="1"/>
  <c r="H43" i="19"/>
  <c r="G90" i="19" s="1"/>
  <c r="L47" i="19"/>
  <c r="K92" i="19" s="1"/>
  <c r="K47" i="19"/>
  <c r="J92" i="19" s="1"/>
  <c r="L29" i="19"/>
  <c r="K82" i="19" s="1"/>
  <c r="K29" i="19"/>
  <c r="J82" i="19" s="1"/>
  <c r="L31" i="19"/>
  <c r="K84" i="19" s="1"/>
  <c r="K31" i="19"/>
  <c r="J84" i="19" s="1"/>
  <c r="I67" i="19"/>
  <c r="H102" i="19" s="1"/>
  <c r="H67" i="19"/>
  <c r="G102" i="19" s="1"/>
  <c r="L35" i="19"/>
  <c r="K86" i="19" s="1"/>
  <c r="K35" i="19"/>
  <c r="J86" i="19" s="1"/>
  <c r="L51" i="19"/>
  <c r="K94" i="19" s="1"/>
  <c r="K51" i="19"/>
  <c r="J94" i="19" s="1"/>
  <c r="K65" i="19"/>
  <c r="J101" i="19" s="1"/>
  <c r="L65" i="19"/>
  <c r="K101" i="19" s="1"/>
  <c r="L67" i="19"/>
  <c r="K102" i="19" s="1"/>
  <c r="K67" i="19"/>
  <c r="J102" i="19" s="1"/>
  <c r="I73" i="19"/>
  <c r="H105" i="19" s="1"/>
  <c r="H73" i="19"/>
  <c r="G105" i="19" s="1"/>
  <c r="L43" i="19"/>
  <c r="K90" i="19" s="1"/>
  <c r="K43" i="19"/>
  <c r="J90" i="19" s="1"/>
  <c r="F43" i="19"/>
  <c r="E90" i="19" s="1"/>
  <c r="E43" i="19"/>
  <c r="D90" i="19" s="1"/>
  <c r="F63" i="19"/>
  <c r="E100" i="19" s="1"/>
  <c r="E63" i="19"/>
  <c r="D100" i="19" s="1"/>
  <c r="F29" i="19"/>
  <c r="E82" i="19" s="1"/>
  <c r="H57" i="19"/>
  <c r="G97" i="19" s="1"/>
  <c r="I57" i="19"/>
  <c r="H97" i="19" s="1"/>
  <c r="L71" i="19"/>
  <c r="K104" i="19" s="1"/>
  <c r="K71" i="19"/>
  <c r="J104" i="19" s="1"/>
  <c r="F55" i="19"/>
  <c r="E96" i="19" s="1"/>
  <c r="E55" i="19"/>
  <c r="D96" i="19" s="1"/>
  <c r="L55" i="19"/>
  <c r="K96" i="19" s="1"/>
  <c r="K55" i="19"/>
  <c r="J96" i="19" s="1"/>
  <c r="L63" i="19"/>
  <c r="K100" i="19" s="1"/>
  <c r="K63" i="19"/>
  <c r="J100" i="19" s="1"/>
  <c r="L73" i="19"/>
  <c r="K105" i="19" s="1"/>
  <c r="K73" i="19"/>
  <c r="J105" i="19" s="1"/>
  <c r="F51" i="19"/>
  <c r="E94" i="19" s="1"/>
  <c r="E51" i="19"/>
  <c r="D94" i="19" s="1"/>
  <c r="I63" i="19"/>
  <c r="H100" i="19" s="1"/>
  <c r="H63" i="19"/>
  <c r="G100" i="19" s="1"/>
  <c r="I47" i="19"/>
  <c r="H92" i="19" s="1"/>
  <c r="H47" i="19"/>
  <c r="G92" i="19" s="1"/>
  <c r="F67" i="19"/>
  <c r="E102" i="19" s="1"/>
  <c r="E67" i="19"/>
  <c r="D102" i="19" s="1"/>
  <c r="C93" i="19"/>
  <c r="C90" i="19"/>
  <c r="E91" i="19"/>
  <c r="H98" i="19"/>
  <c r="D93" i="19"/>
  <c r="H85" i="19"/>
  <c r="K97" i="19"/>
  <c r="G101" i="19"/>
  <c r="K95" i="19"/>
  <c r="G87" i="19"/>
  <c r="G95" i="19"/>
  <c r="D101" i="19"/>
  <c r="D85" i="19"/>
  <c r="C91" i="19"/>
  <c r="I85" i="19"/>
  <c r="C87" i="19"/>
  <c r="F99" i="19"/>
  <c r="I100" i="19"/>
  <c r="F100" i="19"/>
  <c r="C100" i="19"/>
  <c r="C85" i="19"/>
  <c r="F87" i="19"/>
  <c r="F85" i="19"/>
  <c r="I99" i="19"/>
  <c r="C99" i="19"/>
  <c r="F102" i="19"/>
  <c r="I102" i="19"/>
  <c r="C102" i="19"/>
  <c r="F92" i="19"/>
  <c r="I92" i="19"/>
  <c r="I96" i="19"/>
  <c r="F105" i="19"/>
  <c r="C84" i="19"/>
  <c r="F97" i="19"/>
  <c r="F98" i="19"/>
  <c r="K98" i="19"/>
  <c r="I98" i="19"/>
  <c r="I89" i="19"/>
  <c r="I88" i="19"/>
  <c r="F93" i="19"/>
  <c r="I93" i="19"/>
  <c r="F103" i="19"/>
  <c r="I104" i="19"/>
  <c r="C101" i="19"/>
  <c r="C104" i="19"/>
  <c r="I106" i="19"/>
  <c r="F84" i="19"/>
  <c r="I97" i="19"/>
  <c r="I90" i="19"/>
  <c r="I105" i="19"/>
  <c r="F96" i="19"/>
  <c r="C96" i="19"/>
  <c r="C105" i="19"/>
  <c r="C86" i="19"/>
  <c r="H106" i="19"/>
  <c r="F106" i="19"/>
  <c r="F91" i="19"/>
  <c r="C89" i="19"/>
  <c r="F94" i="19"/>
  <c r="C103" i="19"/>
  <c r="F101" i="19"/>
  <c r="F104" i="19"/>
  <c r="F86" i="19"/>
  <c r="F90" i="19"/>
  <c r="I86" i="19"/>
  <c r="I101" i="19"/>
  <c r="I95" i="19"/>
  <c r="I84" i="19"/>
  <c r="I103" i="19"/>
  <c r="F95" i="19"/>
  <c r="C95" i="19"/>
  <c r="C97" i="19"/>
  <c r="C106" i="19"/>
  <c r="C98" i="19"/>
  <c r="I91" i="19"/>
  <c r="F88" i="19"/>
  <c r="I94" i="19"/>
  <c r="K93" i="19"/>
  <c r="G93" i="19"/>
  <c r="G91" i="19"/>
  <c r="K89" i="19"/>
  <c r="D89" i="19"/>
  <c r="J91" i="19"/>
  <c r="D98" i="19"/>
  <c r="G84" i="19"/>
  <c r="F82" i="19"/>
  <c r="G106" i="19"/>
  <c r="E95" i="19"/>
  <c r="I82" i="19"/>
  <c r="G103" i="19"/>
  <c r="E103" i="19"/>
  <c r="J99" i="19"/>
  <c r="G99" i="19"/>
  <c r="D99" i="19"/>
  <c r="J103" i="19"/>
  <c r="C45" i="9"/>
  <c r="W63" i="41" l="1"/>
  <c r="K69" i="38"/>
  <c r="K48" i="38"/>
  <c r="W44" i="41"/>
  <c r="V44" i="41"/>
  <c r="V55" i="41"/>
  <c r="N50" i="45"/>
  <c r="J58" i="38"/>
  <c r="T61" i="38"/>
  <c r="G56" i="39"/>
  <c r="T52" i="40"/>
  <c r="E68" i="38"/>
  <c r="T49" i="38"/>
  <c r="M60" i="40"/>
  <c r="K58" i="40"/>
  <c r="E63" i="41"/>
  <c r="T58" i="41"/>
  <c r="E62" i="38"/>
  <c r="Z58" i="38"/>
  <c r="E59" i="38"/>
  <c r="H58" i="38"/>
  <c r="N54" i="41"/>
  <c r="N43" i="40"/>
  <c r="T62" i="38"/>
  <c r="Y48" i="45"/>
  <c r="Q56" i="41"/>
  <c r="E58" i="39"/>
  <c r="N53" i="40"/>
  <c r="N58" i="41"/>
  <c r="G58" i="39"/>
  <c r="Y57" i="41"/>
  <c r="M55" i="41"/>
  <c r="J50" i="45"/>
  <c r="K41" i="40"/>
  <c r="K56" i="41"/>
  <c r="K56" i="39"/>
  <c r="P59" i="39"/>
  <c r="Z55" i="41"/>
  <c r="H58" i="41"/>
  <c r="M58" i="38"/>
  <c r="H56" i="39"/>
  <c r="E55" i="41"/>
  <c r="J51" i="40"/>
  <c r="G56" i="41"/>
  <c r="J62" i="38"/>
  <c r="E57" i="41"/>
  <c r="Z48" i="45"/>
  <c r="T50" i="45"/>
  <c r="P54" i="41"/>
  <c r="T58" i="39"/>
  <c r="Q52" i="40"/>
  <c r="G62" i="38"/>
  <c r="J57" i="41"/>
  <c r="T51" i="40"/>
  <c r="K55" i="41"/>
  <c r="M43" i="40"/>
  <c r="D62" i="38"/>
  <c r="E58" i="41"/>
  <c r="W58" i="41"/>
  <c r="Q58" i="41"/>
  <c r="P57" i="38"/>
  <c r="H59" i="38"/>
  <c r="Z58" i="41"/>
  <c r="Z50" i="45"/>
  <c r="V58" i="41"/>
  <c r="S58" i="39"/>
  <c r="Q51" i="40"/>
  <c r="K62" i="38"/>
  <c r="Q59" i="39"/>
  <c r="Z52" i="40"/>
  <c r="H54" i="41"/>
  <c r="M54" i="41"/>
  <c r="W57" i="41"/>
  <c r="Y52" i="40"/>
  <c r="H51" i="40"/>
  <c r="S58" i="41"/>
  <c r="Q59" i="38"/>
  <c r="G48" i="45"/>
  <c r="S52" i="40"/>
  <c r="Y58" i="38"/>
  <c r="H58" i="39"/>
  <c r="W54" i="41"/>
  <c r="Q55" i="41"/>
  <c r="Y62" i="38"/>
  <c r="D57" i="41"/>
  <c r="V54" i="41"/>
  <c r="G58" i="38"/>
  <c r="D58" i="41"/>
  <c r="V53" i="40"/>
  <c r="E56" i="41"/>
  <c r="N57" i="41"/>
  <c r="M57" i="41"/>
  <c r="J58" i="41"/>
  <c r="K64" i="39"/>
  <c r="D63" i="41"/>
  <c r="D44" i="41"/>
  <c r="J58" i="40"/>
  <c r="G71" i="38"/>
  <c r="V47" i="41"/>
  <c r="D66" i="41"/>
  <c r="V50" i="38"/>
  <c r="M41" i="40"/>
  <c r="Z47" i="41"/>
  <c r="J64" i="39"/>
  <c r="J45" i="39"/>
  <c r="M58" i="40"/>
  <c r="Q41" i="40"/>
  <c r="T41" i="40"/>
  <c r="H41" i="40"/>
  <c r="G41" i="40"/>
  <c r="G58" i="40"/>
  <c r="D48" i="44"/>
  <c r="D57" i="37"/>
  <c r="G59" i="37"/>
  <c r="M41" i="45"/>
  <c r="H62" i="41"/>
  <c r="W47" i="41"/>
  <c r="V56" i="45"/>
  <c r="E47" i="41"/>
  <c r="S47" i="41"/>
  <c r="Y64" i="41"/>
  <c r="S45" i="41"/>
  <c r="E71" i="38"/>
  <c r="Y45" i="41"/>
  <c r="S64" i="41"/>
  <c r="Q47" i="41"/>
  <c r="Z54" i="45"/>
  <c r="M56" i="45"/>
  <c r="H47" i="41"/>
  <c r="D71" i="38"/>
  <c r="T50" i="38"/>
  <c r="N56" i="45"/>
  <c r="T47" i="41"/>
  <c r="V41" i="45"/>
  <c r="G64" i="41"/>
  <c r="T47" i="39"/>
  <c r="Y43" i="40"/>
  <c r="M63" i="41"/>
  <c r="S66" i="39"/>
  <c r="J41" i="45"/>
  <c r="Y60" i="40"/>
  <c r="N43" i="41"/>
  <c r="W62" i="41"/>
  <c r="G64" i="39"/>
  <c r="M62" i="41"/>
  <c r="P39" i="45"/>
  <c r="J68" i="38"/>
  <c r="S59" i="40"/>
  <c r="P54" i="45"/>
  <c r="Q42" i="40"/>
  <c r="T42" i="40"/>
  <c r="J47" i="38"/>
  <c r="Y39" i="45"/>
  <c r="M67" i="38"/>
  <c r="V62" i="41"/>
  <c r="H45" i="39"/>
  <c r="J59" i="37"/>
  <c r="E56" i="31"/>
  <c r="J53" i="33"/>
  <c r="V60" i="40"/>
  <c r="Q47" i="38"/>
  <c r="P66" i="39"/>
  <c r="P48" i="39"/>
  <c r="Q48" i="39"/>
  <c r="Z56" i="45"/>
  <c r="H52" i="31"/>
  <c r="D47" i="31"/>
  <c r="J50" i="44"/>
  <c r="D58" i="31"/>
  <c r="D55" i="37"/>
  <c r="G48" i="44"/>
  <c r="G49" i="44"/>
  <c r="D57" i="31"/>
  <c r="J48" i="44"/>
  <c r="G56" i="31"/>
  <c r="G57" i="31"/>
  <c r="J54" i="33"/>
  <c r="J52" i="33"/>
  <c r="J61" i="31"/>
  <c r="G53" i="33"/>
  <c r="G58" i="37"/>
  <c r="G50" i="44"/>
  <c r="G46" i="33"/>
  <c r="H46" i="33"/>
  <c r="H54" i="33"/>
  <c r="H44" i="33"/>
  <c r="H52" i="33"/>
  <c r="D61" i="31"/>
  <c r="K46" i="37"/>
  <c r="K56" i="37"/>
  <c r="K46" i="33"/>
  <c r="K54" i="33"/>
  <c r="E44" i="33"/>
  <c r="E52" i="33"/>
  <c r="K44" i="33"/>
  <c r="K52" i="33"/>
  <c r="H49" i="31"/>
  <c r="H58" i="31"/>
  <c r="E43" i="33"/>
  <c r="E51" i="33"/>
  <c r="H42" i="44"/>
  <c r="H49" i="44"/>
  <c r="H41" i="44"/>
  <c r="H48" i="44"/>
  <c r="E43" i="44"/>
  <c r="E50" i="44"/>
  <c r="G59" i="31"/>
  <c r="J59" i="31"/>
  <c r="D51" i="33"/>
  <c r="E59" i="29"/>
  <c r="K45" i="37"/>
  <c r="K55" i="37"/>
  <c r="H50" i="31"/>
  <c r="H59" i="31"/>
  <c r="K50" i="31"/>
  <c r="K59" i="31"/>
  <c r="E46" i="37"/>
  <c r="E56" i="37"/>
  <c r="E45" i="37"/>
  <c r="E55" i="37"/>
  <c r="E45" i="33"/>
  <c r="E53" i="33"/>
  <c r="K51" i="31"/>
  <c r="K60" i="31"/>
  <c r="E51" i="31"/>
  <c r="E60" i="31"/>
  <c r="D49" i="44"/>
  <c r="D54" i="33"/>
  <c r="J60" i="31"/>
  <c r="K45" i="33"/>
  <c r="K53" i="33"/>
  <c r="H51" i="31"/>
  <c r="H60" i="31"/>
  <c r="K47" i="37"/>
  <c r="K57" i="37"/>
  <c r="K43" i="44"/>
  <c r="K50" i="44"/>
  <c r="D59" i="37"/>
  <c r="E49" i="31"/>
  <c r="E58" i="31"/>
  <c r="E48" i="31"/>
  <c r="E57" i="31"/>
  <c r="H47" i="31"/>
  <c r="H56" i="31"/>
  <c r="E42" i="44"/>
  <c r="E49" i="44"/>
  <c r="K42" i="44"/>
  <c r="K49" i="44"/>
  <c r="G57" i="37"/>
  <c r="G51" i="33"/>
  <c r="G58" i="31"/>
  <c r="G55" i="37"/>
  <c r="H45" i="37"/>
  <c r="H55" i="37"/>
  <c r="H45" i="33"/>
  <c r="H53" i="33"/>
  <c r="E50" i="31"/>
  <c r="E59" i="31"/>
  <c r="E49" i="37"/>
  <c r="E59" i="37"/>
  <c r="J56" i="31"/>
  <c r="E48" i="37"/>
  <c r="E58" i="37"/>
  <c r="K49" i="37"/>
  <c r="K59" i="37"/>
  <c r="K52" i="31"/>
  <c r="K61" i="31"/>
  <c r="H47" i="37"/>
  <c r="H57" i="37"/>
  <c r="G52" i="33"/>
  <c r="G61" i="31"/>
  <c r="J49" i="44"/>
  <c r="G60" i="31"/>
  <c r="D58" i="37"/>
  <c r="H46" i="37"/>
  <c r="H56" i="37"/>
  <c r="E46" i="33"/>
  <c r="E54" i="33"/>
  <c r="H49" i="37"/>
  <c r="H59" i="37"/>
  <c r="K43" i="33"/>
  <c r="K51" i="33"/>
  <c r="K41" i="44"/>
  <c r="K48" i="44"/>
  <c r="H48" i="37"/>
  <c r="H58" i="37"/>
  <c r="H43" i="44"/>
  <c r="H50" i="44"/>
  <c r="D60" i="31"/>
  <c r="D50" i="44"/>
  <c r="D59" i="31"/>
  <c r="D52" i="33"/>
  <c r="T62" i="41"/>
  <c r="P47" i="39"/>
  <c r="K50" i="38"/>
  <c r="Y41" i="40"/>
  <c r="W68" i="38"/>
  <c r="T56" i="45"/>
  <c r="Y58" i="40"/>
  <c r="Z63" i="41"/>
  <c r="H46" i="38"/>
  <c r="J46" i="41"/>
  <c r="Y41" i="45"/>
  <c r="E46" i="41"/>
  <c r="K65" i="41"/>
  <c r="Y56" i="45"/>
  <c r="D61" i="40"/>
  <c r="J60" i="40"/>
  <c r="J71" i="38"/>
  <c r="G67" i="39"/>
  <c r="M42" i="40"/>
  <c r="D66" i="38"/>
  <c r="P62" i="41"/>
  <c r="Y47" i="39"/>
  <c r="K44" i="41"/>
  <c r="V59" i="40"/>
  <c r="M67" i="39"/>
  <c r="P68" i="39"/>
  <c r="T65" i="41"/>
  <c r="Y63" i="41"/>
  <c r="Z50" i="38"/>
  <c r="N66" i="39"/>
  <c r="Q62" i="41"/>
  <c r="Y62" i="41"/>
  <c r="Y71" i="38"/>
  <c r="J59" i="40"/>
  <c r="P64" i="39"/>
  <c r="H54" i="45"/>
  <c r="Z71" i="38"/>
  <c r="Z62" i="41"/>
  <c r="Z46" i="38"/>
  <c r="Q64" i="41"/>
  <c r="H47" i="39"/>
  <c r="P55" i="45"/>
  <c r="G67" i="38"/>
  <c r="M54" i="45"/>
  <c r="D65" i="41"/>
  <c r="E47" i="39"/>
  <c r="M45" i="41"/>
  <c r="P69" i="39"/>
  <c r="P66" i="38"/>
  <c r="V64" i="39"/>
  <c r="V65" i="41"/>
  <c r="J67" i="39"/>
  <c r="G59" i="40"/>
  <c r="V61" i="40"/>
  <c r="G65" i="41"/>
  <c r="V67" i="38"/>
  <c r="Y46" i="38"/>
  <c r="J55" i="45"/>
  <c r="J69" i="39"/>
  <c r="S69" i="38"/>
  <c r="D59" i="40"/>
  <c r="N46" i="41"/>
  <c r="V64" i="41"/>
  <c r="W56" i="41"/>
  <c r="W64" i="41"/>
  <c r="Z42" i="40"/>
  <c r="J47" i="41"/>
  <c r="G60" i="40"/>
  <c r="V69" i="38"/>
  <c r="M69" i="38"/>
  <c r="Y64" i="39"/>
  <c r="S67" i="39"/>
  <c r="V70" i="38"/>
  <c r="S67" i="38"/>
  <c r="Y69" i="38"/>
  <c r="V58" i="40"/>
  <c r="E45" i="41"/>
  <c r="N47" i="41"/>
  <c r="K67" i="38"/>
  <c r="G61" i="40"/>
  <c r="P65" i="39"/>
  <c r="J64" i="41"/>
  <c r="G65" i="39"/>
  <c r="M71" i="38"/>
  <c r="M59" i="40"/>
  <c r="M61" i="40"/>
  <c r="S60" i="40"/>
  <c r="V66" i="39"/>
  <c r="S54" i="45"/>
  <c r="V68" i="38"/>
  <c r="M70" i="38"/>
  <c r="D64" i="39"/>
  <c r="Q44" i="41"/>
  <c r="N52" i="40"/>
  <c r="N59" i="40"/>
  <c r="Q41" i="45"/>
  <c r="Q56" i="45"/>
  <c r="Y68" i="38"/>
  <c r="S65" i="39"/>
  <c r="E62" i="41"/>
  <c r="S46" i="38"/>
  <c r="K45" i="41"/>
  <c r="P70" i="38"/>
  <c r="G66" i="38"/>
  <c r="D67" i="38"/>
  <c r="S68" i="38"/>
  <c r="M64" i="41"/>
  <c r="Y70" i="38"/>
  <c r="P69" i="38"/>
  <c r="Y67" i="39"/>
  <c r="J65" i="39"/>
  <c r="S55" i="45"/>
  <c r="H41" i="45"/>
  <c r="H56" i="45"/>
  <c r="P63" i="41"/>
  <c r="V66" i="38"/>
  <c r="G39" i="45"/>
  <c r="G69" i="38"/>
  <c r="V67" i="39"/>
  <c r="G68" i="39"/>
  <c r="V54" i="45"/>
  <c r="H68" i="38"/>
  <c r="W46" i="41"/>
  <c r="H65" i="41"/>
  <c r="P56" i="45"/>
  <c r="Y59" i="40"/>
  <c r="D64" i="41"/>
  <c r="J66" i="38"/>
  <c r="P61" i="40"/>
  <c r="D55" i="45"/>
  <c r="J70" i="38"/>
  <c r="D58" i="40"/>
  <c r="M66" i="38"/>
  <c r="D70" i="38"/>
  <c r="J67" i="38"/>
  <c r="M68" i="38"/>
  <c r="V65" i="39"/>
  <c r="Y66" i="38"/>
  <c r="J61" i="40"/>
  <c r="E41" i="40"/>
  <c r="E58" i="40"/>
  <c r="S62" i="41"/>
  <c r="Y55" i="45"/>
  <c r="Q69" i="39"/>
  <c r="G47" i="39"/>
  <c r="Y61" i="40"/>
  <c r="D67" i="39"/>
  <c r="V69" i="39"/>
  <c r="S66" i="38"/>
  <c r="D65" i="39"/>
  <c r="Y65" i="39"/>
  <c r="M46" i="41"/>
  <c r="Y46" i="41"/>
  <c r="M57" i="38"/>
  <c r="P56" i="41"/>
  <c r="E43" i="41"/>
  <c r="Y58" i="39"/>
  <c r="P44" i="41"/>
  <c r="P45" i="41"/>
  <c r="J45" i="41"/>
  <c r="Q61" i="39"/>
  <c r="H50" i="45"/>
  <c r="Q54" i="41"/>
  <c r="D46" i="39"/>
  <c r="G46" i="39"/>
  <c r="P41" i="45"/>
  <c r="Z43" i="41"/>
  <c r="K58" i="38"/>
  <c r="G56" i="45"/>
  <c r="G50" i="45"/>
  <c r="H46" i="41"/>
  <c r="N42" i="40"/>
  <c r="M46" i="39"/>
  <c r="W59" i="38"/>
  <c r="P50" i="39"/>
  <c r="N58" i="39"/>
  <c r="M58" i="41"/>
  <c r="M47" i="41"/>
  <c r="D60" i="39"/>
  <c r="V61" i="38"/>
  <c r="G49" i="45"/>
  <c r="J52" i="40"/>
  <c r="V47" i="38"/>
  <c r="V46" i="41"/>
  <c r="S57" i="39"/>
  <c r="T46" i="41"/>
  <c r="J47" i="39"/>
  <c r="P57" i="41"/>
  <c r="G57" i="41"/>
  <c r="J58" i="39"/>
  <c r="V49" i="39"/>
  <c r="G53" i="40"/>
  <c r="Y48" i="39"/>
  <c r="V51" i="40"/>
  <c r="G54" i="40"/>
  <c r="P46" i="41"/>
  <c r="S60" i="39"/>
  <c r="D41" i="45"/>
  <c r="H48" i="45"/>
  <c r="T54" i="41"/>
  <c r="E51" i="40"/>
  <c r="Y54" i="41"/>
  <c r="D39" i="45"/>
  <c r="V60" i="39"/>
  <c r="G49" i="38"/>
  <c r="S49" i="39"/>
  <c r="V58" i="38"/>
  <c r="S59" i="39"/>
  <c r="V56" i="41"/>
  <c r="J48" i="45"/>
  <c r="Y44" i="41"/>
  <c r="V52" i="40"/>
  <c r="D56" i="39"/>
  <c r="W45" i="41"/>
  <c r="D46" i="38"/>
  <c r="S43" i="41"/>
  <c r="D53" i="40"/>
  <c r="V57" i="38"/>
  <c r="M50" i="38"/>
  <c r="J61" i="39"/>
  <c r="D49" i="45"/>
  <c r="S40" i="45"/>
  <c r="Y46" i="39"/>
  <c r="V48" i="38"/>
  <c r="P48" i="38"/>
  <c r="J46" i="39"/>
  <c r="J60" i="39"/>
  <c r="G59" i="39"/>
  <c r="P62" i="38"/>
  <c r="D61" i="38"/>
  <c r="D54" i="40"/>
  <c r="P49" i="38"/>
  <c r="S48" i="38"/>
  <c r="S43" i="40"/>
  <c r="Y49" i="39"/>
  <c r="J39" i="45"/>
  <c r="M59" i="39"/>
  <c r="G40" i="45"/>
  <c r="D50" i="45"/>
  <c r="Y61" i="39"/>
  <c r="D48" i="38"/>
  <c r="J44" i="40"/>
  <c r="K46" i="41"/>
  <c r="P56" i="39"/>
  <c r="D51" i="40"/>
  <c r="M66" i="39"/>
  <c r="M58" i="39"/>
  <c r="Y54" i="40"/>
  <c r="Y49" i="38"/>
  <c r="S44" i="41"/>
  <c r="J57" i="38"/>
  <c r="M49" i="45"/>
  <c r="S44" i="40"/>
  <c r="P43" i="40"/>
  <c r="G60" i="39"/>
  <c r="P46" i="39"/>
  <c r="V44" i="40"/>
  <c r="G45" i="38"/>
  <c r="Y48" i="38"/>
  <c r="S55" i="41"/>
  <c r="G61" i="39"/>
  <c r="S56" i="39"/>
  <c r="P44" i="40"/>
  <c r="Y60" i="39"/>
  <c r="G55" i="41"/>
  <c r="D56" i="41"/>
  <c r="E69" i="38"/>
  <c r="E60" i="38"/>
  <c r="E48" i="38"/>
  <c r="E64" i="39"/>
  <c r="E45" i="39"/>
  <c r="E56" i="39"/>
  <c r="T54" i="45"/>
  <c r="T39" i="45"/>
  <c r="T48" i="45"/>
  <c r="W66" i="39"/>
  <c r="W58" i="39"/>
  <c r="W47" i="39"/>
  <c r="E53" i="40"/>
  <c r="E43" i="40"/>
  <c r="E49" i="39"/>
  <c r="E60" i="39"/>
  <c r="Z50" i="39"/>
  <c r="Z61" i="39"/>
  <c r="E52" i="40"/>
  <c r="E42" i="40"/>
  <c r="N66" i="38"/>
  <c r="N57" i="38"/>
  <c r="N45" i="38"/>
  <c r="T56" i="39"/>
  <c r="T45" i="39"/>
  <c r="K65" i="39"/>
  <c r="K46" i="39"/>
  <c r="K57" i="39"/>
  <c r="K68" i="39"/>
  <c r="K60" i="39"/>
  <c r="K49" i="39"/>
  <c r="H52" i="40"/>
  <c r="H42" i="40"/>
  <c r="K49" i="45"/>
  <c r="K40" i="45"/>
  <c r="K67" i="39"/>
  <c r="K48" i="39"/>
  <c r="K59" i="39"/>
  <c r="W54" i="40"/>
  <c r="W44" i="40"/>
  <c r="H66" i="38"/>
  <c r="H57" i="38"/>
  <c r="H45" i="38"/>
  <c r="N71" i="38"/>
  <c r="N62" i="38"/>
  <c r="N50" i="38"/>
  <c r="W68" i="39"/>
  <c r="W49" i="39"/>
  <c r="W60" i="39"/>
  <c r="Q70" i="38"/>
  <c r="Q61" i="38"/>
  <c r="Q49" i="38"/>
  <c r="T55" i="41"/>
  <c r="T44" i="41"/>
  <c r="W48" i="38"/>
  <c r="W60" i="38"/>
  <c r="Q56" i="39"/>
  <c r="Q45" i="39"/>
  <c r="N49" i="45"/>
  <c r="N40" i="45"/>
  <c r="K62" i="41"/>
  <c r="K54" i="41"/>
  <c r="K43" i="41"/>
  <c r="D61" i="39"/>
  <c r="W54" i="45"/>
  <c r="W39" i="45"/>
  <c r="W48" i="45"/>
  <c r="T54" i="40"/>
  <c r="T44" i="40"/>
  <c r="H63" i="41"/>
  <c r="H55" i="41"/>
  <c r="H44" i="41"/>
  <c r="Z48" i="39"/>
  <c r="Z59" i="39"/>
  <c r="E70" i="38"/>
  <c r="E61" i="38"/>
  <c r="E49" i="38"/>
  <c r="J48" i="37"/>
  <c r="E50" i="45"/>
  <c r="E41" i="45"/>
  <c r="E54" i="40"/>
  <c r="E44" i="40"/>
  <c r="M45" i="39"/>
  <c r="M48" i="38"/>
  <c r="Y45" i="38"/>
  <c r="E67" i="38"/>
  <c r="E58" i="38"/>
  <c r="E46" i="38"/>
  <c r="K66" i="38"/>
  <c r="K45" i="38"/>
  <c r="K57" i="38"/>
  <c r="H70" i="38"/>
  <c r="H49" i="38"/>
  <c r="H61" i="38"/>
  <c r="E55" i="45"/>
  <c r="E40" i="45"/>
  <c r="E49" i="45"/>
  <c r="J43" i="40"/>
  <c r="E65" i="39"/>
  <c r="E57" i="39"/>
  <c r="E46" i="39"/>
  <c r="D50" i="39"/>
  <c r="T67" i="39"/>
  <c r="T48" i="39"/>
  <c r="T59" i="39"/>
  <c r="Y40" i="45"/>
  <c r="V58" i="39"/>
  <c r="S54" i="40"/>
  <c r="V40" i="45"/>
  <c r="S50" i="39"/>
  <c r="G50" i="39"/>
  <c r="D48" i="39"/>
  <c r="D48" i="45"/>
  <c r="M57" i="39"/>
  <c r="P53" i="40"/>
  <c r="H54" i="40"/>
  <c r="H44" i="40"/>
  <c r="N59" i="39"/>
  <c r="N48" i="39"/>
  <c r="Q40" i="45"/>
  <c r="Q49" i="45"/>
  <c r="W64" i="39"/>
  <c r="W56" i="39"/>
  <c r="W45" i="39"/>
  <c r="H65" i="39"/>
  <c r="H57" i="39"/>
  <c r="H46" i="39"/>
  <c r="N54" i="40"/>
  <c r="N44" i="40"/>
  <c r="N56" i="39"/>
  <c r="N45" i="39"/>
  <c r="N61" i="38"/>
  <c r="N49" i="38"/>
  <c r="H60" i="38"/>
  <c r="H48" i="38"/>
  <c r="Z68" i="38"/>
  <c r="Z59" i="38"/>
  <c r="Z47" i="38"/>
  <c r="W51" i="40"/>
  <c r="W41" i="40"/>
  <c r="W66" i="38"/>
  <c r="W45" i="38"/>
  <c r="W57" i="38"/>
  <c r="P49" i="45"/>
  <c r="W70" i="38"/>
  <c r="W49" i="38"/>
  <c r="W61" i="38"/>
  <c r="Y50" i="39"/>
  <c r="J61" i="38"/>
  <c r="Z65" i="39"/>
  <c r="Z46" i="39"/>
  <c r="Z57" i="39"/>
  <c r="S59" i="38"/>
  <c r="M56" i="39"/>
  <c r="P58" i="38"/>
  <c r="V45" i="39"/>
  <c r="Y56" i="39"/>
  <c r="D60" i="38"/>
  <c r="M61" i="38"/>
  <c r="M50" i="39"/>
  <c r="Q66" i="38"/>
  <c r="Q57" i="38"/>
  <c r="Q45" i="38"/>
  <c r="T65" i="39"/>
  <c r="T57" i="39"/>
  <c r="T46" i="39"/>
  <c r="K69" i="39"/>
  <c r="K50" i="39"/>
  <c r="K61" i="39"/>
  <c r="T53" i="40"/>
  <c r="T43" i="40"/>
  <c r="E69" i="39"/>
  <c r="E50" i="39"/>
  <c r="E61" i="39"/>
  <c r="S45" i="38"/>
  <c r="S48" i="45"/>
  <c r="Z55" i="45"/>
  <c r="Z40" i="45"/>
  <c r="Z49" i="45"/>
  <c r="V49" i="45"/>
  <c r="S61" i="39"/>
  <c r="H50" i="39"/>
  <c r="H61" i="39"/>
  <c r="E48" i="39"/>
  <c r="E59" i="39"/>
  <c r="K54" i="45"/>
  <c r="K39" i="45"/>
  <c r="K48" i="45"/>
  <c r="G60" i="38"/>
  <c r="Q53" i="40"/>
  <c r="Q43" i="40"/>
  <c r="J40" i="45"/>
  <c r="M48" i="45"/>
  <c r="H55" i="45"/>
  <c r="H49" i="45"/>
  <c r="H40" i="45"/>
  <c r="K54" i="40"/>
  <c r="K44" i="40"/>
  <c r="E54" i="45"/>
  <c r="E48" i="45"/>
  <c r="E39" i="45"/>
  <c r="W65" i="39"/>
  <c r="W46" i="39"/>
  <c r="W57" i="39"/>
  <c r="Q71" i="38"/>
  <c r="Q62" i="38"/>
  <c r="Q50" i="38"/>
  <c r="T60" i="39"/>
  <c r="T49" i="39"/>
  <c r="H68" i="39"/>
  <c r="H49" i="39"/>
  <c r="H60" i="39"/>
  <c r="N68" i="39"/>
  <c r="N49" i="39"/>
  <c r="N60" i="39"/>
  <c r="Q54" i="40"/>
  <c r="Q44" i="40"/>
  <c r="Z54" i="40"/>
  <c r="Z44" i="40"/>
  <c r="P60" i="39"/>
  <c r="J59" i="39"/>
  <c r="M59" i="38"/>
  <c r="K49" i="38"/>
  <c r="K61" i="38"/>
  <c r="Z60" i="38"/>
  <c r="Z48" i="38"/>
  <c r="P46" i="38"/>
  <c r="V46" i="39"/>
  <c r="N60" i="38"/>
  <c r="N48" i="38"/>
  <c r="Z66" i="38"/>
  <c r="Z57" i="38"/>
  <c r="Z45" i="38"/>
  <c r="M61" i="39"/>
  <c r="V59" i="39"/>
  <c r="V50" i="39"/>
  <c r="J43" i="41"/>
  <c r="M49" i="39"/>
  <c r="D45" i="38"/>
  <c r="T66" i="38"/>
  <c r="T57" i="38"/>
  <c r="T45" i="38"/>
  <c r="Z68" i="39"/>
  <c r="Z60" i="39"/>
  <c r="Z49" i="39"/>
  <c r="T69" i="39"/>
  <c r="T50" i="39"/>
  <c r="T61" i="39"/>
  <c r="G52" i="40"/>
  <c r="Y47" i="38"/>
  <c r="N54" i="45"/>
  <c r="N39" i="45"/>
  <c r="N48" i="45"/>
  <c r="K52" i="40"/>
  <c r="K42" i="40"/>
  <c r="Q48" i="38"/>
  <c r="Q60" i="38"/>
  <c r="T55" i="45"/>
  <c r="T49" i="45"/>
  <c r="T40" i="45"/>
  <c r="W49" i="45"/>
  <c r="W40" i="45"/>
  <c r="W52" i="40"/>
  <c r="W42" i="40"/>
  <c r="Z70" i="38"/>
  <c r="Z49" i="38"/>
  <c r="Z61" i="38"/>
  <c r="T68" i="38"/>
  <c r="T47" i="38"/>
  <c r="T59" i="38"/>
  <c r="Z64" i="39"/>
  <c r="Z56" i="39"/>
  <c r="Z45" i="39"/>
  <c r="H48" i="39"/>
  <c r="H59" i="39"/>
  <c r="Q65" i="39"/>
  <c r="Q46" i="39"/>
  <c r="Q57" i="39"/>
  <c r="W46" i="38"/>
  <c r="W58" i="38"/>
  <c r="W61" i="39"/>
  <c r="W50" i="39"/>
  <c r="D49" i="39"/>
  <c r="Q68" i="39"/>
  <c r="Q60" i="39"/>
  <c r="Q49" i="39"/>
  <c r="N68" i="38"/>
  <c r="N47" i="38"/>
  <c r="N59" i="38"/>
  <c r="D52" i="40"/>
  <c r="Q58" i="38"/>
  <c r="Q46" i="38"/>
  <c r="H53" i="40"/>
  <c r="H43" i="40"/>
  <c r="T60" i="38"/>
  <c r="T48" i="38"/>
  <c r="N50" i="39"/>
  <c r="N61" i="39"/>
  <c r="W67" i="39"/>
  <c r="W48" i="39"/>
  <c r="W59" i="39"/>
  <c r="S45" i="39"/>
  <c r="G61" i="38"/>
  <c r="M40" i="45"/>
  <c r="J54" i="41"/>
  <c r="K53" i="40"/>
  <c r="K43" i="40"/>
  <c r="M60" i="39"/>
  <c r="E66" i="38"/>
  <c r="E45" i="38"/>
  <c r="E57" i="38"/>
  <c r="V48" i="45"/>
  <c r="J49" i="39"/>
  <c r="M44" i="40"/>
  <c r="G44" i="41"/>
  <c r="D43" i="40"/>
  <c r="P50" i="38"/>
  <c r="N65" i="39"/>
  <c r="N57" i="39"/>
  <c r="N46" i="39"/>
  <c r="J47" i="37"/>
  <c r="D49" i="29"/>
  <c r="H52" i="29"/>
  <c r="J49" i="29"/>
  <c r="D50" i="29"/>
  <c r="J43" i="33"/>
  <c r="K57" i="31"/>
  <c r="K48" i="31"/>
  <c r="J46" i="37"/>
  <c r="J45" i="37"/>
  <c r="D46" i="37"/>
  <c r="G46" i="37"/>
  <c r="E61" i="31"/>
  <c r="E52" i="31"/>
  <c r="H51" i="33"/>
  <c r="H43" i="33"/>
  <c r="K56" i="31"/>
  <c r="K47" i="31"/>
  <c r="K58" i="31"/>
  <c r="K49" i="31"/>
  <c r="D45" i="33"/>
  <c r="G52" i="29"/>
  <c r="J48" i="31"/>
  <c r="H57" i="31"/>
  <c r="H48" i="31"/>
  <c r="J49" i="31"/>
  <c r="E48" i="29"/>
  <c r="H48" i="29"/>
  <c r="G58" i="29"/>
  <c r="G48" i="29"/>
  <c r="D51" i="29"/>
  <c r="J52" i="29"/>
  <c r="K58" i="29"/>
  <c r="K48" i="29"/>
  <c r="K57" i="29"/>
  <c r="K47" i="29"/>
  <c r="E61" i="29"/>
  <c r="E51" i="29"/>
  <c r="G47" i="29"/>
  <c r="J48" i="29"/>
  <c r="K60" i="29"/>
  <c r="K50" i="29"/>
  <c r="E62" i="29"/>
  <c r="E52" i="29"/>
  <c r="G50" i="29"/>
  <c r="J51" i="29"/>
  <c r="D47" i="29"/>
  <c r="K62" i="29"/>
  <c r="K52" i="29"/>
  <c r="H57" i="29"/>
  <c r="H47" i="29"/>
  <c r="H60" i="29"/>
  <c r="H50" i="29"/>
  <c r="K61" i="29"/>
  <c r="K51" i="29"/>
  <c r="G49" i="29"/>
  <c r="E57" i="29"/>
  <c r="E47" i="29"/>
  <c r="H61" i="29"/>
  <c r="H51" i="29"/>
  <c r="H59" i="29"/>
  <c r="H49" i="29"/>
  <c r="G51" i="29"/>
  <c r="J60" i="29"/>
  <c r="D62" i="29"/>
  <c r="M71" i="9"/>
  <c r="P66" i="9"/>
  <c r="P69" i="9"/>
  <c r="D68" i="9"/>
  <c r="D69" i="9"/>
  <c r="Y67" i="9"/>
  <c r="P67" i="9"/>
  <c r="D70" i="9"/>
  <c r="D71" i="9"/>
  <c r="J67" i="9"/>
  <c r="M69" i="9"/>
  <c r="J71" i="9"/>
  <c r="J69" i="9"/>
  <c r="P71" i="9"/>
  <c r="V70" i="9"/>
  <c r="M67" i="9"/>
  <c r="M68" i="9"/>
  <c r="Y68" i="9"/>
  <c r="M70" i="9"/>
  <c r="S62" i="9"/>
  <c r="G60" i="9"/>
  <c r="S61" i="9"/>
  <c r="S58" i="9"/>
  <c r="G59" i="9"/>
  <c r="G57" i="9"/>
  <c r="S59" i="9"/>
  <c r="S57" i="9"/>
  <c r="G61" i="9"/>
  <c r="G62" i="9"/>
  <c r="E60" i="9"/>
  <c r="E69" i="9"/>
  <c r="N61" i="9"/>
  <c r="N70" i="9"/>
  <c r="Z58" i="9"/>
  <c r="Z67" i="9"/>
  <c r="E62" i="9"/>
  <c r="E71" i="9"/>
  <c r="T61" i="9"/>
  <c r="T70" i="9"/>
  <c r="T59" i="9"/>
  <c r="T68" i="9"/>
  <c r="Q58" i="9"/>
  <c r="Q67" i="9"/>
  <c r="T62" i="9"/>
  <c r="T71" i="9"/>
  <c r="Z59" i="9"/>
  <c r="Z68" i="9"/>
  <c r="K58" i="9"/>
  <c r="K67" i="9"/>
  <c r="H60" i="9"/>
  <c r="H69" i="9"/>
  <c r="E61" i="9"/>
  <c r="E70" i="9"/>
  <c r="H62" i="9"/>
  <c r="H71" i="9"/>
  <c r="T57" i="9"/>
  <c r="T66" i="9"/>
  <c r="H58" i="9"/>
  <c r="H67" i="9"/>
  <c r="Z57" i="9"/>
  <c r="Z66" i="9"/>
  <c r="Y71" i="9"/>
  <c r="P68" i="9"/>
  <c r="P70" i="9"/>
  <c r="V68" i="9"/>
  <c r="J66" i="9"/>
  <c r="Y69" i="9"/>
  <c r="Q59" i="9"/>
  <c r="Q68" i="9"/>
  <c r="Q61" i="9"/>
  <c r="Q70" i="9"/>
  <c r="W59" i="9"/>
  <c r="W68" i="9"/>
  <c r="W62" i="9"/>
  <c r="W71" i="9"/>
  <c r="H57" i="9"/>
  <c r="H66" i="9"/>
  <c r="N57" i="9"/>
  <c r="N66" i="9"/>
  <c r="K57" i="9"/>
  <c r="K66" i="9"/>
  <c r="J68" i="9"/>
  <c r="G67" i="9"/>
  <c r="Y66" i="9"/>
  <c r="N60" i="9"/>
  <c r="N69" i="9"/>
  <c r="K61" i="9"/>
  <c r="K70" i="9"/>
  <c r="N62" i="9"/>
  <c r="N71" i="9"/>
  <c r="N58" i="9"/>
  <c r="N67" i="9"/>
  <c r="K60" i="9"/>
  <c r="K69" i="9"/>
  <c r="W58" i="9"/>
  <c r="W67" i="9"/>
  <c r="K62" i="9"/>
  <c r="K71" i="9"/>
  <c r="W60" i="9"/>
  <c r="W69" i="9"/>
  <c r="W61" i="9"/>
  <c r="W70" i="9"/>
  <c r="Q60" i="9"/>
  <c r="Q69" i="9"/>
  <c r="H61" i="9"/>
  <c r="H70" i="9"/>
  <c r="N59" i="9"/>
  <c r="N68" i="9"/>
  <c r="Q62" i="9"/>
  <c r="Q71" i="9"/>
  <c r="E59" i="9"/>
  <c r="E68" i="9"/>
  <c r="E58" i="9"/>
  <c r="E67" i="9"/>
  <c r="T58" i="9"/>
  <c r="T67" i="9"/>
  <c r="H59" i="9"/>
  <c r="H68" i="9"/>
  <c r="V66" i="9"/>
  <c r="Y70" i="9"/>
  <c r="D66" i="9"/>
  <c r="D67" i="9"/>
  <c r="T60" i="9"/>
  <c r="T69" i="9"/>
  <c r="Z60" i="9"/>
  <c r="Z69" i="9"/>
  <c r="Z61" i="9"/>
  <c r="Z70" i="9"/>
  <c r="K59" i="9"/>
  <c r="K68" i="9"/>
  <c r="Z62" i="9"/>
  <c r="Z71" i="9"/>
  <c r="W57" i="9"/>
  <c r="W66" i="9"/>
  <c r="E57" i="9"/>
  <c r="E66" i="9"/>
  <c r="Q57" i="9"/>
  <c r="Q66" i="9"/>
  <c r="V71" i="9"/>
  <c r="V67" i="9"/>
  <c r="V69" i="9"/>
  <c r="J70" i="9"/>
  <c r="M66" i="9"/>
  <c r="S69" i="9"/>
  <c r="G52" i="13"/>
  <c r="H49" i="13"/>
  <c r="G50" i="13"/>
  <c r="D50" i="13"/>
  <c r="H50" i="13"/>
  <c r="G51" i="13"/>
  <c r="D51" i="13"/>
  <c r="D47" i="13"/>
  <c r="H58" i="13"/>
  <c r="H48" i="13"/>
  <c r="J52" i="13"/>
  <c r="G48" i="13"/>
  <c r="K60" i="13"/>
  <c r="K50" i="13"/>
  <c r="E59" i="13"/>
  <c r="E49" i="13"/>
  <c r="K59" i="13"/>
  <c r="K49" i="13"/>
  <c r="E60" i="13"/>
  <c r="E50" i="13"/>
  <c r="E48" i="13"/>
  <c r="G47" i="13"/>
  <c r="J51" i="13"/>
  <c r="D49" i="13"/>
  <c r="E61" i="13"/>
  <c r="E51" i="13"/>
  <c r="K61" i="13"/>
  <c r="K51" i="13"/>
  <c r="E57" i="13"/>
  <c r="E47" i="13"/>
  <c r="K58" i="13"/>
  <c r="K48" i="13"/>
  <c r="J50" i="13"/>
  <c r="H57" i="13"/>
  <c r="H47" i="13"/>
  <c r="K62" i="13"/>
  <c r="K52" i="13"/>
  <c r="E62" i="13"/>
  <c r="E52" i="13"/>
  <c r="K57" i="13"/>
  <c r="K47" i="13"/>
  <c r="D48" i="13"/>
  <c r="J48" i="13"/>
  <c r="J47" i="13"/>
  <c r="D52" i="13"/>
  <c r="J49" i="13"/>
  <c r="D45" i="9"/>
  <c r="E45" i="9"/>
  <c r="Q45" i="9"/>
  <c r="O45" i="9"/>
  <c r="J45" i="9"/>
  <c r="I45" i="9"/>
  <c r="G45" i="9"/>
  <c r="F45" i="9"/>
  <c r="V45" i="9"/>
  <c r="U45" i="9"/>
  <c r="N45" i="9"/>
  <c r="L45" i="9"/>
  <c r="Z45" i="9"/>
  <c r="X45" i="9"/>
  <c r="T45" i="9"/>
  <c r="R45" i="9"/>
  <c r="H45" i="9"/>
  <c r="Y45" i="9"/>
  <c r="W45" i="9"/>
  <c r="K45" i="9"/>
  <c r="S45" i="9"/>
  <c r="M45" i="9"/>
  <c r="P45" i="9"/>
  <c r="Q50" i="9" l="1"/>
  <c r="C50" i="9"/>
  <c r="R48" i="9"/>
  <c r="Z47" i="9"/>
  <c r="E47" i="9"/>
  <c r="O46" i="9"/>
  <c r="L46" i="9"/>
  <c r="C46" i="9" l="1"/>
  <c r="Z49" i="9"/>
  <c r="R50" i="9"/>
  <c r="R47" i="9"/>
  <c r="H49" i="9"/>
  <c r="R49" i="9"/>
  <c r="T46" i="9"/>
  <c r="C49" i="9"/>
  <c r="E49" i="9"/>
  <c r="P49" i="9"/>
  <c r="Q49" i="9"/>
  <c r="W49" i="9"/>
  <c r="V49" i="9"/>
  <c r="E50" i="9"/>
  <c r="M48" i="9"/>
  <c r="Y48" i="9"/>
  <c r="Q46" i="9"/>
  <c r="P46" i="9"/>
  <c r="I46" i="9"/>
  <c r="K46" i="9"/>
  <c r="J46" i="9"/>
  <c r="F48" i="9"/>
  <c r="H48" i="9"/>
  <c r="G48" i="9"/>
  <c r="U46" i="9"/>
  <c r="E46" i="9"/>
  <c r="N46" i="9"/>
  <c r="V46" i="9"/>
  <c r="I47" i="9"/>
  <c r="K47" i="9"/>
  <c r="Q47" i="9"/>
  <c r="U47" i="9"/>
  <c r="W47" i="9"/>
  <c r="D47" i="9"/>
  <c r="D48" i="9"/>
  <c r="S48" i="9"/>
  <c r="N49" i="9"/>
  <c r="L49" i="9"/>
  <c r="F50" i="9"/>
  <c r="H50" i="9"/>
  <c r="G50" i="9"/>
  <c r="U50" i="9"/>
  <c r="Y46" i="9"/>
  <c r="H46" i="9"/>
  <c r="W46" i="9"/>
  <c r="V47" i="9"/>
  <c r="U48" i="9"/>
  <c r="V48" i="9"/>
  <c r="E48" i="9"/>
  <c r="T48" i="9"/>
  <c r="Z50" i="9"/>
  <c r="Y50" i="9"/>
  <c r="X50" i="9"/>
  <c r="V50" i="9"/>
  <c r="O50" i="9"/>
  <c r="Z46" i="9"/>
  <c r="X47" i="9"/>
  <c r="P47" i="9"/>
  <c r="Y47" i="9"/>
  <c r="W48" i="9"/>
  <c r="U49" i="9"/>
  <c r="D49" i="9"/>
  <c r="J50" i="9"/>
  <c r="I50" i="9"/>
  <c r="K50" i="9"/>
  <c r="W50" i="9"/>
  <c r="X46" i="9"/>
  <c r="C48" i="9"/>
  <c r="F46" i="9"/>
  <c r="G46" i="9"/>
  <c r="M46" i="9"/>
  <c r="D46" i="9"/>
  <c r="J47" i="9"/>
  <c r="M49" i="9"/>
  <c r="N50" i="9"/>
  <c r="M50" i="9"/>
  <c r="L50" i="9"/>
  <c r="D50" i="9"/>
  <c r="P50" i="9"/>
  <c r="C47" i="9"/>
  <c r="O47" i="9"/>
  <c r="O49" i="9"/>
  <c r="K49" i="9" l="1"/>
  <c r="Y49" i="9"/>
  <c r="L48" i="9"/>
  <c r="T47" i="9"/>
  <c r="X49" i="9"/>
  <c r="N48" i="9"/>
  <c r="S46" i="9"/>
  <c r="T50" i="9"/>
  <c r="T49" i="9"/>
  <c r="S49" i="9"/>
  <c r="S50" i="9"/>
  <c r="R46" i="9"/>
  <c r="X48" i="9"/>
  <c r="I49" i="9"/>
  <c r="S47" i="9"/>
  <c r="J49" i="9"/>
  <c r="G49" i="9"/>
  <c r="F49" i="9"/>
  <c r="Z48" i="9"/>
  <c r="I48" i="9"/>
  <c r="J48" i="9"/>
  <c r="K48" i="9"/>
  <c r="P48" i="9"/>
  <c r="Q48" i="9"/>
  <c r="O48" i="9"/>
  <c r="F47" i="9"/>
  <c r="H47" i="9"/>
  <c r="G47" i="9"/>
  <c r="L47" i="9"/>
  <c r="N47" i="9"/>
  <c r="M47" i="9"/>
</calcChain>
</file>

<file path=xl/sharedStrings.xml><?xml version="1.0" encoding="utf-8"?>
<sst xmlns="http://schemas.openxmlformats.org/spreadsheetml/2006/main" count="15281" uniqueCount="261">
  <si>
    <t>RT</t>
  </si>
  <si>
    <t>ct_flag</t>
  </si>
  <si>
    <t>Bladder</t>
  </si>
  <si>
    <t>Unk/Oth</t>
  </si>
  <si>
    <t>Breast</t>
  </si>
  <si>
    <t>Colon</t>
  </si>
  <si>
    <t>Rectum</t>
  </si>
  <si>
    <t>Kidney</t>
  </si>
  <si>
    <t>Lung</t>
  </si>
  <si>
    <t>Ovary</t>
  </si>
  <si>
    <t>Uterine</t>
  </si>
  <si>
    <t>Prostate</t>
  </si>
  <si>
    <t>Oesophagus</t>
  </si>
  <si>
    <t>Stomach</t>
  </si>
  <si>
    <t>Pancreas</t>
  </si>
  <si>
    <t>Cervical</t>
  </si>
  <si>
    <t>Oral cavity</t>
  </si>
  <si>
    <t>Salivary glands</t>
  </si>
  <si>
    <t>Hypopharynx</t>
  </si>
  <si>
    <t>Larynx</t>
  </si>
  <si>
    <t>Liver</t>
  </si>
  <si>
    <t>Vulva</t>
  </si>
  <si>
    <t>Other</t>
  </si>
  <si>
    <t>Other head and neck</t>
  </si>
  <si>
    <t>Oropharynx</t>
  </si>
  <si>
    <t>UL</t>
  </si>
  <si>
    <t>LL</t>
  </si>
  <si>
    <t>%</t>
  </si>
  <si>
    <t>MR + RT + CT</t>
  </si>
  <si>
    <t>MR + RT</t>
  </si>
  <si>
    <t>MR + CT</t>
  </si>
  <si>
    <t>CT + RT</t>
  </si>
  <si>
    <t>RT only</t>
  </si>
  <si>
    <t>MR only</t>
  </si>
  <si>
    <t>Chemo only</t>
  </si>
  <si>
    <t>For graph:</t>
  </si>
  <si>
    <t>Head and neck</t>
  </si>
  <si>
    <t>(%)</t>
  </si>
  <si>
    <t>Chemotherapy + Radiotherapy</t>
  </si>
  <si>
    <t>Radiotherapy only</t>
  </si>
  <si>
    <t>Chemotherapy only</t>
  </si>
  <si>
    <t>.</t>
  </si>
  <si>
    <t>Chemotherapy</t>
  </si>
  <si>
    <t>Radiotherapy</t>
  </si>
  <si>
    <t>Chemo</t>
  </si>
  <si>
    <t>MR</t>
  </si>
  <si>
    <t>Other malignant tumours</t>
  </si>
  <si>
    <t>Stage</t>
  </si>
  <si>
    <t>Stage 1</t>
  </si>
  <si>
    <t>Stage 2</t>
  </si>
  <si>
    <t>Stage 3</t>
  </si>
  <si>
    <t>Stage 4</t>
  </si>
  <si>
    <t>Unknown</t>
  </si>
  <si>
    <t>Lookups</t>
  </si>
  <si>
    <t>Year</t>
  </si>
  <si>
    <t>Treatment</t>
  </si>
  <si>
    <t>Major resection</t>
  </si>
  <si>
    <t>All stages</t>
  </si>
  <si>
    <t>diagnosisyear</t>
  </si>
  <si>
    <t>sg_flag</t>
  </si>
  <si>
    <t>Table 1: ICD10 codes</t>
  </si>
  <si>
    <t>C67</t>
  </si>
  <si>
    <t>C50</t>
  </si>
  <si>
    <t>C53</t>
  </si>
  <si>
    <t>Colorectal: Colon</t>
  </si>
  <si>
    <t>C18-19</t>
  </si>
  <si>
    <t>Colorectal: Rectum</t>
  </si>
  <si>
    <t>C20</t>
  </si>
  <si>
    <t>C12, C13</t>
  </si>
  <si>
    <t>C32</t>
  </si>
  <si>
    <t>C02, C03, C04, C06</t>
  </si>
  <si>
    <t>C01, C09, C10</t>
  </si>
  <si>
    <t>C05, C11, C14, C30, C31</t>
  </si>
  <si>
    <t>C07, C08</t>
  </si>
  <si>
    <t>C64-C66, C68</t>
  </si>
  <si>
    <t>C22</t>
  </si>
  <si>
    <t>C15</t>
  </si>
  <si>
    <t>C25</t>
  </si>
  <si>
    <t>C61</t>
  </si>
  <si>
    <t>C16</t>
  </si>
  <si>
    <t>C54-C55</t>
  </si>
  <si>
    <t>C51</t>
  </si>
  <si>
    <t>Other malignant neoplasms</t>
  </si>
  <si>
    <t>All malignant cancers excl. non-melanoma skin cancer</t>
  </si>
  <si>
    <t>C00-97, excl C44</t>
  </si>
  <si>
    <t>Tumour resection</t>
  </si>
  <si>
    <t>Tumour resection only</t>
  </si>
  <si>
    <t xml:space="preserve">Tumour resection + Chemotherapy </t>
  </si>
  <si>
    <t xml:space="preserve">Tumour resection + Radiotherapy </t>
  </si>
  <si>
    <t>Chemotherapy + Tumour resection + Radiotherapy</t>
  </si>
  <si>
    <t>tumour resection</t>
  </si>
  <si>
    <t>radiotherapy</t>
  </si>
  <si>
    <t>chemotherapy</t>
  </si>
  <si>
    <t>Site filters</t>
  </si>
  <si>
    <t>Ovarian</t>
  </si>
  <si>
    <t>Vulval</t>
  </si>
  <si>
    <t>Colorectal</t>
  </si>
  <si>
    <t>Urological</t>
  </si>
  <si>
    <t>Small cell lung cancer</t>
  </si>
  <si>
    <t>Non small cell lung cancer</t>
  </si>
  <si>
    <t>Gynaecological</t>
  </si>
  <si>
    <t>Upper gastro-intestinal</t>
  </si>
  <si>
    <t>N/A</t>
  </si>
  <si>
    <t>The following ICD 10 codes were used for the cancer sites presented in this workbook</t>
  </si>
  <si>
    <t>Cancer site</t>
  </si>
  <si>
    <t xml:space="preserve">Contents </t>
  </si>
  <si>
    <t>Information and methodology details</t>
  </si>
  <si>
    <t>Methodology details on cancer site and time frames</t>
  </si>
  <si>
    <t>ncrasenquiries@phe.gov.uk</t>
  </si>
  <si>
    <t>4 most common cancer sites</t>
  </si>
  <si>
    <t>Colorectal &amp; 4 most common cancer sites</t>
  </si>
  <si>
    <t>Lung &amp; 4 most common cancer sites</t>
  </si>
  <si>
    <t>Urological &amp; 4 most common cancer sites</t>
  </si>
  <si>
    <t>SCLC</t>
  </si>
  <si>
    <t>NSCLC</t>
  </si>
  <si>
    <t xml:space="preserve">(%) </t>
  </si>
  <si>
    <t>Select site:</t>
  </si>
  <si>
    <t>Select group:</t>
  </si>
  <si>
    <t>lowercase</t>
  </si>
  <si>
    <t>4 most common</t>
  </si>
  <si>
    <t>All malignant (excl NMSC)</t>
  </si>
  <si>
    <t>All malignant (excl. NMSC)</t>
  </si>
  <si>
    <t xml:space="preserve">
</t>
  </si>
  <si>
    <t>All malignant tumours (excl NMSC)*</t>
  </si>
  <si>
    <t>Cancer sites for COMBINATION TAB</t>
  </si>
  <si>
    <t>Cancer sites for 3 TREATMENTS</t>
  </si>
  <si>
    <t>Cancer grouping</t>
  </si>
  <si>
    <t>all malignant tumours (excluding other sites)</t>
  </si>
  <si>
    <t>site-specific values</t>
  </si>
  <si>
    <t xml:space="preserve">site specific  </t>
  </si>
  <si>
    <t xml:space="preserve">all malig </t>
  </si>
  <si>
    <t>Tumour resection (TR) only</t>
  </si>
  <si>
    <t>tumourid</t>
  </si>
  <si>
    <t xml:space="preserve">Feedback is welcomed for this project. If you have any feedback or queries regarding any of these data, please contact: </t>
  </si>
  <si>
    <t>ICD-O-2</t>
  </si>
  <si>
    <t>Description</t>
  </si>
  <si>
    <t>Small cell carcinoma NOS</t>
  </si>
  <si>
    <t>Oat cell carcinoma</t>
  </si>
  <si>
    <t>Small cell carcinoma, fusiform cell</t>
  </si>
  <si>
    <t>Small cell carcinoma, intermediate cell</t>
  </si>
  <si>
    <t>Small cell-large cell carcinoma</t>
  </si>
  <si>
    <t>Table 2: ICD-O-2 codes</t>
  </si>
  <si>
    <t>The following ICD-O-2 codes were used to classify lung cancer into small cell lung cancer (SCLC), with all other lung cancers recorded as non small cell lung cancer (NSCLC)</t>
  </si>
  <si>
    <t>Tumour resections</t>
  </si>
  <si>
    <t>C33-C34 with ICD-O-2 morphology in Table 2 below</t>
  </si>
  <si>
    <t>C33-C34 with morphology outside of those listed in Table 2</t>
  </si>
  <si>
    <t>Dependent on above time periods</t>
  </si>
  <si>
    <t>Days included as post-diagnostic time period (months)</t>
  </si>
  <si>
    <t>183 (6)</t>
  </si>
  <si>
    <t>365 (12)</t>
  </si>
  <si>
    <t>547 (18)</t>
  </si>
  <si>
    <t>274 (9)</t>
  </si>
  <si>
    <t>456 (15)</t>
  </si>
  <si>
    <t>ICD10 codes</t>
  </si>
  <si>
    <t>Number of tumours recorded to be treated, percentage of total and 95% confidence interval (CI)</t>
  </si>
  <si>
    <t>95% CI</t>
  </si>
  <si>
    <t>Acknowledgements</t>
  </si>
  <si>
    <t>Public Health England and Cancer Research UK would like to thank the following analysts who developed this workbook:</t>
  </si>
  <si>
    <t>Anna Fry</t>
  </si>
  <si>
    <t>Becky White</t>
  </si>
  <si>
    <t>We would also like to thank the following clinicians and analysts who offered feedback on this workbook or helped improve the tumour resections data featured in it:</t>
  </si>
  <si>
    <t>Dr. Andy Nordin</t>
  </si>
  <si>
    <t>Prof. Mick Peake</t>
  </si>
  <si>
    <t>Prof. Eva Morris</t>
  </si>
  <si>
    <t>Dr. Roland Valori</t>
  </si>
  <si>
    <t>Prof. Paul Finan</t>
  </si>
  <si>
    <t>Prof. Hemant Kocher</t>
  </si>
  <si>
    <t>Mr. Graham Putnam</t>
  </si>
  <si>
    <t>Mr. Kieran Horgan</t>
  </si>
  <si>
    <t>Mr. Roger Kockelbergh</t>
  </si>
  <si>
    <t>Mr. Ravinder Vohra</t>
  </si>
  <si>
    <t>Mr. Keith Roberts</t>
  </si>
  <si>
    <t>Dr. Katherine Henson</t>
  </si>
  <si>
    <t>cancergroup</t>
  </si>
  <si>
    <t>Other care</t>
  </si>
  <si>
    <t>All 22 sites combined</t>
  </si>
  <si>
    <t>Dr. Sean McPhail</t>
  </si>
  <si>
    <t>Tumours where tumour resection is defined*</t>
  </si>
  <si>
    <t>* Note: the proportion of tumour resections for "All malignant tumours" (displayed with a striped bar) includes only the 22 sites which have been assigned tumour resection codes, not all cancer sites. 'Other' sites have been excluded.</t>
  </si>
  <si>
    <t>* Note: the proportion of tumour resections for "All malignant tumours" (displayed with striped bars) includes only the 22 sites which have been assigned tumour resection codes, not all cancer sites. 'Other' sites have been excluded.</t>
  </si>
  <si>
    <t>Total number of tumours diagnosed</t>
  </si>
  <si>
    <t>This workbook has been produced as part of the Cancer Research UK - Public Health England Partnership.</t>
  </si>
  <si>
    <t>This work uses data collected by the NHS, as part of the care and support of cancer patients.</t>
  </si>
  <si>
    <t>Find out more</t>
  </si>
  <si>
    <t>2013-2015</t>
  </si>
  <si>
    <t>ageband</t>
  </si>
  <si>
    <t>U50</t>
  </si>
  <si>
    <t>50-59</t>
  </si>
  <si>
    <t>60-69</t>
  </si>
  <si>
    <t>70-79</t>
  </si>
  <si>
    <t>80+</t>
  </si>
  <si>
    <t>Under 50</t>
  </si>
  <si>
    <t>All ages</t>
  </si>
  <si>
    <t>Quintile 2</t>
  </si>
  <si>
    <t>Quintile 3</t>
  </si>
  <si>
    <t>Quintile 4</t>
  </si>
  <si>
    <t>1 - least deprived</t>
  </si>
  <si>
    <t>5 - most deprived</t>
  </si>
  <si>
    <t>All patients</t>
  </si>
  <si>
    <t>Quintile 1 - least deprived</t>
  </si>
  <si>
    <t>White</t>
  </si>
  <si>
    <t>Non-white</t>
  </si>
  <si>
    <t>eth_label</t>
  </si>
  <si>
    <t>3+</t>
  </si>
  <si>
    <t>comorb</t>
  </si>
  <si>
    <t>sex</t>
  </si>
  <si>
    <t>Male</t>
  </si>
  <si>
    <t>Female</t>
  </si>
  <si>
    <t>stage</t>
  </si>
  <si>
    <t>quintile_2015</t>
  </si>
  <si>
    <t>Quintile 5 - most deprived</t>
  </si>
  <si>
    <t>rt_flag</t>
  </si>
  <si>
    <t>Number of tumours recorded to have been treated - overview across all sites</t>
  </si>
  <si>
    <t>Stage breakdown - independent treatment proportions</t>
  </si>
  <si>
    <t>Stage breakdown - combinations of treatment</t>
  </si>
  <si>
    <t>Age breakdown - independent treatment proportions</t>
  </si>
  <si>
    <t>Age breakdown - combinations of treatment</t>
  </si>
  <si>
    <t>Sex breakdown - independent treatment proportions</t>
  </si>
  <si>
    <t>Sex breakdown - combinations of treatment</t>
  </si>
  <si>
    <t>Ethnicity breakdown - independent treatment proportions</t>
  </si>
  <si>
    <t>Ethnicity breakdown - combinations of treatment</t>
  </si>
  <si>
    <t>Comorbidities breakdown - independent treatment proportions</t>
  </si>
  <si>
    <t>Comorbidities breakdown - combinations of treatment</t>
  </si>
  <si>
    <t>C00, C17, C21, C23-C24,C26, C37-C49, non-ovarian C48, C52, C58, C60, C62-C63, C69-C97</t>
  </si>
  <si>
    <t>Year breakdown - independent treatment proportions</t>
  </si>
  <si>
    <t>Year breakdown - combinations of treatment</t>
  </si>
  <si>
    <t>Slide deck summaries: Chemotherapy, radiotherapy and tumour resection in England, 2013-15, by cancer site</t>
  </si>
  <si>
    <t>* Note: the proportion of tumour resections for "All malignant tumours" (displayed with striped bars) includes only the 22 sites which have been assigned tumour resection codes, not all cancer sites. 'Other' sites have been excluded.
**The patient’s Charlson comorbidity score was derived from Hospital Episodes Statistics (HES) and Cancer Registry data combined, and looks back at the time period between 27 months to 3 months before the patient’s cancer diagnosis.</t>
  </si>
  <si>
    <t>* Note: the proportion of tumour resections for "All malignant tumours" (displayed with striped bars) includes only the 22 sites which have been assigned tumour resection codes, not all cancer sites. 'Other' sites have been excluded.
**The patient’s age group was based on the age of the patient when they were diagnosed with the tumour.</t>
  </si>
  <si>
    <t>Cancer Alliance Workbook: Chemotherapy, Radiotherapy and Tumour Resection by Cancer Alliance in England, 2013 - 2015, by Cancer Alliance</t>
  </si>
  <si>
    <t>Chemotherapy, Radiotherapy and Tumour Resection by Tumour &amp; Patient Characteristics in England, 2013 - 2015</t>
  </si>
  <si>
    <t>365 (12)*</t>
  </si>
  <si>
    <t>274 (9)*</t>
  </si>
  <si>
    <t>183 (6)*</t>
  </si>
  <si>
    <t>Bladder**</t>
  </si>
  <si>
    <t>** Bladder tumour resections are particularly high in TNM stage 1 tumours, as endoscopic resections have been included for only T1 (non-muscle invasive) tumours.</t>
  </si>
  <si>
    <t>SCLC***</t>
  </si>
  <si>
    <t>NSCLC***</t>
  </si>
  <si>
    <t>*** Small cell lung cancer (SCLC) confirmed cases were identified using morphology data (Table 2). All other lung cancer cases were categorised as not small cell lung cancers (NSCLC). This includes tumours with biopsy-confirmed non-small cell cancer as well as those with no tissue confirmation.</t>
  </si>
  <si>
    <t>Prostate****</t>
  </si>
  <si>
    <t>**** Procedures that may have resulted in an incidental diagnosis of prostate cancer are included in the prostate tumour resection figures.</t>
  </si>
  <si>
    <t>C56-C57, C48 (females only with specific exclusions*****)</t>
  </si>
  <si>
    <t xml:space="preserve">***** Excluded ICD-O-2 morphology codes: 8800, 8801, 8802, 8803, 8804, 8805, 8806, 8963, 8990, 8991, 9040, 9041, 9042, 9043, 9044, 8811-8921, 9120-9373, 9530-9582
</t>
  </si>
  <si>
    <t xml:space="preserve">*"Other care" represents the group of patients who had no record of chemotherapy, tumour resection, or radiotherapy in the time frame assessed (see 'Sites' tab). This may include patients who received other treatments (such as hormonal therapy or management of symptoms), treatment outside of the time frame assessed, treatment in a private setting, or there may be data missing from the datasets used. </t>
  </si>
  <si>
    <t>*"Other care" represents the group of patients who had no record of chemotherapy, tumour resection, or radiotherapy in the time frame assessed (see 'Sites' tab). This may include patients who received other treatments (such as hormonal therapy or management of symptoms), treatment outside of the time frame assessed, treatment in a private setting, or there may be data missing from the datasets used.
**The patient’s age group was based on the age of the patient when they were diagnosed with the tumour.</t>
  </si>
  <si>
    <t>*"Other care" represents the group of patients who had no record of chemotherapy, tumour resection, or radiotherapy in the time frame assessed (see 'Sites' tab). This may include patients who received other treatments (such as hormonal therapy or management of symptoms), treatment outside of the time frame assessed, treatment in a private setting, or there may be data missing from the datasets used. 
**The patient’s Charlson comorbidity score was derived from Hospital Episodes Statistics (HES) and Cancer Registry data combined, and looks back at the time period between 27 months to 3 months before the patient’s cancer diagnosis.</t>
  </si>
  <si>
    <t>Other care*</t>
  </si>
  <si>
    <t xml:space="preserve">*"Other care" represents the group of patients who had no record of chemotherapy, tumour resection, or radiotherapy. This may include patients who received other treatments (such as hormonal therapy or management of symptoms), treatment outside of the time frame assessed, treatment in a private setting, or there may be data missing from the datasets used. </t>
  </si>
  <si>
    <t>We would like to thank the following analysts who contributed to the work:</t>
  </si>
  <si>
    <t>Clare Pearson</t>
  </si>
  <si>
    <t>Jess Fraser</t>
  </si>
  <si>
    <t>Sabrina Sandhu</t>
  </si>
  <si>
    <t xml:space="preserve">Carolynn Gildea </t>
  </si>
  <si>
    <t>Cong Chen</t>
  </si>
  <si>
    <t>Michael Wallington</t>
  </si>
  <si>
    <t>*"Other care" represents the group of patients who had no record of chemotherapy, tumour resection, or radiotherapy in the time frame assessed (see 'Sites' tab). This may include patients who received other treatments (such as hormonal therapy or management of symptoms), treatment outside of the time frame assessed, treatment in a private setting, or there may be data missing from the datasets used. 
**The patient’s income deprivation quintile was allocated by linking the patient’s postcode to their 2011 ONS census lower super output area (LSOA). This was then linked to the Ministry of Housing, Communities &amp; Local Government 2015 income deprivation quintile for that LSOA.</t>
  </si>
  <si>
    <t>* Note: the proportion of tumour resections for "All malignant tumours" (displayed with striped bars) includes only the 22 sites which have been assigned tumour resection codes, not all cancer sites. 'Other' sites have been excluded.
**The patient’s income deprivation quintile was allocated by linking the patient’s postcode to their 2011 ONS census lower super output area (LSOA). This was then linked to the Ministry of Housing, Communities &amp; Local Government 2015 income deprivation quintile for that LSOA.</t>
  </si>
  <si>
    <t>Deprivation quintile breakdown - independent treatment proportions</t>
  </si>
  <si>
    <t>Deprivation quintile breakdown - combinations of treatment</t>
  </si>
  <si>
    <r>
      <t xml:space="preserve">This workbook presents the numbers and percentages of tumours diagnosed in England in 2013 - 2015 recorded as receiving radiotherapy, chemotherapy or tumour resection. The results are presented by cancer site, year, stage at diagnosis, age, sex, deprivation, ethnicity, and comorbidities. It is an update to the previous publication; "Chemotherapy, Radiotherapy and Tumour Resection in England, 2013-2014".
</t>
    </r>
    <r>
      <rPr>
        <sz val="12"/>
        <color rgb="FF000000"/>
        <rFont val="Arial"/>
        <family val="2"/>
      </rPr>
      <t xml:space="preserve">The methodology is described in the standard operating procedure "CAS-SOP #4.4 Linking treatment tables – chemotherapy, tumour resections and radiotherapy". Slide deck summaries by cancer site, and a breakdown by Cancer Alliance are also available from the links below. </t>
    </r>
  </si>
  <si>
    <t>CAS-SOP #4.4 Linking treatment tables – chemotherapy, tumour resections and radiotherapy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</si>
</sst>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rgb="FFCCE3F1"/>
      <name val="Calibri"/>
      <family val="2"/>
      <scheme val="minor"/>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10"/>
      <color rgb="FFCCE3F1"/>
      <name val="Calibri"/>
      <family val="2"/>
      <scheme val="minor"/>
    </font>
    <font>
      <sz val="10"/>
      <name val="Arial"/>
      <family val="2"/>
    </font>
    <font>
      <sz val="11"/>
      <name val="Calibri"/>
      <family val="2"/>
      <scheme val="minor"/>
    </font>
    <font>
      <b/>
      <sz val="16"/>
      <name val="Calibri"/>
      <family val="2"/>
      <scheme val="minor"/>
    </font>
    <font>
      <b/>
      <sz val="11"/>
      <name val="Calibri"/>
      <family val="2"/>
      <scheme val="minor"/>
    </font>
    <font>
      <sz val="9"/>
      <name val="Calibri"/>
      <family val="2"/>
      <scheme val="minor"/>
    </font>
    <font>
      <b/>
      <sz val="9"/>
      <name val="Calibri"/>
      <family val="2"/>
      <scheme val="minor"/>
    </font>
    <font>
      <sz val="12"/>
      <name val="Calibri"/>
      <family val="2"/>
      <scheme val="minor"/>
    </font>
    <font>
      <sz val="12"/>
      <color theme="1"/>
      <name val="Arial"/>
      <family val="2"/>
    </font>
    <font>
      <b/>
      <sz val="12"/>
      <color theme="1"/>
      <name val="Arial"/>
      <family val="2"/>
    </font>
    <font>
      <b/>
      <sz val="14"/>
      <color rgb="FF98002E"/>
      <name val="Arial"/>
      <family val="2"/>
    </font>
    <font>
      <b/>
      <sz val="12"/>
      <color rgb="FF98002E"/>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8"/>
      <name val="Arial"/>
      <family val="2"/>
    </font>
    <font>
      <sz val="8"/>
      <color theme="1"/>
      <name val="Arial"/>
      <family val="2"/>
    </font>
    <font>
      <sz val="11"/>
      <color theme="1"/>
      <name val="Arial"/>
      <family val="2"/>
    </font>
    <font>
      <b/>
      <sz val="20"/>
      <color rgb="FF98002E"/>
      <name val="Arial"/>
      <family val="2"/>
    </font>
    <font>
      <b/>
      <sz val="12"/>
      <color rgb="FF000000"/>
      <name val="Arial"/>
      <family val="2"/>
    </font>
    <font>
      <b/>
      <sz val="10"/>
      <name val="Arial"/>
      <family val="2"/>
    </font>
    <font>
      <b/>
      <sz val="11"/>
      <color rgb="FF98002E"/>
      <name val="Arial"/>
      <family val="2"/>
    </font>
    <font>
      <b/>
      <sz val="11"/>
      <color theme="1"/>
      <name val="Arial"/>
      <family val="2"/>
    </font>
    <font>
      <u/>
      <sz val="11"/>
      <color theme="10"/>
      <name val="Calibri"/>
      <family val="2"/>
      <scheme val="minor"/>
    </font>
    <font>
      <u/>
      <sz val="12"/>
      <color theme="10"/>
      <name val="Arial"/>
      <family val="2"/>
    </font>
    <font>
      <sz val="14"/>
      <name val="Calibri"/>
      <family val="2"/>
      <scheme val="minor"/>
    </font>
    <font>
      <b/>
      <sz val="14"/>
      <name val="Calibri"/>
      <family val="2"/>
      <scheme val="minor"/>
    </font>
    <font>
      <sz val="14"/>
      <color rgb="FFCCE3F1"/>
      <name val="Calibri"/>
      <family val="2"/>
      <scheme val="minor"/>
    </font>
    <font>
      <sz val="12"/>
      <name val="Arial"/>
      <family val="2"/>
    </font>
    <font>
      <u/>
      <sz val="12"/>
      <name val="Arial"/>
      <family val="2"/>
    </font>
    <font>
      <b/>
      <sz val="12"/>
      <name val="Arial"/>
      <family val="2"/>
    </font>
    <font>
      <b/>
      <sz val="10"/>
      <color rgb="FFCCE3F1"/>
      <name val="Calibri"/>
      <family val="2"/>
      <scheme val="minor"/>
    </font>
    <font>
      <b/>
      <sz val="12"/>
      <color theme="1"/>
      <name val="Calibri"/>
      <family val="2"/>
      <scheme val="minor"/>
    </font>
    <font>
      <u/>
      <sz val="11"/>
      <color theme="10"/>
      <name val="Arial"/>
      <family val="2"/>
    </font>
    <font>
      <b/>
      <sz val="11"/>
      <color rgb="FFCCE3F1"/>
      <name val="Calibri"/>
      <family val="2"/>
      <scheme val="minor"/>
    </font>
    <font>
      <sz val="9"/>
      <color rgb="FFCCE3F1"/>
      <name val="Calibri"/>
      <family val="2"/>
      <scheme val="minor"/>
    </font>
    <font>
      <sz val="11.5"/>
      <color rgb="FF000000"/>
      <name val="Arial"/>
      <family val="2"/>
    </font>
    <font>
      <sz val="12"/>
      <color rgb="FFCCE3F1"/>
      <name val="Calibri"/>
      <family val="2"/>
      <scheme val="minor"/>
    </font>
    <font>
      <sz val="12"/>
      <color rgb="FF000000"/>
      <name val="Arial"/>
      <family val="2"/>
    </font>
    <font>
      <b/>
      <sz val="12"/>
      <name val="Calibri"/>
      <family val="2"/>
      <scheme val="minor"/>
    </font>
    <font>
      <b/>
      <i/>
      <sz val="12"/>
      <name val="Calibri"/>
      <family val="2"/>
      <scheme val="minor"/>
    </font>
    <font>
      <i/>
      <sz val="12"/>
      <name val="Calibri"/>
      <family val="2"/>
      <scheme val="minor"/>
    </font>
  </fonts>
  <fills count="35">
    <fill>
      <patternFill patternType="none"/>
    </fill>
    <fill>
      <patternFill patternType="gray125"/>
    </fill>
    <fill>
      <patternFill patternType="solid">
        <fgColor rgb="FFCCE3F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5">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rgb="FF00B092"/>
      </left>
      <right/>
      <top style="medium">
        <color rgb="FF00B092"/>
      </top>
      <bottom style="medium">
        <color rgb="FF00B092"/>
      </bottom>
      <diagonal/>
    </border>
    <border>
      <left/>
      <right style="medium">
        <color rgb="FF00B092"/>
      </right>
      <top style="medium">
        <color rgb="FF00B092"/>
      </top>
      <bottom style="medium">
        <color rgb="FF00B092"/>
      </bottom>
      <diagonal/>
    </border>
    <border>
      <left style="medium">
        <color rgb="FF00B092"/>
      </left>
      <right style="medium">
        <color rgb="FF00B092"/>
      </right>
      <top/>
      <bottom/>
      <diagonal/>
    </border>
    <border>
      <left style="medium">
        <color rgb="FF00B092"/>
      </left>
      <right style="medium">
        <color rgb="FF00B092"/>
      </right>
      <top style="medium">
        <color rgb="FF00B092"/>
      </top>
      <bottom style="medium">
        <color rgb="FF00B09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medium">
        <color rgb="FF00B092"/>
      </top>
      <bottom style="medium">
        <color rgb="FF00B092"/>
      </bottom>
      <diagonal/>
    </border>
    <border>
      <left style="medium">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49">
    <xf numFmtId="0" fontId="0" fillId="0" borderId="0"/>
    <xf numFmtId="9" fontId="1" fillId="0" borderId="0" applyFont="0" applyFill="0" applyBorder="0" applyAlignment="0" applyProtection="0"/>
    <xf numFmtId="0" fontId="10" fillId="0" borderId="0"/>
    <xf numFmtId="0" fontId="21" fillId="0" borderId="0" applyNumberFormat="0" applyFill="0" applyBorder="0" applyAlignment="0" applyProtection="0"/>
    <xf numFmtId="0" fontId="22" fillId="0" borderId="36" applyNumberFormat="0" applyFill="0" applyAlignment="0" applyProtection="0"/>
    <xf numFmtId="0" fontId="23" fillId="0" borderId="37" applyNumberFormat="0" applyFill="0" applyAlignment="0" applyProtection="0"/>
    <xf numFmtId="0" fontId="24" fillId="0" borderId="38"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0" applyNumberFormat="0" applyBorder="0" applyAlignment="0" applyProtection="0"/>
    <xf numFmtId="0" fontId="28" fillId="7" borderId="39" applyNumberFormat="0" applyAlignment="0" applyProtection="0"/>
    <xf numFmtId="0" fontId="29" fillId="8" borderId="40" applyNumberFormat="0" applyAlignment="0" applyProtection="0"/>
    <xf numFmtId="0" fontId="30" fillId="8" borderId="39" applyNumberFormat="0" applyAlignment="0" applyProtection="0"/>
    <xf numFmtId="0" fontId="31" fillId="0" borderId="41" applyNumberFormat="0" applyFill="0" applyAlignment="0" applyProtection="0"/>
    <xf numFmtId="0" fontId="32" fillId="9" borderId="42" applyNumberFormat="0" applyAlignment="0" applyProtection="0"/>
    <xf numFmtId="0" fontId="2" fillId="0" borderId="0" applyNumberFormat="0" applyFill="0" applyBorder="0" applyAlignment="0" applyProtection="0"/>
    <xf numFmtId="0" fontId="1" fillId="10" borderId="43" applyNumberFormat="0" applyFont="0" applyAlignment="0" applyProtection="0"/>
    <xf numFmtId="0" fontId="33" fillId="0" borderId="0" applyNumberFormat="0" applyFill="0" applyBorder="0" applyAlignment="0" applyProtection="0"/>
    <xf numFmtId="0" fontId="3" fillId="0" borderId="44" applyNumberFormat="0" applyFill="0" applyAlignment="0" applyProtection="0"/>
    <xf numFmtId="0" fontId="3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4" fillId="34" borderId="0" applyNumberFormat="0" applyBorder="0" applyAlignment="0" applyProtection="0"/>
    <xf numFmtId="0" fontId="35" fillId="0" borderId="0"/>
    <xf numFmtId="0" fontId="36" fillId="0" borderId="0"/>
    <xf numFmtId="0" fontId="36" fillId="0" borderId="0"/>
    <xf numFmtId="0" fontId="36" fillId="0" borderId="0"/>
    <xf numFmtId="0" fontId="43" fillId="0" borderId="0" applyNumberFormat="0" applyFill="0" applyBorder="0" applyAlignment="0" applyProtection="0"/>
  </cellStyleXfs>
  <cellXfs count="261">
    <xf numFmtId="0" fontId="0" fillId="0" borderId="0" xfId="0"/>
    <xf numFmtId="0" fontId="4" fillId="2" borderId="0" xfId="0" applyFont="1" applyFill="1"/>
    <xf numFmtId="0" fontId="4" fillId="2" borderId="0" xfId="0" applyFont="1" applyFill="1" applyBorder="1"/>
    <xf numFmtId="0" fontId="11" fillId="2" borderId="0" xfId="0" applyFont="1" applyFill="1" applyBorder="1"/>
    <xf numFmtId="0" fontId="11" fillId="2" borderId="0" xfId="0" applyFont="1" applyFill="1"/>
    <xf numFmtId="0" fontId="7" fillId="2" borderId="0" xfId="0" applyFont="1" applyFill="1"/>
    <xf numFmtId="0" fontId="11" fillId="2" borderId="0" xfId="0" applyFont="1" applyFill="1" applyBorder="1" applyAlignment="1">
      <alignment horizontal="center"/>
    </xf>
    <xf numFmtId="0" fontId="8" fillId="2" borderId="0" xfId="0" applyFont="1" applyFill="1" applyBorder="1" applyAlignment="1">
      <alignment textRotation="90"/>
    </xf>
    <xf numFmtId="3" fontId="11" fillId="2" borderId="0" xfId="0" applyNumberFormat="1" applyFont="1" applyFill="1"/>
    <xf numFmtId="0" fontId="14" fillId="2" borderId="0" xfId="0" applyFont="1" applyFill="1"/>
    <xf numFmtId="0" fontId="15" fillId="2" borderId="0" xfId="0" applyFont="1" applyFill="1" applyBorder="1" applyAlignment="1">
      <alignment textRotation="90"/>
    </xf>
    <xf numFmtId="0" fontId="8" fillId="2" borderId="0" xfId="0" applyFont="1" applyFill="1" applyBorder="1" applyAlignment="1"/>
    <xf numFmtId="0" fontId="16" fillId="2" borderId="0" xfId="0" applyFont="1" applyFill="1"/>
    <xf numFmtId="9" fontId="11" fillId="2" borderId="0" xfId="0" applyNumberFormat="1" applyFont="1" applyFill="1"/>
    <xf numFmtId="0" fontId="7" fillId="2" borderId="0" xfId="0" applyFont="1" applyFill="1" applyBorder="1"/>
    <xf numFmtId="0" fontId="5" fillId="0" borderId="0" xfId="0" applyFont="1"/>
    <xf numFmtId="0" fontId="5" fillId="0" borderId="0" xfId="0" applyFont="1" applyBorder="1"/>
    <xf numFmtId="0" fontId="6" fillId="0" borderId="16" xfId="0" applyFont="1" applyBorder="1"/>
    <xf numFmtId="0" fontId="13" fillId="2" borderId="0" xfId="0" applyFont="1" applyFill="1"/>
    <xf numFmtId="0" fontId="9" fillId="2" borderId="0" xfId="0" applyFont="1" applyFill="1" applyBorder="1"/>
    <xf numFmtId="0" fontId="9" fillId="2" borderId="0" xfId="0" applyFont="1" applyFill="1"/>
    <xf numFmtId="0" fontId="9" fillId="2" borderId="0" xfId="0" applyFont="1" applyFill="1" applyAlignment="1">
      <alignment horizontal="center" vertical="center"/>
    </xf>
    <xf numFmtId="0" fontId="19" fillId="0" borderId="0" xfId="0" applyFont="1"/>
    <xf numFmtId="0" fontId="20" fillId="0" borderId="0" xfId="0" applyFont="1" applyBorder="1" applyAlignment="1">
      <alignment vertical="top" wrapText="1"/>
    </xf>
    <xf numFmtId="0" fontId="0" fillId="0" borderId="0" xfId="0" applyFont="1" applyAlignment="1">
      <alignment horizontal="left" indent="1"/>
    </xf>
    <xf numFmtId="0" fontId="0" fillId="0" borderId="0" xfId="0" applyBorder="1"/>
    <xf numFmtId="0" fontId="0" fillId="0" borderId="0" xfId="0" applyAlignment="1"/>
    <xf numFmtId="0" fontId="0" fillId="0" borderId="0" xfId="0" applyBorder="1" applyAlignment="1"/>
    <xf numFmtId="0" fontId="5" fillId="0" borderId="6" xfId="0" applyFont="1" applyBorder="1"/>
    <xf numFmtId="0" fontId="5" fillId="0" borderId="26" xfId="0" applyFont="1" applyBorder="1"/>
    <xf numFmtId="0" fontId="5" fillId="0" borderId="25" xfId="0" applyFont="1" applyBorder="1"/>
    <xf numFmtId="0" fontId="5" fillId="0" borderId="21" xfId="0" applyFont="1" applyBorder="1"/>
    <xf numFmtId="0" fontId="5" fillId="0" borderId="1" xfId="0" applyFont="1" applyBorder="1"/>
    <xf numFmtId="0" fontId="37" fillId="0" borderId="0" xfId="0" applyFont="1"/>
    <xf numFmtId="0" fontId="40" fillId="0" borderId="0" xfId="2" applyFont="1"/>
    <xf numFmtId="0" fontId="41" fillId="0" borderId="0" xfId="0" applyFont="1"/>
    <xf numFmtId="0" fontId="42" fillId="0" borderId="0" xfId="0" applyFont="1"/>
    <xf numFmtId="0" fontId="44" fillId="0" borderId="0" xfId="48" applyFont="1"/>
    <xf numFmtId="0" fontId="45" fillId="2" borderId="0" xfId="0" applyFont="1" applyFill="1"/>
    <xf numFmtId="0" fontId="46" fillId="2" borderId="0" xfId="0" applyFont="1" applyFill="1" applyBorder="1" applyAlignment="1"/>
    <xf numFmtId="0" fontId="47" fillId="2" borderId="0" xfId="0" applyFont="1" applyFill="1"/>
    <xf numFmtId="0" fontId="11" fillId="0" borderId="0" xfId="0" applyFont="1" applyBorder="1" applyAlignment="1"/>
    <xf numFmtId="0" fontId="48" fillId="0" borderId="0" xfId="0" applyFont="1" applyBorder="1"/>
    <xf numFmtId="0" fontId="11" fillId="0" borderId="0" xfId="0" applyFont="1" applyBorder="1"/>
    <xf numFmtId="0" fontId="49" fillId="0" borderId="0" xfId="0" applyFont="1" applyBorder="1" applyAlignment="1">
      <alignment vertical="top" wrapText="1"/>
    </xf>
    <xf numFmtId="0" fontId="48" fillId="0" borderId="0" xfId="0" applyFont="1" applyBorder="1" applyAlignment="1">
      <alignment vertical="top" wrapText="1"/>
    </xf>
    <xf numFmtId="0" fontId="48" fillId="0" borderId="0" xfId="0" applyFont="1" applyBorder="1" applyAlignment="1"/>
    <xf numFmtId="0" fontId="48" fillId="0" borderId="0" xfId="0" applyFont="1"/>
    <xf numFmtId="0" fontId="17" fillId="0" borderId="0" xfId="0" applyFont="1"/>
    <xf numFmtId="0" fontId="17" fillId="0" borderId="0" xfId="0" applyFont="1" applyAlignment="1"/>
    <xf numFmtId="0" fontId="17" fillId="0" borderId="0" xfId="0" applyFont="1" applyFill="1" applyBorder="1"/>
    <xf numFmtId="3" fontId="45" fillId="2" borderId="0" xfId="0" applyNumberFormat="1" applyFont="1" applyFill="1"/>
    <xf numFmtId="0" fontId="7" fillId="2" borderId="0" xfId="0" applyFont="1" applyFill="1" applyBorder="1" applyAlignment="1">
      <alignment vertical="top"/>
    </xf>
    <xf numFmtId="1" fontId="9" fillId="2" borderId="0" xfId="0" applyNumberFormat="1" applyFont="1" applyFill="1" applyAlignment="1">
      <alignment horizontal="center" vertical="center"/>
    </xf>
    <xf numFmtId="0" fontId="9" fillId="2" borderId="0" xfId="0" applyNumberFormat="1" applyFont="1" applyFill="1" applyBorder="1"/>
    <xf numFmtId="1" fontId="7" fillId="2" borderId="0" xfId="0" applyNumberFormat="1" applyFont="1" applyFill="1" applyAlignment="1">
      <alignment horizontal="right" vertical="center"/>
    </xf>
    <xf numFmtId="0" fontId="51" fillId="2" borderId="0" xfId="0" applyFont="1" applyFill="1" applyBorder="1"/>
    <xf numFmtId="0" fontId="4" fillId="2" borderId="0" xfId="0" applyFont="1" applyFill="1" applyAlignment="1"/>
    <xf numFmtId="0" fontId="9" fillId="2" borderId="0" xfId="0" applyFont="1" applyFill="1" applyAlignment="1"/>
    <xf numFmtId="0" fontId="4" fillId="2" borderId="0" xfId="0" applyFont="1" applyFill="1" applyBorder="1" applyAlignment="1"/>
    <xf numFmtId="0" fontId="4" fillId="2" borderId="0" xfId="8" applyFont="1" applyFill="1" applyBorder="1" applyAlignment="1">
      <alignment horizontal="center"/>
    </xf>
    <xf numFmtId="1" fontId="4" fillId="2" borderId="0" xfId="0" applyNumberFormat="1" applyFont="1" applyFill="1" applyBorder="1" applyAlignment="1">
      <alignment horizontal="center"/>
    </xf>
    <xf numFmtId="0" fontId="37" fillId="0" borderId="0" xfId="0" applyFont="1" applyFill="1"/>
    <xf numFmtId="0" fontId="5" fillId="0" borderId="2" xfId="0" applyFont="1" applyBorder="1"/>
    <xf numFmtId="0" fontId="5" fillId="0" borderId="17" xfId="0" applyFont="1" applyBorder="1"/>
    <xf numFmtId="0" fontId="5" fillId="0" borderId="49" xfId="0" applyFont="1" applyBorder="1"/>
    <xf numFmtId="0" fontId="52" fillId="0" borderId="0" xfId="0" applyFont="1" applyBorder="1" applyAlignment="1"/>
    <xf numFmtId="0" fontId="5" fillId="0" borderId="0" xfId="0" applyFont="1" applyBorder="1" applyAlignment="1"/>
    <xf numFmtId="0" fontId="0" fillId="0" borderId="0" xfId="0"/>
    <xf numFmtId="0" fontId="16" fillId="2" borderId="0" xfId="0" applyFont="1" applyFill="1" applyBorder="1"/>
    <xf numFmtId="0" fontId="7" fillId="2" borderId="0" xfId="0" applyFont="1" applyFill="1" applyAlignment="1"/>
    <xf numFmtId="0" fontId="7" fillId="2" borderId="0" xfId="0" applyFont="1" applyFill="1" applyAlignment="1">
      <alignment horizontal="center" vertical="center"/>
    </xf>
    <xf numFmtId="9" fontId="7" fillId="2" borderId="0" xfId="0" applyNumberFormat="1" applyFont="1" applyFill="1" applyAlignment="1">
      <alignment horizontal="center" vertical="center"/>
    </xf>
    <xf numFmtId="1" fontId="7" fillId="2" borderId="0" xfId="0" applyNumberFormat="1" applyFont="1" applyFill="1" applyAlignment="1">
      <alignment horizontal="center" vertical="center"/>
    </xf>
    <xf numFmtId="9" fontId="11" fillId="2" borderId="0" xfId="0" applyNumberFormat="1" applyFont="1" applyFill="1" applyBorder="1"/>
    <xf numFmtId="0" fontId="7" fillId="2" borderId="0" xfId="0" applyFont="1" applyFill="1" applyAlignment="1">
      <alignment vertical="top"/>
    </xf>
    <xf numFmtId="0" fontId="13" fillId="2" borderId="0" xfId="0" applyFont="1" applyFill="1" applyBorder="1" applyAlignment="1">
      <alignment vertical="top"/>
    </xf>
    <xf numFmtId="0" fontId="0" fillId="0" borderId="0" xfId="0" applyAlignment="1">
      <alignment vertical="center"/>
    </xf>
    <xf numFmtId="0" fontId="37" fillId="0" borderId="0" xfId="0" applyFont="1" applyAlignment="1">
      <alignment vertical="center"/>
    </xf>
    <xf numFmtId="0" fontId="37" fillId="0" borderId="0" xfId="0" applyFont="1" applyAlignment="1">
      <alignment vertical="center" wrapText="1"/>
    </xf>
    <xf numFmtId="0" fontId="4" fillId="2" borderId="0" xfId="0" applyFont="1" applyFill="1" applyBorder="1" applyAlignment="1">
      <alignment horizontal="center"/>
    </xf>
    <xf numFmtId="0" fontId="51" fillId="2" borderId="0" xfId="0" applyFont="1" applyFill="1" applyBorder="1" applyAlignment="1">
      <alignment textRotation="90"/>
    </xf>
    <xf numFmtId="0" fontId="53" fillId="0" borderId="0" xfId="48" applyFont="1" applyAlignment="1">
      <alignment vertical="center"/>
    </xf>
    <xf numFmtId="0" fontId="17" fillId="0" borderId="0" xfId="0" applyFont="1" applyAlignment="1">
      <alignment vertical="top"/>
    </xf>
    <xf numFmtId="0" fontId="4" fillId="2" borderId="0" xfId="0" applyFont="1" applyFill="1" applyBorder="1" applyAlignment="1">
      <alignment horizontal="center"/>
    </xf>
    <xf numFmtId="1" fontId="9" fillId="2" borderId="0" xfId="0" applyNumberFormat="1" applyFont="1" applyFill="1" applyBorder="1" applyAlignment="1">
      <alignment horizontal="center" vertical="center"/>
    </xf>
    <xf numFmtId="0" fontId="51" fillId="2" borderId="0" xfId="0" applyFont="1" applyFill="1" applyBorder="1" applyAlignment="1">
      <alignment horizontal="center" vertical="center"/>
    </xf>
    <xf numFmtId="9" fontId="9" fillId="2" borderId="0" xfId="0" applyNumberFormat="1" applyFont="1" applyFill="1" applyBorder="1" applyAlignment="1">
      <alignment horizontal="center" vertical="center"/>
    </xf>
    <xf numFmtId="9" fontId="51" fillId="2" borderId="0" xfId="0" applyNumberFormat="1" applyFont="1" applyFill="1" applyBorder="1" applyAlignment="1">
      <alignment horizontal="center" vertical="center"/>
    </xf>
    <xf numFmtId="1" fontId="51" fillId="2" borderId="0" xfId="0" applyNumberFormat="1" applyFont="1" applyFill="1" applyBorder="1" applyAlignment="1">
      <alignment horizontal="center" vertical="center"/>
    </xf>
    <xf numFmtId="0" fontId="47" fillId="2" borderId="0" xfId="0" applyFont="1" applyFill="1" applyBorder="1" applyAlignment="1"/>
    <xf numFmtId="0" fontId="55" fillId="2" borderId="0" xfId="0" applyFont="1" applyFill="1"/>
    <xf numFmtId="0" fontId="4" fillId="2" borderId="0" xfId="0" applyFont="1" applyFill="1" applyBorder="1" applyAlignment="1">
      <alignment horizontal="center"/>
    </xf>
    <xf numFmtId="0" fontId="4" fillId="2" borderId="0" xfId="0" applyFont="1" applyFill="1" applyAlignment="1">
      <alignment horizontal="center"/>
    </xf>
    <xf numFmtId="9" fontId="9" fillId="2" borderId="0" xfId="0" applyNumberFormat="1" applyFont="1" applyFill="1" applyAlignment="1">
      <alignment horizontal="center" vertical="center"/>
    </xf>
    <xf numFmtId="1" fontId="9" fillId="2" borderId="0" xfId="0" applyNumberFormat="1" applyFont="1" applyFill="1" applyAlignment="1">
      <alignment horizontal="right" vertical="center"/>
    </xf>
    <xf numFmtId="0" fontId="54" fillId="2" borderId="0" xfId="0" applyFont="1" applyFill="1"/>
    <xf numFmtId="0" fontId="57" fillId="2" borderId="0" xfId="0" applyFont="1" applyFill="1"/>
    <xf numFmtId="1" fontId="4" fillId="2" borderId="0" xfId="0" applyNumberFormat="1" applyFont="1" applyFill="1"/>
    <xf numFmtId="0" fontId="4" fillId="2" borderId="0" xfId="8" applyFont="1" applyFill="1" applyBorder="1"/>
    <xf numFmtId="0" fontId="4" fillId="2" borderId="0" xfId="0" applyFont="1" applyFill="1" applyBorder="1" applyAlignment="1">
      <alignment horizontal="center"/>
    </xf>
    <xf numFmtId="0" fontId="4" fillId="2" borderId="0" xfId="0" applyFont="1" applyFill="1" applyBorder="1" applyAlignment="1">
      <alignment horizontal="center"/>
    </xf>
    <xf numFmtId="1" fontId="7" fillId="2"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xf>
    <xf numFmtId="0" fontId="20" fillId="0" borderId="0" xfId="0" applyFont="1" applyBorder="1" applyAlignment="1">
      <alignment horizontal="center" vertical="top" wrapText="1"/>
    </xf>
    <xf numFmtId="0" fontId="4" fillId="2" borderId="0" xfId="0" applyFont="1" applyFill="1" applyBorder="1" applyAlignment="1">
      <alignment horizontal="center"/>
    </xf>
    <xf numFmtId="0" fontId="11" fillId="2" borderId="0" xfId="0" applyFont="1" applyFill="1" applyBorder="1" applyAlignment="1">
      <alignment horizontal="center"/>
    </xf>
    <xf numFmtId="0" fontId="48" fillId="0" borderId="0" xfId="0" applyFont="1" applyFill="1" applyBorder="1" applyAlignment="1">
      <alignment vertical="top"/>
    </xf>
    <xf numFmtId="0" fontId="17" fillId="0" borderId="0" xfId="0" applyFont="1" applyFill="1"/>
    <xf numFmtId="0" fontId="17" fillId="0" borderId="0" xfId="0" applyFont="1" applyFill="1" applyAlignment="1"/>
    <xf numFmtId="0" fontId="48" fillId="0" borderId="0" xfId="0" applyFont="1" applyFill="1" applyBorder="1" applyAlignment="1">
      <alignment vertical="top" wrapText="1"/>
    </xf>
    <xf numFmtId="0" fontId="18" fillId="0" borderId="32" xfId="0" applyFont="1" applyFill="1" applyBorder="1" applyAlignment="1">
      <alignment vertical="center" wrapText="1"/>
    </xf>
    <xf numFmtId="0" fontId="50" fillId="0" borderId="35" xfId="0" applyFont="1" applyFill="1" applyBorder="1" applyAlignment="1">
      <alignment horizontal="left" vertical="center" wrapText="1"/>
    </xf>
    <xf numFmtId="0" fontId="18" fillId="0" borderId="34" xfId="0" applyFont="1" applyFill="1" applyBorder="1" applyAlignment="1">
      <alignment vertical="center" wrapText="1"/>
    </xf>
    <xf numFmtId="0" fontId="18" fillId="0" borderId="35" xfId="0" applyFont="1" applyFill="1" applyBorder="1" applyAlignment="1">
      <alignment vertical="center" wrapText="1"/>
    </xf>
    <xf numFmtId="0" fontId="50" fillId="0" borderId="35" xfId="0" applyFont="1" applyFill="1" applyBorder="1" applyAlignment="1">
      <alignment vertical="center" wrapText="1"/>
    </xf>
    <xf numFmtId="0" fontId="18" fillId="0" borderId="35" xfId="0" applyFont="1" applyFill="1" applyBorder="1" applyAlignment="1">
      <alignment horizontal="left" vertical="center" wrapText="1"/>
    </xf>
    <xf numFmtId="164" fontId="61" fillId="3" borderId="11" xfId="1" applyNumberFormat="1" applyFont="1" applyFill="1" applyBorder="1" applyAlignment="1">
      <alignment horizontal="center" vertical="center"/>
    </xf>
    <xf numFmtId="164" fontId="61" fillId="3" borderId="13" xfId="1" applyNumberFormat="1" applyFont="1" applyFill="1" applyBorder="1" applyAlignment="1">
      <alignment horizontal="center" vertical="center"/>
    </xf>
    <xf numFmtId="164" fontId="61" fillId="3" borderId="3" xfId="1" applyNumberFormat="1" applyFont="1" applyFill="1" applyBorder="1" applyAlignment="1">
      <alignment horizontal="center" vertical="center"/>
    </xf>
    <xf numFmtId="164" fontId="61" fillId="3" borderId="5" xfId="1" applyNumberFormat="1" applyFont="1" applyFill="1" applyBorder="1" applyAlignment="1">
      <alignment horizontal="center" vertical="center"/>
    </xf>
    <xf numFmtId="164" fontId="61" fillId="0" borderId="11" xfId="1" applyNumberFormat="1" applyFont="1" applyFill="1" applyBorder="1" applyAlignment="1">
      <alignment horizontal="center" vertical="center"/>
    </xf>
    <xf numFmtId="164" fontId="61" fillId="0" borderId="13" xfId="1" applyNumberFormat="1" applyFont="1" applyFill="1" applyBorder="1" applyAlignment="1">
      <alignment horizontal="center" vertical="center"/>
    </xf>
    <xf numFmtId="164" fontId="61" fillId="0" borderId="3" xfId="1" applyNumberFormat="1" applyFont="1" applyFill="1" applyBorder="1" applyAlignment="1">
      <alignment horizontal="center" vertical="center"/>
    </xf>
    <xf numFmtId="164" fontId="61" fillId="0" borderId="5" xfId="1" applyNumberFormat="1" applyFont="1" applyFill="1" applyBorder="1" applyAlignment="1">
      <alignment horizontal="center" vertical="center"/>
    </xf>
    <xf numFmtId="164" fontId="61" fillId="0" borderId="0" xfId="1" applyNumberFormat="1" applyFont="1" applyFill="1" applyBorder="1" applyAlignment="1">
      <alignment horizontal="center" vertical="center"/>
    </xf>
    <xf numFmtId="164" fontId="61" fillId="0" borderId="27" xfId="1" applyNumberFormat="1" applyFont="1" applyFill="1" applyBorder="1" applyAlignment="1">
      <alignment horizontal="center" vertical="center"/>
    </xf>
    <xf numFmtId="0" fontId="41" fillId="0" borderId="0" xfId="0" applyFont="1" applyFill="1"/>
    <xf numFmtId="0" fontId="43" fillId="0" borderId="0" xfId="48" applyFill="1" applyAlignment="1">
      <alignment vertical="center"/>
    </xf>
    <xf numFmtId="0" fontId="0" fillId="0" borderId="0" xfId="0" applyFill="1"/>
    <xf numFmtId="0" fontId="42" fillId="0" borderId="0" xfId="0" applyFont="1" applyAlignment="1">
      <alignment horizontal="left" vertical="center" wrapText="1"/>
    </xf>
    <xf numFmtId="0" fontId="56" fillId="0" borderId="0" xfId="0" applyFont="1" applyAlignment="1">
      <alignment horizontal="left" vertical="center"/>
    </xf>
    <xf numFmtId="0" fontId="39" fillId="0" borderId="0" xfId="0" applyFont="1" applyAlignment="1">
      <alignment horizontal="left" vertical="center" wrapText="1"/>
    </xf>
    <xf numFmtId="0" fontId="38" fillId="0" borderId="0" xfId="0" applyFont="1" applyAlignment="1">
      <alignment horizontal="center" vertical="center" wrapText="1"/>
    </xf>
    <xf numFmtId="0" fontId="18" fillId="0" borderId="32" xfId="0" applyFont="1" applyFill="1" applyBorder="1" applyAlignment="1">
      <alignment horizontal="center" vertical="center" wrapText="1"/>
    </xf>
    <xf numFmtId="0" fontId="18" fillId="0" borderId="48" xfId="0" applyFont="1" applyFill="1" applyBorder="1" applyAlignment="1">
      <alignment horizontal="center" vertical="center" wrapText="1"/>
    </xf>
    <xf numFmtId="0" fontId="18" fillId="0" borderId="33" xfId="0" applyFont="1" applyFill="1" applyBorder="1" applyAlignment="1">
      <alignment horizontal="center" vertical="center" wrapText="1"/>
    </xf>
    <xf numFmtId="0" fontId="17" fillId="0" borderId="0" xfId="0" applyFont="1" applyFill="1" applyAlignment="1">
      <alignment horizontal="left" wrapText="1"/>
    </xf>
    <xf numFmtId="0" fontId="50" fillId="0" borderId="32" xfId="0" applyFont="1" applyFill="1" applyBorder="1" applyAlignment="1">
      <alignment vertical="center" wrapText="1"/>
    </xf>
    <xf numFmtId="0" fontId="50" fillId="0" borderId="33" xfId="0" applyFont="1" applyFill="1" applyBorder="1" applyAlignment="1">
      <alignment vertical="center" wrapText="1"/>
    </xf>
    <xf numFmtId="0" fontId="17" fillId="0" borderId="0" xfId="0" applyFont="1" applyFill="1" applyAlignment="1">
      <alignment horizontal="left"/>
    </xf>
    <xf numFmtId="0" fontId="17" fillId="0" borderId="0" xfId="0" applyFont="1" applyFill="1" applyBorder="1" applyAlignment="1">
      <alignment horizontal="left"/>
    </xf>
    <xf numFmtId="0" fontId="17" fillId="0" borderId="0" xfId="0" applyFont="1" applyFill="1" applyBorder="1" applyAlignment="1">
      <alignment horizontal="left" vertical="top" wrapText="1"/>
    </xf>
    <xf numFmtId="0" fontId="20" fillId="0" borderId="0" xfId="0" applyFont="1" applyBorder="1" applyAlignment="1">
      <alignment horizontal="center" vertical="top" wrapText="1"/>
    </xf>
    <xf numFmtId="0" fontId="59" fillId="3" borderId="21" xfId="0" applyFont="1" applyFill="1" applyBorder="1" applyAlignment="1">
      <alignment horizontal="center"/>
    </xf>
    <xf numFmtId="0" fontId="59" fillId="3" borderId="18" xfId="0" applyFont="1" applyFill="1" applyBorder="1" applyAlignment="1">
      <alignment horizontal="center"/>
    </xf>
    <xf numFmtId="0" fontId="59" fillId="3" borderId="17" xfId="0" applyFont="1" applyFill="1" applyBorder="1" applyAlignment="1">
      <alignment horizontal="center"/>
    </xf>
    <xf numFmtId="0" fontId="59" fillId="0" borderId="18"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3" borderId="21" xfId="0" applyFont="1" applyFill="1" applyBorder="1" applyAlignment="1">
      <alignment horizontal="center" vertical="center" wrapText="1"/>
    </xf>
    <xf numFmtId="0" fontId="59" fillId="3" borderId="18" xfId="0" applyFont="1" applyFill="1" applyBorder="1" applyAlignment="1">
      <alignment horizontal="center" vertical="center" wrapText="1"/>
    </xf>
    <xf numFmtId="0" fontId="59" fillId="3" borderId="14" xfId="0" applyFont="1" applyFill="1" applyBorder="1" applyAlignment="1">
      <alignment horizontal="center" vertical="center" wrapText="1"/>
    </xf>
    <xf numFmtId="0" fontId="59" fillId="3" borderId="11" xfId="0" applyFont="1" applyFill="1" applyBorder="1" applyAlignment="1">
      <alignment horizontal="center" vertical="center" wrapText="1"/>
    </xf>
    <xf numFmtId="3" fontId="16" fillId="0" borderId="20" xfId="0" applyNumberFormat="1" applyFont="1" applyFill="1" applyBorder="1" applyAlignment="1">
      <alignment horizontal="center" vertical="center"/>
    </xf>
    <xf numFmtId="3" fontId="16" fillId="0" borderId="12" xfId="0" applyNumberFormat="1" applyFont="1" applyFill="1" applyBorder="1" applyAlignment="1">
      <alignment horizontal="center" vertical="center"/>
    </xf>
    <xf numFmtId="164" fontId="16" fillId="3" borderId="18" xfId="1" applyNumberFormat="1" applyFont="1" applyFill="1" applyBorder="1" applyAlignment="1">
      <alignment horizontal="center" vertical="center"/>
    </xf>
    <xf numFmtId="164" fontId="16" fillId="3" borderId="19" xfId="1" applyNumberFormat="1" applyFont="1" applyFill="1" applyBorder="1" applyAlignment="1">
      <alignment horizontal="center" vertical="center"/>
    </xf>
    <xf numFmtId="3" fontId="16" fillId="3" borderId="20" xfId="0" applyNumberFormat="1" applyFont="1" applyFill="1" applyBorder="1" applyAlignment="1">
      <alignment horizontal="center" vertical="center"/>
    </xf>
    <xf numFmtId="3" fontId="16" fillId="3" borderId="12" xfId="0" applyNumberFormat="1" applyFont="1" applyFill="1" applyBorder="1" applyAlignment="1">
      <alignment horizontal="center" vertical="center"/>
    </xf>
    <xf numFmtId="3" fontId="59" fillId="3" borderId="18" xfId="0" applyNumberFormat="1" applyFont="1" applyFill="1" applyBorder="1" applyAlignment="1">
      <alignment horizontal="center" vertical="center"/>
    </xf>
    <xf numFmtId="3" fontId="59" fillId="3" borderId="11" xfId="0" applyNumberFormat="1" applyFont="1" applyFill="1" applyBorder="1" applyAlignment="1">
      <alignment horizontal="center" vertical="center"/>
    </xf>
    <xf numFmtId="0" fontId="59" fillId="3" borderId="6" xfId="0" applyFont="1" applyFill="1" applyBorder="1" applyAlignment="1">
      <alignment horizontal="center" vertical="center" wrapText="1"/>
    </xf>
    <xf numFmtId="0" fontId="59" fillId="3" borderId="3" xfId="0" applyFont="1" applyFill="1" applyBorder="1" applyAlignment="1">
      <alignment horizontal="center" vertical="center" wrapText="1"/>
    </xf>
    <xf numFmtId="0" fontId="59" fillId="3" borderId="20" xfId="0" applyFont="1" applyFill="1" applyBorder="1" applyAlignment="1">
      <alignment horizontal="center" vertical="center" wrapText="1"/>
    </xf>
    <xf numFmtId="0" fontId="59" fillId="3" borderId="4" xfId="0" applyFont="1" applyFill="1" applyBorder="1" applyAlignment="1">
      <alignment horizontal="center" vertical="center" wrapText="1"/>
    </xf>
    <xf numFmtId="0" fontId="60" fillId="0" borderId="3" xfId="0" applyFont="1" applyFill="1" applyBorder="1" applyAlignment="1">
      <alignment horizontal="center" vertical="center" wrapText="1"/>
    </xf>
    <xf numFmtId="0" fontId="60" fillId="0" borderId="2" xfId="0" applyFont="1" applyFill="1" applyBorder="1" applyAlignment="1">
      <alignment horizontal="center" vertical="center" wrapText="1"/>
    </xf>
    <xf numFmtId="0" fontId="59" fillId="3" borderId="16" xfId="0" applyFont="1" applyFill="1" applyBorder="1" applyAlignment="1">
      <alignment horizontal="center" vertical="center" wrapText="1"/>
    </xf>
    <xf numFmtId="0" fontId="59" fillId="3" borderId="1" xfId="0" applyFont="1" applyFill="1" applyBorder="1" applyAlignment="1">
      <alignment horizontal="center" vertical="center" wrapText="1"/>
    </xf>
    <xf numFmtId="3" fontId="59" fillId="3" borderId="50" xfId="0" applyNumberFormat="1" applyFont="1" applyFill="1" applyBorder="1" applyAlignment="1">
      <alignment horizontal="center" vertical="center"/>
    </xf>
    <xf numFmtId="3" fontId="59" fillId="3" borderId="51" xfId="0" applyNumberFormat="1" applyFont="1" applyFill="1" applyBorder="1" applyAlignment="1">
      <alignment horizontal="center" vertical="center"/>
    </xf>
    <xf numFmtId="0" fontId="59" fillId="0" borderId="10" xfId="0" applyFont="1" applyFill="1" applyBorder="1" applyAlignment="1">
      <alignment horizontal="center" vertical="center"/>
    </xf>
    <xf numFmtId="0" fontId="59" fillId="0" borderId="7"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11" xfId="0" applyFont="1" applyFill="1" applyBorder="1" applyAlignment="1">
      <alignment horizontal="center" vertical="center"/>
    </xf>
    <xf numFmtId="3" fontId="16" fillId="3" borderId="8" xfId="0" applyNumberFormat="1" applyFont="1" applyFill="1" applyBorder="1" applyAlignment="1">
      <alignment horizontal="center" vertical="center"/>
    </xf>
    <xf numFmtId="164" fontId="16" fillId="3" borderId="7" xfId="1" applyNumberFormat="1" applyFont="1" applyFill="1" applyBorder="1" applyAlignment="1">
      <alignment horizontal="center" vertical="center"/>
    </xf>
    <xf numFmtId="164" fontId="16" fillId="3" borderId="9" xfId="1" applyNumberFormat="1" applyFont="1" applyFill="1" applyBorder="1" applyAlignment="1">
      <alignment horizontal="center" vertical="center"/>
    </xf>
    <xf numFmtId="3" fontId="59" fillId="3" borderId="7" xfId="0" applyNumberFormat="1" applyFont="1" applyFill="1" applyBorder="1" applyAlignment="1">
      <alignment horizontal="center" vertical="center"/>
    </xf>
    <xf numFmtId="0" fontId="59" fillId="0" borderId="46" xfId="0" applyFont="1" applyFill="1" applyBorder="1" applyAlignment="1">
      <alignment horizontal="center" vertical="center"/>
    </xf>
    <xf numFmtId="0" fontId="59" fillId="0" borderId="45" xfId="0" applyFont="1" applyFill="1" applyBorder="1" applyAlignment="1">
      <alignment horizontal="center" vertical="center"/>
    </xf>
    <xf numFmtId="0" fontId="59" fillId="0" borderId="26"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13" xfId="0" applyFont="1" applyFill="1" applyBorder="1" applyAlignment="1">
      <alignment horizontal="center" vertical="center"/>
    </xf>
    <xf numFmtId="0" fontId="59" fillId="3" borderId="10" xfId="0" applyFont="1" applyFill="1" applyBorder="1" applyAlignment="1">
      <alignment horizontal="center" vertical="center"/>
    </xf>
    <xf numFmtId="0" fontId="59" fillId="3" borderId="9" xfId="0" applyFont="1" applyFill="1" applyBorder="1" applyAlignment="1">
      <alignment horizontal="center" vertical="center"/>
    </xf>
    <xf numFmtId="0" fontId="59" fillId="3" borderId="14" xfId="0" applyFont="1" applyFill="1" applyBorder="1" applyAlignment="1">
      <alignment horizontal="center" vertical="center"/>
    </xf>
    <xf numFmtId="0" fontId="59" fillId="3" borderId="13" xfId="0" applyFont="1" applyFill="1" applyBorder="1" applyAlignment="1">
      <alignment horizontal="center" vertical="center"/>
    </xf>
    <xf numFmtId="0" fontId="9" fillId="2" borderId="0" xfId="0" applyFont="1" applyFill="1" applyAlignment="1">
      <alignment horizontal="center"/>
    </xf>
    <xf numFmtId="0" fontId="59" fillId="3" borderId="6" xfId="0" applyFont="1" applyFill="1" applyBorder="1" applyAlignment="1">
      <alignment horizontal="center" vertical="center"/>
    </xf>
    <xf numFmtId="0" fontId="59" fillId="3" borderId="5" xfId="0" applyFont="1" applyFill="1" applyBorder="1" applyAlignment="1">
      <alignment horizontal="center" vertical="center"/>
    </xf>
    <xf numFmtId="3" fontId="16" fillId="3" borderId="4" xfId="0" applyNumberFormat="1" applyFont="1" applyFill="1" applyBorder="1" applyAlignment="1">
      <alignment horizontal="center" vertical="center"/>
    </xf>
    <xf numFmtId="3" fontId="59" fillId="3" borderId="3" xfId="0" applyNumberFormat="1" applyFont="1" applyFill="1" applyBorder="1" applyAlignment="1">
      <alignment horizontal="center" vertical="center"/>
    </xf>
    <xf numFmtId="0" fontId="12" fillId="3" borderId="21"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26"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2" xfId="0" applyFont="1" applyFill="1" applyBorder="1" applyAlignment="1">
      <alignment horizontal="center" vertical="center" wrapText="1"/>
    </xf>
    <xf numFmtId="3" fontId="59" fillId="3" borderId="47" xfId="0" applyNumberFormat="1" applyFont="1" applyFill="1" applyBorder="1" applyAlignment="1">
      <alignment horizontal="center" vertical="center"/>
    </xf>
    <xf numFmtId="3" fontId="59" fillId="3" borderId="29" xfId="0" applyNumberFormat="1" applyFont="1" applyFill="1" applyBorder="1" applyAlignment="1">
      <alignment horizontal="center" vertical="center"/>
    </xf>
    <xf numFmtId="0" fontId="54" fillId="2" borderId="0" xfId="0" applyFont="1" applyFill="1" applyBorder="1" applyAlignment="1">
      <alignment horizontal="center"/>
    </xf>
    <xf numFmtId="164" fontId="16" fillId="0" borderId="7" xfId="1" applyNumberFormat="1" applyFont="1" applyFill="1" applyBorder="1" applyAlignment="1">
      <alignment horizontal="center" vertical="center"/>
    </xf>
    <xf numFmtId="3" fontId="59" fillId="0" borderId="47" xfId="0" applyNumberFormat="1" applyFont="1" applyFill="1" applyBorder="1" applyAlignment="1">
      <alignment horizontal="center" vertical="center"/>
    </xf>
    <xf numFmtId="3" fontId="59" fillId="0" borderId="29" xfId="0" applyNumberFormat="1" applyFont="1" applyFill="1" applyBorder="1" applyAlignment="1">
      <alignment horizontal="center" vertical="center"/>
    </xf>
    <xf numFmtId="3" fontId="16" fillId="0" borderId="8" xfId="0" applyNumberFormat="1" applyFont="1" applyFill="1" applyBorder="1" applyAlignment="1">
      <alignment horizontal="center" vertical="center" wrapText="1"/>
    </xf>
    <xf numFmtId="3" fontId="16" fillId="0" borderId="4" xfId="0" applyNumberFormat="1" applyFont="1" applyFill="1" applyBorder="1" applyAlignment="1">
      <alignment horizontal="center" vertical="center"/>
    </xf>
    <xf numFmtId="3" fontId="59" fillId="0" borderId="28" xfId="0" applyNumberFormat="1" applyFont="1" applyFill="1" applyBorder="1" applyAlignment="1">
      <alignment horizontal="center" vertical="center"/>
    </xf>
    <xf numFmtId="0" fontId="59" fillId="0" borderId="52" xfId="0" applyFont="1" applyFill="1" applyBorder="1" applyAlignment="1">
      <alignment horizontal="center" vertical="center"/>
    </xf>
    <xf numFmtId="0" fontId="59" fillId="0" borderId="54" xfId="0" applyFont="1" applyFill="1" applyBorder="1" applyAlignment="1">
      <alignment horizontal="center" vertical="center"/>
    </xf>
    <xf numFmtId="3" fontId="16" fillId="0" borderId="8" xfId="0" applyNumberFormat="1" applyFont="1" applyFill="1" applyBorder="1" applyAlignment="1">
      <alignment horizontal="center" vertical="center"/>
    </xf>
    <xf numFmtId="164" fontId="16" fillId="0" borderId="9" xfId="1" applyNumberFormat="1" applyFont="1" applyFill="1" applyBorder="1" applyAlignment="1">
      <alignment horizontal="center" vertical="center"/>
    </xf>
    <xf numFmtId="3" fontId="16" fillId="0" borderId="7" xfId="0" applyNumberFormat="1" applyFont="1" applyFill="1" applyBorder="1" applyAlignment="1">
      <alignment horizontal="center" vertical="center"/>
    </xf>
    <xf numFmtId="3" fontId="16" fillId="0" borderId="3" xfId="0" applyNumberFormat="1" applyFont="1" applyFill="1" applyBorder="1" applyAlignment="1">
      <alignment horizontal="center" vertical="center"/>
    </xf>
    <xf numFmtId="0" fontId="59" fillId="0" borderId="53" xfId="0" applyFont="1" applyFill="1" applyBorder="1" applyAlignment="1">
      <alignment horizontal="center" vertical="center"/>
    </xf>
    <xf numFmtId="3" fontId="16" fillId="0" borderId="11" xfId="0" applyNumberFormat="1" applyFont="1" applyFill="1" applyBorder="1" applyAlignment="1">
      <alignment horizontal="center" vertical="center"/>
    </xf>
    <xf numFmtId="0" fontId="59" fillId="0" borderId="21" xfId="0" applyFont="1" applyFill="1" applyBorder="1" applyAlignment="1">
      <alignment horizontal="center" vertical="center"/>
    </xf>
    <xf numFmtId="164" fontId="16" fillId="0" borderId="18" xfId="1" applyNumberFormat="1" applyFont="1" applyFill="1" applyBorder="1" applyAlignment="1">
      <alignment horizontal="center" vertical="center"/>
    </xf>
    <xf numFmtId="164" fontId="16" fillId="0" borderId="19" xfId="1" applyNumberFormat="1" applyFont="1" applyFill="1" applyBorder="1" applyAlignment="1">
      <alignment horizontal="center" vertical="center"/>
    </xf>
    <xf numFmtId="3" fontId="16" fillId="0" borderId="18" xfId="0" applyNumberFormat="1" applyFont="1" applyFill="1" applyBorder="1" applyAlignment="1">
      <alignment horizontal="center" vertical="center"/>
    </xf>
    <xf numFmtId="3" fontId="59" fillId="0" borderId="31" xfId="0" applyNumberFormat="1" applyFont="1" applyFill="1" applyBorder="1" applyAlignment="1">
      <alignment horizontal="center" vertical="center"/>
    </xf>
    <xf numFmtId="3" fontId="59" fillId="0" borderId="31" xfId="0" applyNumberFormat="1" applyFont="1" applyFill="1" applyBorder="1" applyAlignment="1">
      <alignment horizontal="center" vertical="center" wrapText="1"/>
    </xf>
    <xf numFmtId="0" fontId="59" fillId="3" borderId="23" xfId="0" applyFont="1" applyFill="1" applyBorder="1" applyAlignment="1">
      <alignment horizontal="center"/>
    </xf>
    <xf numFmtId="0" fontId="59" fillId="3" borderId="22" xfId="0" applyFont="1" applyFill="1" applyBorder="1" applyAlignment="1">
      <alignment horizontal="center"/>
    </xf>
    <xf numFmtId="0" fontId="59" fillId="3" borderId="24" xfId="0" applyFont="1" applyFill="1" applyBorder="1" applyAlignment="1">
      <alignment horizontal="center"/>
    </xf>
    <xf numFmtId="0" fontId="59" fillId="3" borderId="26" xfId="0" applyFont="1" applyFill="1" applyBorder="1" applyAlignment="1">
      <alignment horizontal="center" vertical="center" wrapText="1"/>
    </xf>
    <xf numFmtId="0" fontId="59" fillId="3" borderId="0" xfId="0" applyFont="1" applyFill="1" applyBorder="1" applyAlignment="1">
      <alignment horizontal="center" vertical="center" wrapText="1"/>
    </xf>
    <xf numFmtId="0" fontId="59" fillId="3" borderId="15" xfId="0" applyFont="1" applyFill="1" applyBorder="1" applyAlignment="1">
      <alignment horizontal="center" vertical="center" wrapText="1"/>
    </xf>
    <xf numFmtId="0" fontId="59" fillId="3" borderId="17" xfId="0" applyFont="1" applyFill="1" applyBorder="1" applyAlignment="1">
      <alignment horizontal="center" vertical="center" wrapText="1"/>
    </xf>
    <xf numFmtId="0" fontId="59" fillId="3" borderId="25"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25" xfId="0" applyFont="1" applyFill="1" applyBorder="1" applyAlignment="1">
      <alignment horizontal="center" vertical="center" wrapText="1"/>
    </xf>
    <xf numFmtId="0" fontId="4" fillId="2" borderId="0" xfId="0" applyFont="1" applyFill="1" applyBorder="1" applyAlignment="1">
      <alignment horizontal="center"/>
    </xf>
    <xf numFmtId="0" fontId="4" fillId="2" borderId="0" xfId="0" applyFont="1" applyFill="1" applyBorder="1" applyAlignment="1">
      <alignment horizontal="center" textRotation="90"/>
    </xf>
    <xf numFmtId="0" fontId="9" fillId="2" borderId="0" xfId="0" applyFont="1" applyFill="1" applyBorder="1" applyAlignment="1">
      <alignment horizontal="center"/>
    </xf>
    <xf numFmtId="0" fontId="11" fillId="2" borderId="0" xfId="0" applyFont="1" applyFill="1" applyBorder="1" applyAlignment="1">
      <alignment horizontal="left" vertical="top" wrapText="1"/>
    </xf>
    <xf numFmtId="0" fontId="4" fillId="2" borderId="0" xfId="0" applyFont="1" applyFill="1" applyAlignment="1">
      <alignment horizontal="center"/>
    </xf>
    <xf numFmtId="3" fontId="59" fillId="0" borderId="30" xfId="0" applyNumberFormat="1" applyFont="1" applyFill="1" applyBorder="1" applyAlignment="1">
      <alignment horizontal="center" vertical="center"/>
    </xf>
    <xf numFmtId="0" fontId="59" fillId="0" borderId="18" xfId="0" applyFont="1" applyFill="1" applyBorder="1" applyAlignment="1">
      <alignment horizontal="center" wrapText="1"/>
    </xf>
    <xf numFmtId="0" fontId="59" fillId="0" borderId="17" xfId="0" applyFont="1" applyFill="1" applyBorder="1" applyAlignment="1">
      <alignment horizontal="center" wrapText="1"/>
    </xf>
    <xf numFmtId="0" fontId="11" fillId="2" borderId="0" xfId="0" applyFont="1" applyFill="1" applyAlignment="1">
      <alignment horizontal="left" vertical="top" wrapText="1"/>
    </xf>
    <xf numFmtId="0" fontId="59" fillId="0" borderId="21" xfId="0" applyFont="1" applyFill="1" applyBorder="1" applyAlignment="1">
      <alignment horizontal="center" vertical="center" wrapText="1"/>
    </xf>
    <xf numFmtId="0" fontId="59" fillId="0" borderId="6" xfId="0" applyFont="1" applyFill="1" applyBorder="1" applyAlignment="1">
      <alignment horizontal="center" vertical="center" wrapText="1"/>
    </xf>
    <xf numFmtId="0" fontId="59" fillId="3" borderId="21" xfId="0" applyFont="1" applyFill="1" applyBorder="1" applyAlignment="1">
      <alignment horizontal="center" vertical="center"/>
    </xf>
    <xf numFmtId="0" fontId="59" fillId="3" borderId="10" xfId="0" applyFont="1" applyFill="1" applyBorder="1" applyAlignment="1">
      <alignment horizontal="center" vertical="center" wrapText="1"/>
    </xf>
    <xf numFmtId="0" fontId="7" fillId="2" borderId="0" xfId="0" applyFont="1" applyFill="1" applyAlignment="1">
      <alignment horizontal="center"/>
    </xf>
    <xf numFmtId="0" fontId="59" fillId="0" borderId="6" xfId="0" applyFont="1" applyFill="1" applyBorder="1" applyAlignment="1">
      <alignment horizontal="center" vertical="center"/>
    </xf>
    <xf numFmtId="0" fontId="7" fillId="2" borderId="0" xfId="0" applyFont="1" applyFill="1" applyAlignment="1">
      <alignment horizontal="left" vertical="top" wrapText="1"/>
    </xf>
    <xf numFmtId="0" fontId="59" fillId="3" borderId="52" xfId="0" applyFont="1" applyFill="1" applyBorder="1" applyAlignment="1">
      <alignment horizontal="center" vertical="center"/>
    </xf>
    <xf numFmtId="0" fontId="59" fillId="3" borderId="53" xfId="0" applyFont="1" applyFill="1" applyBorder="1" applyAlignment="1">
      <alignment horizontal="center" vertical="center"/>
    </xf>
    <xf numFmtId="0" fontId="59" fillId="3" borderId="52" xfId="0" applyFont="1" applyFill="1" applyBorder="1" applyAlignment="1">
      <alignment horizontal="center" vertical="center" wrapText="1"/>
    </xf>
    <xf numFmtId="0" fontId="59" fillId="3" borderId="53" xfId="0" applyFont="1" applyFill="1" applyBorder="1" applyAlignment="1">
      <alignment horizontal="center" vertical="center" wrapText="1"/>
    </xf>
    <xf numFmtId="0" fontId="59" fillId="3" borderId="54" xfId="0" applyFont="1" applyFill="1" applyBorder="1" applyAlignment="1">
      <alignment horizontal="center" vertical="center"/>
    </xf>
    <xf numFmtId="0" fontId="59" fillId="0" borderId="52" xfId="0" applyFont="1" applyFill="1" applyBorder="1" applyAlignment="1">
      <alignment horizontal="center" vertical="center" wrapText="1"/>
    </xf>
    <xf numFmtId="0" fontId="59" fillId="0" borderId="53" xfId="0" applyFont="1" applyFill="1" applyBorder="1" applyAlignment="1">
      <alignment horizontal="center" vertical="center" wrapText="1"/>
    </xf>
    <xf numFmtId="0" fontId="59" fillId="0" borderId="54" xfId="0" applyFont="1" applyFill="1" applyBorder="1" applyAlignment="1">
      <alignment horizontal="center" vertical="center" wrapText="1"/>
    </xf>
    <xf numFmtId="0" fontId="7" fillId="2" borderId="0" xfId="0" applyFont="1" applyFill="1" applyAlignment="1">
      <alignment horizontal="center" vertical="top" wrapText="1"/>
    </xf>
  </cellXfs>
  <cellStyles count="49">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48" builtinId="8"/>
    <cellStyle name="Input" xfId="11" builtinId="20" customBuiltin="1"/>
    <cellStyle name="Linked Cell" xfId="14" builtinId="24" customBuiltin="1"/>
    <cellStyle name="Neutral" xfId="10" builtinId="28" customBuiltin="1"/>
    <cellStyle name="Normal" xfId="0" builtinId="0"/>
    <cellStyle name="Normal 2" xfId="46"/>
    <cellStyle name="Normal 2 2" xfId="45"/>
    <cellStyle name="Normal 3" xfId="47"/>
    <cellStyle name="Normal 4" xfId="44"/>
    <cellStyle name="Normal 5" xfId="2"/>
    <cellStyle name="Note" xfId="17" builtinId="10" customBuiltin="1"/>
    <cellStyle name="Output" xfId="12" builtinId="21" customBuiltin="1"/>
    <cellStyle name="Percent" xfId="1"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CCE3F1"/>
      <color rgb="FFF76DD0"/>
      <color rgb="FFF43EC0"/>
      <color rgb="FFFF9966"/>
      <color rgb="FF7030A0"/>
      <color rgb="FFFF33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treatments filtered'!$B$5</c:f>
          <c:strCache>
            <c:ptCount val="1"/>
            <c:pt idx="0">
              <c:v>Proportion of all malignant tumours (excl NMSC) diagnosed in 2013-2015 - treatments are presented independently</c:v>
            </c:pt>
          </c:strCache>
        </c:strRef>
      </c:tx>
      <c:layout/>
      <c:overlay val="1"/>
      <c:txPr>
        <a:bodyPr/>
        <a:lstStyle/>
        <a:p>
          <a:pPr>
            <a:defRPr sz="1400"/>
          </a:pPr>
          <a:endParaRPr lang="en-US"/>
        </a:p>
      </c:txPr>
    </c:title>
    <c:autoTitleDeleted val="0"/>
    <c:plotArea>
      <c:layout>
        <c:manualLayout>
          <c:layoutTarget val="inner"/>
          <c:xMode val="edge"/>
          <c:yMode val="edge"/>
          <c:x val="3.9743684195843391E-2"/>
          <c:y val="0.10759989503236438"/>
          <c:w val="0.93788192655824565"/>
          <c:h val="0.70880665726779268"/>
        </c:manualLayout>
      </c:layout>
      <c:barChart>
        <c:barDir val="col"/>
        <c:grouping val="clustered"/>
        <c:varyColors val="0"/>
        <c:ser>
          <c:idx val="0"/>
          <c:order val="0"/>
          <c:tx>
            <c:strRef>
              <c:f>'3 treatments filtered'!$D$26</c:f>
              <c:strCache>
                <c:ptCount val="1"/>
                <c:pt idx="0">
                  <c:v>Chemotherapy</c:v>
                </c:pt>
              </c:strCache>
            </c:strRef>
          </c:tx>
          <c:spPr>
            <a:solidFill>
              <a:srgbClr val="92D050"/>
            </a:solidFill>
            <a:ln>
              <a:solidFill>
                <a:sysClr val="windowText" lastClr="000000"/>
              </a:solidFill>
            </a:ln>
          </c:spPr>
          <c:invertIfNegative val="0"/>
          <c:errBars>
            <c:errBarType val="both"/>
            <c:errValType val="cust"/>
            <c:noEndCap val="0"/>
            <c:plus>
              <c:numRef>
                <c:f>'3 treatments filtered'!$E$82:$E$106</c:f>
                <c:numCache>
                  <c:formatCode>General</c:formatCode>
                  <c:ptCount val="25"/>
                  <c:pt idx="0">
                    <c:v>5.9598858304326541E-2</c:v>
                  </c:pt>
                  <c:pt idx="2">
                    <c:v>0.5559801299197531</c:v>
                  </c:pt>
                  <c:pt idx="3">
                    <c:v>0.26757245193459056</c:v>
                  </c:pt>
                  <c:pt idx="4">
                    <c:v>1.1007934476580488</c:v>
                  </c:pt>
                  <c:pt idx="5">
                    <c:v>0.33941126641253661</c:v>
                  </c:pt>
                  <c:pt idx="6">
                    <c:v>2.4926045016077154</c:v>
                  </c:pt>
                  <c:pt idx="7">
                    <c:v>0.39466175506508883</c:v>
                  </c:pt>
                  <c:pt idx="8">
                    <c:v>0.99784327821711116</c:v>
                  </c:pt>
                  <c:pt idx="9">
                    <c:v>0.70403581170875285</c:v>
                  </c:pt>
                  <c:pt idx="10">
                    <c:v>0.24437773461259482</c:v>
                  </c:pt>
                  <c:pt idx="11">
                    <c:v>0.64831078053589408</c:v>
                  </c:pt>
                  <c:pt idx="12">
                    <c:v>0.78715365239294854</c:v>
                  </c:pt>
                  <c:pt idx="13">
                    <c:v>1.1182999458581477</c:v>
                  </c:pt>
                  <c:pt idx="14">
                    <c:v>1.6127031019202356</c:v>
                  </c:pt>
                  <c:pt idx="15">
                    <c:v>0.676864827654029</c:v>
                  </c:pt>
                  <c:pt idx="16">
                    <c:v>0.53572947169962504</c:v>
                  </c:pt>
                  <c:pt idx="17">
                    <c:v>6.853583820195519E-2</c:v>
                  </c:pt>
                  <c:pt idx="18">
                    <c:v>0.58686380437872998</c:v>
                  </c:pt>
                  <c:pt idx="19">
                    <c:v>1.3589854290339982</c:v>
                  </c:pt>
                  <c:pt idx="20">
                    <c:v>0.78980706846508042</c:v>
                  </c:pt>
                  <c:pt idx="21">
                    <c:v>0.68907593338543194</c:v>
                  </c:pt>
                  <c:pt idx="22">
                    <c:v>0.52164589846329967</c:v>
                  </c:pt>
                  <c:pt idx="23">
                    <c:v>0.97268232385661335</c:v>
                  </c:pt>
                  <c:pt idx="24">
                    <c:v>0.19896884408576199</c:v>
                  </c:pt>
                </c:numCache>
              </c:numRef>
            </c:plus>
            <c:minus>
              <c:numRef>
                <c:f>'3 treatments filtered'!$D$82:$D$106</c:f>
                <c:numCache>
                  <c:formatCode>General</c:formatCode>
                  <c:ptCount val="25"/>
                  <c:pt idx="0">
                    <c:v>0.14040114169567275</c:v>
                  </c:pt>
                  <c:pt idx="2">
                    <c:v>0.54401987008024122</c:v>
                  </c:pt>
                  <c:pt idx="3">
                    <c:v>0.23242754806540233</c:v>
                  </c:pt>
                  <c:pt idx="4">
                    <c:v>0.99920655234194555</c:v>
                  </c:pt>
                  <c:pt idx="5">
                    <c:v>0.36058873358746624</c:v>
                  </c:pt>
                  <c:pt idx="6">
                    <c:v>2.4073954983922903</c:v>
                  </c:pt>
                  <c:pt idx="7">
                    <c:v>0.40533824493491188</c:v>
                  </c:pt>
                  <c:pt idx="8">
                    <c:v>1.0021567217828888</c:v>
                  </c:pt>
                  <c:pt idx="9">
                    <c:v>0.69596418829124573</c:v>
                  </c:pt>
                  <c:pt idx="10">
                    <c:v>0.25562226538740518</c:v>
                  </c:pt>
                  <c:pt idx="11">
                    <c:v>0.65168921946410308</c:v>
                  </c:pt>
                  <c:pt idx="12">
                    <c:v>0.8128463476070511</c:v>
                  </c:pt>
                  <c:pt idx="13">
                    <c:v>1.0817000541418551</c:v>
                  </c:pt>
                  <c:pt idx="14">
                    <c:v>1.5872968980797637</c:v>
                  </c:pt>
                  <c:pt idx="15">
                    <c:v>0.72313517234596958</c:v>
                  </c:pt>
                  <c:pt idx="16">
                    <c:v>0.56427052830036928</c:v>
                  </c:pt>
                  <c:pt idx="17">
                    <c:v>0.13146416179804499</c:v>
                  </c:pt>
                  <c:pt idx="18">
                    <c:v>0.61313619562127286</c:v>
                  </c:pt>
                  <c:pt idx="19">
                    <c:v>1.1410145709660018</c:v>
                  </c:pt>
                  <c:pt idx="20">
                    <c:v>0.8101929315349139</c:v>
                  </c:pt>
                  <c:pt idx="21">
                    <c:v>0.71092406661456664</c:v>
                  </c:pt>
                  <c:pt idx="22">
                    <c:v>0.4783541015367021</c:v>
                  </c:pt>
                  <c:pt idx="23">
                    <c:v>0.927317676143387</c:v>
                  </c:pt>
                  <c:pt idx="24">
                    <c:v>0.2010311559142437</c:v>
                  </c:pt>
                </c:numCache>
              </c:numRef>
            </c:minus>
          </c:errBars>
          <c:cat>
            <c:strRef>
              <c:f>'3 treatments filtered'!$B$82:$B$106</c:f>
              <c:strCache>
                <c:ptCount val="25"/>
                <c:pt idx="0">
                  <c:v>All malignant tumours (excl NMSC)*</c:v>
                </c:pt>
                <c:pt idx="2">
                  <c:v>Bladder</c:v>
                </c:pt>
                <c:pt idx="3">
                  <c:v>Breast</c:v>
                </c:pt>
                <c:pt idx="4">
                  <c:v>Cervical</c:v>
                </c:pt>
                <c:pt idx="5">
                  <c:v>Colon</c:v>
                </c:pt>
                <c:pt idx="6">
                  <c:v>Hypopharynx</c:v>
                </c:pt>
                <c:pt idx="7">
                  <c:v>Kidney</c:v>
                </c:pt>
                <c:pt idx="8">
                  <c:v>Larynx</c:v>
                </c:pt>
                <c:pt idx="9">
                  <c:v>Liver</c:v>
                </c:pt>
                <c:pt idx="10">
                  <c:v>NSCLC</c:v>
                </c:pt>
                <c:pt idx="11">
                  <c:v>Oesophagus</c:v>
                </c:pt>
                <c:pt idx="12">
                  <c:v>Oral cavity</c:v>
                </c:pt>
                <c:pt idx="13">
                  <c:v>Oropharynx</c:v>
                </c:pt>
                <c:pt idx="14">
                  <c:v>Other head and neck</c:v>
                </c:pt>
                <c:pt idx="15">
                  <c:v>Ovary</c:v>
                </c:pt>
                <c:pt idx="16">
                  <c:v>Pancreas</c:v>
                </c:pt>
                <c:pt idx="17">
                  <c:v>Prostate</c:v>
                </c:pt>
                <c:pt idx="18">
                  <c:v>Rectum</c:v>
                </c:pt>
                <c:pt idx="19">
                  <c:v>Salivary glands</c:v>
                </c:pt>
                <c:pt idx="20">
                  <c:v>SCLC</c:v>
                </c:pt>
                <c:pt idx="21">
                  <c:v>Stomach</c:v>
                </c:pt>
                <c:pt idx="22">
                  <c:v>Uterine</c:v>
                </c:pt>
                <c:pt idx="23">
                  <c:v>Vulva</c:v>
                </c:pt>
                <c:pt idx="24">
                  <c:v>Other malignant tumours</c:v>
                </c:pt>
              </c:strCache>
            </c:strRef>
          </c:cat>
          <c:val>
            <c:numRef>
              <c:f>'3 treatments filtered'!$C$82:$C$106</c:f>
              <c:numCache>
                <c:formatCode>0</c:formatCode>
                <c:ptCount val="25"/>
                <c:pt idx="0">
                  <c:v>28.540401141695671</c:v>
                </c:pt>
                <c:pt idx="2">
                  <c:v>34.444019870080247</c:v>
                </c:pt>
                <c:pt idx="3">
                  <c:v>34.132427548065408</c:v>
                </c:pt>
                <c:pt idx="4">
                  <c:v>33.29920655234195</c:v>
                </c:pt>
                <c:pt idx="5">
                  <c:v>31.260588733587465</c:v>
                </c:pt>
                <c:pt idx="6">
                  <c:v>40.707395498392287</c:v>
                </c:pt>
                <c:pt idx="7">
                  <c:v>13.005338244934912</c:v>
                </c:pt>
                <c:pt idx="8">
                  <c:v>17.002156721782889</c:v>
                </c:pt>
                <c:pt idx="9">
                  <c:v>24.095964188291248</c:v>
                </c:pt>
                <c:pt idx="10">
                  <c:v>25.355622265387407</c:v>
                </c:pt>
                <c:pt idx="11">
                  <c:v>44.851689219464106</c:v>
                </c:pt>
                <c:pt idx="12">
                  <c:v>16.712846347607051</c:v>
                </c:pt>
                <c:pt idx="13">
                  <c:v>60.381700054141852</c:v>
                </c:pt>
                <c:pt idx="14">
                  <c:v>31.787296898079763</c:v>
                </c:pt>
                <c:pt idx="15">
                  <c:v>53.523135172345974</c:v>
                </c:pt>
                <c:pt idx="16">
                  <c:v>28.264270528300372</c:v>
                </c:pt>
                <c:pt idx="17">
                  <c:v>3.4314641617980453</c:v>
                </c:pt>
                <c:pt idx="18">
                  <c:v>41.41313619562127</c:v>
                </c:pt>
                <c:pt idx="19">
                  <c:v>8.0410145709660021</c:v>
                </c:pt>
                <c:pt idx="20">
                  <c:v>67.910192931534922</c:v>
                </c:pt>
                <c:pt idx="21">
                  <c:v>35.110924066614565</c:v>
                </c:pt>
                <c:pt idx="22">
                  <c:v>15.578354101536702</c:v>
                </c:pt>
                <c:pt idx="23">
                  <c:v>8.1273176761433863</c:v>
                </c:pt>
                <c:pt idx="24">
                  <c:v>34.801031155914238</c:v>
                </c:pt>
              </c:numCache>
            </c:numRef>
          </c:val>
        </c:ser>
        <c:ser>
          <c:idx val="1"/>
          <c:order val="1"/>
          <c:tx>
            <c:strRef>
              <c:f>'3 treatments filtered'!$G$26</c:f>
              <c:strCache>
                <c:ptCount val="1"/>
                <c:pt idx="0">
                  <c:v>Tumour resection</c:v>
                </c:pt>
              </c:strCache>
            </c:strRef>
          </c:tx>
          <c:spPr>
            <a:solidFill>
              <a:srgbClr val="00B0F0"/>
            </a:solidFill>
            <a:ln>
              <a:solidFill>
                <a:sysClr val="windowText" lastClr="000000"/>
              </a:solidFill>
            </a:ln>
          </c:spPr>
          <c:invertIfNegative val="0"/>
          <c:dPt>
            <c:idx val="0"/>
            <c:invertIfNegative val="0"/>
            <c:bubble3D val="0"/>
            <c:spPr>
              <a:pattFill prst="dkDnDiag">
                <a:fgClr>
                  <a:srgbClr val="00B0F0"/>
                </a:fgClr>
                <a:bgClr>
                  <a:schemeClr val="bg1"/>
                </a:bgClr>
              </a:pattFill>
              <a:ln>
                <a:solidFill>
                  <a:sysClr val="windowText" lastClr="000000"/>
                </a:solidFill>
              </a:ln>
            </c:spPr>
          </c:dPt>
          <c:errBars>
            <c:errBarType val="both"/>
            <c:errValType val="cust"/>
            <c:noEndCap val="0"/>
            <c:plus>
              <c:numRef>
                <c:f>'3 treatments filtered'!$H$82:$H$106</c:f>
                <c:numCache>
                  <c:formatCode>General</c:formatCode>
                  <c:ptCount val="25"/>
                  <c:pt idx="0">
                    <c:v>0.13687859644688416</c:v>
                  </c:pt>
                  <c:pt idx="2">
                    <c:v>0.63381734810852208</c:v>
                  </c:pt>
                  <c:pt idx="3">
                    <c:v>0.17923588883807895</c:v>
                  </c:pt>
                  <c:pt idx="4">
                    <c:v>1.1110314819554716</c:v>
                  </c:pt>
                  <c:pt idx="5">
                    <c:v>0.35044472681067873</c:v>
                  </c:pt>
                  <c:pt idx="6">
                    <c:v>2.3813504823151064</c:v>
                  </c:pt>
                  <c:pt idx="7">
                    <c:v>0.58932038834950617</c:v>
                  </c:pt>
                  <c:pt idx="8">
                    <c:v>1.3138749101365974</c:v>
                  </c:pt>
                  <c:pt idx="9">
                    <c:v>0.68673148212911528</c:v>
                  </c:pt>
                  <c:pt idx="10">
                    <c:v>0.21024192124315633</c:v>
                  </c:pt>
                  <c:pt idx="11">
                    <c:v>0.51532395375929596</c:v>
                  </c:pt>
                  <c:pt idx="12">
                    <c:v>0.99042821158690231</c:v>
                  </c:pt>
                  <c:pt idx="13">
                    <c:v>1.1388738494856554</c:v>
                  </c:pt>
                  <c:pt idx="14">
                    <c:v>1.6562776957163976</c:v>
                  </c:pt>
                  <c:pt idx="15">
                    <c:v>0.68367507498648195</c:v>
                  </c:pt>
                  <c:pt idx="16">
                    <c:v>0.34056721087889485</c:v>
                  </c:pt>
                  <c:pt idx="17">
                    <c:v>0.18649922399993635</c:v>
                  </c:pt>
                  <c:pt idx="18">
                    <c:v>0.59272106909298827</c:v>
                  </c:pt>
                  <c:pt idx="19">
                    <c:v>1.910307609282242</c:v>
                  </c:pt>
                  <c:pt idx="20">
                    <c:v>0.27433839849752406</c:v>
                  </c:pt>
                  <c:pt idx="21">
                    <c:v>0.66069259905008337</c:v>
                  </c:pt>
                  <c:pt idx="22">
                    <c:v>0.41925498657039384</c:v>
                  </c:pt>
                  <c:pt idx="23">
                    <c:v>1.3878862793572324</c:v>
                  </c:pt>
                  <c:pt idx="24">
                    <c:v>0</c:v>
                  </c:pt>
                </c:numCache>
              </c:numRef>
            </c:plus>
            <c:minus>
              <c:numRef>
                <c:f>'3 treatments filtered'!$G$82:$G$106</c:f>
                <c:numCache>
                  <c:formatCode>General</c:formatCode>
                  <c:ptCount val="25"/>
                  <c:pt idx="0">
                    <c:v>0.163121403553113</c:v>
                  </c:pt>
                  <c:pt idx="2">
                    <c:v>0.56618265189148076</c:v>
                  </c:pt>
                  <c:pt idx="3">
                    <c:v>0.22076411116191252</c:v>
                  </c:pt>
                  <c:pt idx="4">
                    <c:v>1.0889685180445312</c:v>
                  </c:pt>
                  <c:pt idx="5">
                    <c:v>0.34955527318932411</c:v>
                  </c:pt>
                  <c:pt idx="6">
                    <c:v>2.3186495176848894</c:v>
                  </c:pt>
                  <c:pt idx="7">
                    <c:v>0.51067961165048104</c:v>
                  </c:pt>
                  <c:pt idx="8">
                    <c:v>1.286125089863404</c:v>
                  </c:pt>
                  <c:pt idx="9">
                    <c:v>0.61326851787088188</c:v>
                  </c:pt>
                  <c:pt idx="10">
                    <c:v>0.18975807875684225</c:v>
                  </c:pt>
                  <c:pt idx="11">
                    <c:v>0.48467604624070404</c:v>
                  </c:pt>
                  <c:pt idx="12">
                    <c:v>1.0095717884130977</c:v>
                  </c:pt>
                  <c:pt idx="13">
                    <c:v>1.0611261505143474</c:v>
                  </c:pt>
                  <c:pt idx="14">
                    <c:v>1.5437223042835981</c:v>
                  </c:pt>
                  <c:pt idx="15">
                    <c:v>0.61632492501352232</c:v>
                  </c:pt>
                  <c:pt idx="16">
                    <c:v>0.35943278912110443</c:v>
                  </c:pt>
                  <c:pt idx="17">
                    <c:v>0.21350077600006401</c:v>
                  </c:pt>
                  <c:pt idx="18">
                    <c:v>0.60727893090701457</c:v>
                  </c:pt>
                  <c:pt idx="19">
                    <c:v>1.9896923907177495</c:v>
                  </c:pt>
                  <c:pt idx="20">
                    <c:v>0.22566160150247594</c:v>
                  </c:pt>
                  <c:pt idx="21">
                    <c:v>0.63930740094991734</c:v>
                  </c:pt>
                  <c:pt idx="22">
                    <c:v>0.48074501342961184</c:v>
                  </c:pt>
                  <c:pt idx="23">
                    <c:v>1.5121137206427733</c:v>
                  </c:pt>
                  <c:pt idx="24">
                    <c:v>0</c:v>
                  </c:pt>
                </c:numCache>
              </c:numRef>
            </c:minus>
          </c:errBars>
          <c:cat>
            <c:strRef>
              <c:f>'3 treatments filtered'!$B$82:$B$106</c:f>
              <c:strCache>
                <c:ptCount val="25"/>
                <c:pt idx="0">
                  <c:v>All malignant tumours (excl NMSC)*</c:v>
                </c:pt>
                <c:pt idx="2">
                  <c:v>Bladder</c:v>
                </c:pt>
                <c:pt idx="3">
                  <c:v>Breast</c:v>
                </c:pt>
                <c:pt idx="4">
                  <c:v>Cervical</c:v>
                </c:pt>
                <c:pt idx="5">
                  <c:v>Colon</c:v>
                </c:pt>
                <c:pt idx="6">
                  <c:v>Hypopharynx</c:v>
                </c:pt>
                <c:pt idx="7">
                  <c:v>Kidney</c:v>
                </c:pt>
                <c:pt idx="8">
                  <c:v>Larynx</c:v>
                </c:pt>
                <c:pt idx="9">
                  <c:v>Liver</c:v>
                </c:pt>
                <c:pt idx="10">
                  <c:v>NSCLC</c:v>
                </c:pt>
                <c:pt idx="11">
                  <c:v>Oesophagus</c:v>
                </c:pt>
                <c:pt idx="12">
                  <c:v>Oral cavity</c:v>
                </c:pt>
                <c:pt idx="13">
                  <c:v>Oropharynx</c:v>
                </c:pt>
                <c:pt idx="14">
                  <c:v>Other head and neck</c:v>
                </c:pt>
                <c:pt idx="15">
                  <c:v>Ovary</c:v>
                </c:pt>
                <c:pt idx="16">
                  <c:v>Pancreas</c:v>
                </c:pt>
                <c:pt idx="17">
                  <c:v>Prostate</c:v>
                </c:pt>
                <c:pt idx="18">
                  <c:v>Rectum</c:v>
                </c:pt>
                <c:pt idx="19">
                  <c:v>Salivary glands</c:v>
                </c:pt>
                <c:pt idx="20">
                  <c:v>SCLC</c:v>
                </c:pt>
                <c:pt idx="21">
                  <c:v>Stomach</c:v>
                </c:pt>
                <c:pt idx="22">
                  <c:v>Uterine</c:v>
                </c:pt>
                <c:pt idx="23">
                  <c:v>Vulva</c:v>
                </c:pt>
                <c:pt idx="24">
                  <c:v>Other malignant tumours</c:v>
                </c:pt>
              </c:strCache>
            </c:strRef>
          </c:cat>
          <c:val>
            <c:numRef>
              <c:f>'3 treatments filtered'!$F$82:$F$106</c:f>
              <c:numCache>
                <c:formatCode>0</c:formatCode>
                <c:ptCount val="25"/>
                <c:pt idx="0">
                  <c:v>44.863121403553116</c:v>
                </c:pt>
                <c:pt idx="2">
                  <c:v>50.466182651891479</c:v>
                </c:pt>
                <c:pt idx="3">
                  <c:v>81.120764111161918</c:v>
                </c:pt>
                <c:pt idx="4">
                  <c:v>53.288968518044534</c:v>
                </c:pt>
                <c:pt idx="5">
                  <c:v>65.549555273189327</c:v>
                </c:pt>
                <c:pt idx="6">
                  <c:v>32.218649517684888</c:v>
                </c:pt>
                <c:pt idx="7">
                  <c:v>56.310679611650485</c:v>
                </c:pt>
                <c:pt idx="8">
                  <c:v>47.286125089863404</c:v>
                </c:pt>
                <c:pt idx="9">
                  <c:v>19.913268517870883</c:v>
                </c:pt>
                <c:pt idx="10">
                  <c:v>15.989758078756843</c:v>
                </c:pt>
                <c:pt idx="11">
                  <c:v>18.984676046240704</c:v>
                </c:pt>
                <c:pt idx="12">
                  <c:v>74.609571788413092</c:v>
                </c:pt>
                <c:pt idx="13">
                  <c:v>39.361126150514345</c:v>
                </c:pt>
                <c:pt idx="14">
                  <c:v>35.243722304283601</c:v>
                </c:pt>
                <c:pt idx="15">
                  <c:v>64.016324925013521</c:v>
                </c:pt>
                <c:pt idx="16">
                  <c:v>9.6594327891211051</c:v>
                </c:pt>
                <c:pt idx="17">
                  <c:v>15.513500776000063</c:v>
                </c:pt>
                <c:pt idx="18">
                  <c:v>63.207278930907016</c:v>
                </c:pt>
                <c:pt idx="19">
                  <c:v>74.689692390717752</c:v>
                </c:pt>
                <c:pt idx="20">
                  <c:v>2.1256616015024759</c:v>
                </c:pt>
                <c:pt idx="21">
                  <c:v>21.439307400949918</c:v>
                </c:pt>
                <c:pt idx="22">
                  <c:v>84.280745013429609</c:v>
                </c:pt>
                <c:pt idx="23">
                  <c:v>77.81211372064277</c:v>
                </c:pt>
                <c:pt idx="24">
                  <c:v>0</c:v>
                </c:pt>
              </c:numCache>
            </c:numRef>
          </c:val>
        </c:ser>
        <c:ser>
          <c:idx val="2"/>
          <c:order val="2"/>
          <c:tx>
            <c:strRef>
              <c:f>'3 treatments filtered'!$J$26</c:f>
              <c:strCache>
                <c:ptCount val="1"/>
                <c:pt idx="0">
                  <c:v>Radiotherapy</c:v>
                </c:pt>
              </c:strCache>
            </c:strRef>
          </c:tx>
          <c:spPr>
            <a:solidFill>
              <a:srgbClr val="FFC000"/>
            </a:solidFill>
            <a:ln>
              <a:solidFill>
                <a:sysClr val="windowText" lastClr="000000"/>
              </a:solidFill>
            </a:ln>
          </c:spPr>
          <c:invertIfNegative val="0"/>
          <c:errBars>
            <c:errBarType val="both"/>
            <c:errValType val="cust"/>
            <c:noEndCap val="0"/>
            <c:plus>
              <c:numRef>
                <c:f>'3 treatments filtered'!$K$82:$K$106</c:f>
                <c:numCache>
                  <c:formatCode>General</c:formatCode>
                  <c:ptCount val="25"/>
                  <c:pt idx="0">
                    <c:v>8.7862461280881377E-2</c:v>
                  </c:pt>
                  <c:pt idx="2">
                    <c:v>0.48681696599159352</c:v>
                  </c:pt>
                  <c:pt idx="3">
                    <c:v>0.20727966845937118</c:v>
                  </c:pt>
                  <c:pt idx="4">
                    <c:v>1.1005374968006123</c:v>
                  </c:pt>
                  <c:pt idx="5">
                    <c:v>0.15793096145701035</c:v>
                  </c:pt>
                  <c:pt idx="6">
                    <c:v>2.1961414790996798</c:v>
                  </c:pt>
                  <c:pt idx="7">
                    <c:v>0.25174039272000837</c:v>
                  </c:pt>
                  <c:pt idx="8">
                    <c:v>1.2499640546369477</c:v>
                  </c:pt>
                  <c:pt idx="9">
                    <c:v>0.3802545988668955</c:v>
                  </c:pt>
                  <c:pt idx="10">
                    <c:v>0.30292542233210185</c:v>
                  </c:pt>
                  <c:pt idx="11">
                    <c:v>0.62847029303700808</c:v>
                  </c:pt>
                  <c:pt idx="12">
                    <c:v>1.0486146095717856</c:v>
                  </c:pt>
                  <c:pt idx="13">
                    <c:v>0.80942068218733709</c:v>
                  </c:pt>
                  <c:pt idx="14">
                    <c:v>1.6022156573116675</c:v>
                  </c:pt>
                  <c:pt idx="15">
                    <c:v>0.19049023946501453</c:v>
                  </c:pt>
                  <c:pt idx="16">
                    <c:v>0.29779373420514244</c:v>
                  </c:pt>
                  <c:pt idx="17">
                    <c:v>0.30419852600616082</c:v>
                  </c:pt>
                  <c:pt idx="18">
                    <c:v>0.62371339209553156</c:v>
                  </c:pt>
                  <c:pt idx="19">
                    <c:v>2.2366972477064238</c:v>
                  </c:pt>
                  <c:pt idx="20">
                    <c:v>0.88555574526208147</c:v>
                  </c:pt>
                  <c:pt idx="21">
                    <c:v>0.51421270967354182</c:v>
                  </c:pt>
                  <c:pt idx="22">
                    <c:v>0.57690546431244627</c:v>
                  </c:pt>
                  <c:pt idx="23">
                    <c:v>1.5176761433868968</c:v>
                  </c:pt>
                  <c:pt idx="24">
                    <c:v>0.17453468127471083</c:v>
                  </c:pt>
                </c:numCache>
              </c:numRef>
            </c:plus>
            <c:minus>
              <c:numRef>
                <c:f>'3 treatments filtered'!$J$82:$J$106</c:f>
                <c:numCache>
                  <c:formatCode>General</c:formatCode>
                  <c:ptCount val="25"/>
                  <c:pt idx="0">
                    <c:v>0.11213753871911791</c:v>
                  </c:pt>
                  <c:pt idx="2">
                    <c:v>0.51318303400840648</c:v>
                  </c:pt>
                  <c:pt idx="3">
                    <c:v>0.29272033154062882</c:v>
                  </c:pt>
                  <c:pt idx="4">
                    <c:v>1.0994625031993834</c:v>
                  </c:pt>
                  <c:pt idx="5">
                    <c:v>0.14206903854298991</c:v>
                  </c:pt>
                  <c:pt idx="6">
                    <c:v>2.3038585209003202</c:v>
                  </c:pt>
                  <c:pt idx="7">
                    <c:v>0.24825960727999163</c:v>
                  </c:pt>
                  <c:pt idx="8">
                    <c:v>1.2500359453630523</c:v>
                  </c:pt>
                  <c:pt idx="9">
                    <c:v>0.31974540113310468</c:v>
                  </c:pt>
                  <c:pt idx="10">
                    <c:v>0.29707457766789958</c:v>
                  </c:pt>
                  <c:pt idx="11">
                    <c:v>0.57152970696299121</c:v>
                  </c:pt>
                  <c:pt idx="12">
                    <c:v>1.0513853904282158</c:v>
                  </c:pt>
                  <c:pt idx="13">
                    <c:v>0.89057931781266575</c:v>
                  </c:pt>
                  <c:pt idx="14">
                    <c:v>1.6977843426883368</c:v>
                  </c:pt>
                  <c:pt idx="15">
                    <c:v>0.20950976053498538</c:v>
                  </c:pt>
                  <c:pt idx="16">
                    <c:v>0.30220626579485721</c:v>
                  </c:pt>
                  <c:pt idx="17">
                    <c:v>0.2958014739938406</c:v>
                  </c:pt>
                  <c:pt idx="18">
                    <c:v>0.57628660790446418</c:v>
                  </c:pt>
                  <c:pt idx="19">
                    <c:v>2.2633027522935691</c:v>
                  </c:pt>
                  <c:pt idx="20">
                    <c:v>0.91444425473792279</c:v>
                  </c:pt>
                  <c:pt idx="21">
                    <c:v>0.48578729032645995</c:v>
                  </c:pt>
                  <c:pt idx="22">
                    <c:v>0.5230945356875516</c:v>
                  </c:pt>
                  <c:pt idx="23">
                    <c:v>1.3823238566131018</c:v>
                  </c:pt>
                  <c:pt idx="24">
                    <c:v>0.12546531872528988</c:v>
                  </c:pt>
                </c:numCache>
              </c:numRef>
            </c:minus>
          </c:errBars>
          <c:cat>
            <c:strRef>
              <c:f>'3 treatments filtered'!$B$82:$B$106</c:f>
              <c:strCache>
                <c:ptCount val="25"/>
                <c:pt idx="0">
                  <c:v>All malignant tumours (excl NMSC)*</c:v>
                </c:pt>
                <c:pt idx="2">
                  <c:v>Bladder</c:v>
                </c:pt>
                <c:pt idx="3">
                  <c:v>Breast</c:v>
                </c:pt>
                <c:pt idx="4">
                  <c:v>Cervical</c:v>
                </c:pt>
                <c:pt idx="5">
                  <c:v>Colon</c:v>
                </c:pt>
                <c:pt idx="6">
                  <c:v>Hypopharynx</c:v>
                </c:pt>
                <c:pt idx="7">
                  <c:v>Kidney</c:v>
                </c:pt>
                <c:pt idx="8">
                  <c:v>Larynx</c:v>
                </c:pt>
                <c:pt idx="9">
                  <c:v>Liver</c:v>
                </c:pt>
                <c:pt idx="10">
                  <c:v>NSCLC</c:v>
                </c:pt>
                <c:pt idx="11">
                  <c:v>Oesophagus</c:v>
                </c:pt>
                <c:pt idx="12">
                  <c:v>Oral cavity</c:v>
                </c:pt>
                <c:pt idx="13">
                  <c:v>Oropharynx</c:v>
                </c:pt>
                <c:pt idx="14">
                  <c:v>Other head and neck</c:v>
                </c:pt>
                <c:pt idx="15">
                  <c:v>Ovary</c:v>
                </c:pt>
                <c:pt idx="16">
                  <c:v>Pancreas</c:v>
                </c:pt>
                <c:pt idx="17">
                  <c:v>Prostate</c:v>
                </c:pt>
                <c:pt idx="18">
                  <c:v>Rectum</c:v>
                </c:pt>
                <c:pt idx="19">
                  <c:v>Salivary glands</c:v>
                </c:pt>
                <c:pt idx="20">
                  <c:v>SCLC</c:v>
                </c:pt>
                <c:pt idx="21">
                  <c:v>Stomach</c:v>
                </c:pt>
                <c:pt idx="22">
                  <c:v>Uterine</c:v>
                </c:pt>
                <c:pt idx="23">
                  <c:v>Vulva</c:v>
                </c:pt>
                <c:pt idx="24">
                  <c:v>Other malignant tumours</c:v>
                </c:pt>
              </c:strCache>
            </c:strRef>
          </c:cat>
          <c:val>
            <c:numRef>
              <c:f>'3 treatments filtered'!$I$82:$I$106</c:f>
              <c:numCache>
                <c:formatCode>0</c:formatCode>
                <c:ptCount val="25"/>
                <c:pt idx="0">
                  <c:v>27.612137538719121</c:v>
                </c:pt>
                <c:pt idx="2">
                  <c:v>21.513183034008406</c:v>
                </c:pt>
                <c:pt idx="3">
                  <c:v>62.992720331540632</c:v>
                </c:pt>
                <c:pt idx="4">
                  <c:v>40.299462503199386</c:v>
                </c:pt>
                <c:pt idx="5">
                  <c:v>3.3420690385429901</c:v>
                </c:pt>
                <c:pt idx="6">
                  <c:v>70.80385852090032</c:v>
                </c:pt>
                <c:pt idx="7">
                  <c:v>7.7482596072799916</c:v>
                </c:pt>
                <c:pt idx="8">
                  <c:v>64.450035945363055</c:v>
                </c:pt>
                <c:pt idx="9">
                  <c:v>4.1197454011331045</c:v>
                </c:pt>
                <c:pt idx="10">
                  <c:v>27.2970745776679</c:v>
                </c:pt>
                <c:pt idx="11">
                  <c:v>30.271529706962991</c:v>
                </c:pt>
                <c:pt idx="12">
                  <c:v>41.851385390428213</c:v>
                </c:pt>
                <c:pt idx="13">
                  <c:v>84.190579317812663</c:v>
                </c:pt>
                <c:pt idx="14">
                  <c:v>59.497784342688334</c:v>
                </c:pt>
                <c:pt idx="15">
                  <c:v>1.8095097605349855</c:v>
                </c:pt>
                <c:pt idx="16">
                  <c:v>5.0022062657948574</c:v>
                </c:pt>
                <c:pt idx="17">
                  <c:v>30.095801473993838</c:v>
                </c:pt>
                <c:pt idx="18">
                  <c:v>40.176286607904466</c:v>
                </c:pt>
                <c:pt idx="19">
                  <c:v>55.963302752293572</c:v>
                </c:pt>
                <c:pt idx="20">
                  <c:v>42.21444425473792</c:v>
                </c:pt>
                <c:pt idx="21">
                  <c:v>10.785787290326459</c:v>
                </c:pt>
                <c:pt idx="22">
                  <c:v>20.523094535687552</c:v>
                </c:pt>
                <c:pt idx="23">
                  <c:v>22.682323856613102</c:v>
                </c:pt>
                <c:pt idx="24">
                  <c:v>16.62546531872529</c:v>
                </c:pt>
              </c:numCache>
            </c:numRef>
          </c:val>
        </c:ser>
        <c:dLbls>
          <c:showLegendKey val="0"/>
          <c:showVal val="0"/>
          <c:showCatName val="0"/>
          <c:showSerName val="0"/>
          <c:showPercent val="0"/>
          <c:showBubbleSize val="0"/>
        </c:dLbls>
        <c:gapWidth val="150"/>
        <c:axId val="137503872"/>
        <c:axId val="137505408"/>
      </c:barChart>
      <c:barChart>
        <c:barDir val="col"/>
        <c:grouping val="clustered"/>
        <c:varyColors val="0"/>
        <c:ser>
          <c:idx val="3"/>
          <c:order val="3"/>
          <c:tx>
            <c:v>Tumour resection for 22 sites combined *</c:v>
          </c:tx>
          <c:spPr>
            <a:pattFill prst="dkDnDiag">
              <a:fgClr>
                <a:srgbClr val="00B0F0"/>
              </a:fgClr>
              <a:bgClr>
                <a:schemeClr val="bg1"/>
              </a:bgClr>
            </a:pattFill>
            <a:ln>
              <a:solidFill>
                <a:schemeClr val="tx1"/>
              </a:solidFill>
            </a:ln>
          </c:spPr>
          <c:invertIfNegative val="0"/>
          <c:val>
            <c:numRef>
              <c:f>'3 treatments filtered'!$C$5</c:f>
              <c:numCache>
                <c:formatCode>General</c:formatCode>
                <c:ptCount val="1"/>
                <c:pt idx="0">
                  <c:v>0</c:v>
                </c:pt>
              </c:numCache>
            </c:numRef>
          </c:val>
        </c:ser>
        <c:ser>
          <c:idx val="6"/>
          <c:order val="4"/>
          <c:tx>
            <c:v>Tumour resection</c:v>
          </c:tx>
          <c:spPr>
            <a:solidFill>
              <a:srgbClr val="00B0F0"/>
            </a:solidFill>
            <a:ln>
              <a:solidFill>
                <a:schemeClr val="tx1"/>
              </a:solidFill>
            </a:ln>
          </c:spPr>
          <c:invertIfNegative val="0"/>
          <c:val>
            <c:numRef>
              <c:f>'3 treatments filtered'!$C$5</c:f>
              <c:numCache>
                <c:formatCode>General</c:formatCode>
                <c:ptCount val="1"/>
                <c:pt idx="0">
                  <c:v>0</c:v>
                </c:pt>
              </c:numCache>
            </c:numRef>
          </c:val>
        </c:ser>
        <c:ser>
          <c:idx val="5"/>
          <c:order val="5"/>
          <c:tx>
            <c:v>Radiotherapy</c:v>
          </c:tx>
          <c:spPr>
            <a:solidFill>
              <a:srgbClr val="FFC000"/>
            </a:solidFill>
            <a:ln>
              <a:solidFill>
                <a:schemeClr val="tx1"/>
              </a:solidFill>
            </a:ln>
          </c:spPr>
          <c:invertIfNegative val="0"/>
          <c:val>
            <c:numRef>
              <c:f>'3 treatments filtered'!$C$5</c:f>
              <c:numCache>
                <c:formatCode>General</c:formatCode>
                <c:ptCount val="1"/>
                <c:pt idx="0">
                  <c:v>0</c:v>
                </c:pt>
              </c:numCache>
            </c:numRef>
          </c:val>
        </c:ser>
        <c:dLbls>
          <c:showLegendKey val="0"/>
          <c:showVal val="0"/>
          <c:showCatName val="0"/>
          <c:showSerName val="0"/>
          <c:showPercent val="0"/>
          <c:showBubbleSize val="0"/>
        </c:dLbls>
        <c:gapWidth val="150"/>
        <c:axId val="137509120"/>
        <c:axId val="137507584"/>
      </c:barChart>
      <c:catAx>
        <c:axId val="137503872"/>
        <c:scaling>
          <c:orientation val="minMax"/>
        </c:scaling>
        <c:delete val="0"/>
        <c:axPos val="b"/>
        <c:majorTickMark val="out"/>
        <c:minorTickMark val="none"/>
        <c:tickLblPos val="nextTo"/>
        <c:spPr>
          <a:ln>
            <a:solidFill>
              <a:schemeClr val="tx1"/>
            </a:solidFill>
          </a:ln>
        </c:spPr>
        <c:txPr>
          <a:bodyPr/>
          <a:lstStyle/>
          <a:p>
            <a:pPr>
              <a:defRPr sz="900"/>
            </a:pPr>
            <a:endParaRPr lang="en-US"/>
          </a:p>
        </c:txPr>
        <c:crossAx val="137505408"/>
        <c:crosses val="autoZero"/>
        <c:auto val="1"/>
        <c:lblAlgn val="ctr"/>
        <c:lblOffset val="100"/>
        <c:noMultiLvlLbl val="0"/>
      </c:catAx>
      <c:valAx>
        <c:axId val="137505408"/>
        <c:scaling>
          <c:orientation val="minMax"/>
          <c:max val="100"/>
        </c:scaling>
        <c:delete val="0"/>
        <c:axPos val="l"/>
        <c:majorGridlines/>
        <c:title>
          <c:tx>
            <c:rich>
              <a:bodyPr rot="-5400000" vert="horz"/>
              <a:lstStyle/>
              <a:p>
                <a:pPr>
                  <a:defRPr sz="1050" b="0"/>
                </a:pPr>
                <a:r>
                  <a:rPr lang="en-US" sz="1050" b="0"/>
                  <a:t>Proportion of tumours (and 95% confidence interval)</a:t>
                </a:r>
              </a:p>
            </c:rich>
          </c:tx>
          <c:layout/>
          <c:overlay val="0"/>
        </c:title>
        <c:numFmt formatCode="0" sourceLinked="1"/>
        <c:majorTickMark val="out"/>
        <c:minorTickMark val="none"/>
        <c:tickLblPos val="nextTo"/>
        <c:spPr>
          <a:ln>
            <a:solidFill>
              <a:schemeClr val="tx1"/>
            </a:solidFill>
          </a:ln>
        </c:spPr>
        <c:txPr>
          <a:bodyPr/>
          <a:lstStyle/>
          <a:p>
            <a:pPr>
              <a:defRPr sz="1050"/>
            </a:pPr>
            <a:endParaRPr lang="en-US"/>
          </a:p>
        </c:txPr>
        <c:crossAx val="137503872"/>
        <c:crosses val="autoZero"/>
        <c:crossBetween val="between"/>
      </c:valAx>
      <c:valAx>
        <c:axId val="137507584"/>
        <c:scaling>
          <c:orientation val="minMax"/>
        </c:scaling>
        <c:delete val="1"/>
        <c:axPos val="r"/>
        <c:numFmt formatCode="General" sourceLinked="1"/>
        <c:majorTickMark val="out"/>
        <c:minorTickMark val="none"/>
        <c:tickLblPos val="none"/>
        <c:crossAx val="137509120"/>
        <c:crosses val="max"/>
        <c:crossBetween val="between"/>
      </c:valAx>
      <c:catAx>
        <c:axId val="137509120"/>
        <c:scaling>
          <c:orientation val="minMax"/>
        </c:scaling>
        <c:delete val="1"/>
        <c:axPos val="b"/>
        <c:majorTickMark val="out"/>
        <c:minorTickMark val="none"/>
        <c:tickLblPos val="none"/>
        <c:crossAx val="137507584"/>
        <c:crosses val="autoZero"/>
        <c:auto val="1"/>
        <c:lblAlgn val="ctr"/>
        <c:lblOffset val="100"/>
        <c:noMultiLvlLbl val="0"/>
      </c:catAx>
    </c:plotArea>
    <c:legend>
      <c:legendPos val="b"/>
      <c:legendEntry>
        <c:idx val="1"/>
        <c:delete val="1"/>
      </c:legendEntry>
      <c:legendEntry>
        <c:idx val="2"/>
        <c:delete val="1"/>
      </c:legendEntry>
      <c:layout/>
      <c:overlay val="0"/>
    </c:legend>
    <c:plotVisOnly val="1"/>
    <c:dispBlanksAs val="gap"/>
    <c:showDLblsOverMax val="0"/>
  </c:chart>
  <c:spPr>
    <a:ln w="19050">
      <a:solidFill>
        <a:schemeClr val="tx1"/>
      </a:solidFill>
    </a:ln>
  </c:spPr>
  <c:txPr>
    <a:bodyPr/>
    <a:lstStyle/>
    <a:p>
      <a:pPr>
        <a:defRPr>
          <a:latin typeface="+mn-lt"/>
        </a:defRPr>
      </a:pPr>
      <a:endParaRPr lang="en-US"/>
    </a:p>
  </c:txPr>
  <c:printSettings>
    <c:headerFooter/>
    <c:pageMargins b="0.75000000000000011" l="0.70000000000000007" r="0.70000000000000007" t="0.75000000000000011" header="0.30000000000000004" footer="0.30000000000000004"/>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age'!$B$5</c:f>
          <c:strCache>
            <c:ptCount val="1"/>
            <c:pt idx="0">
              <c:v>Proportion of tumours of all 22 cancer sites combined diagnosed in 2013-2015, by age group**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6.6905916830069037E-2"/>
          <c:y val="0.13173208941784098"/>
          <c:w val="0.68316953093313115"/>
          <c:h val="0.73682137864458408"/>
        </c:manualLayout>
      </c:layout>
      <c:barChart>
        <c:barDir val="col"/>
        <c:grouping val="stacked"/>
        <c:varyColors val="0"/>
        <c:ser>
          <c:idx val="0"/>
          <c:order val="0"/>
          <c:tx>
            <c:v>Other care*</c:v>
          </c:tx>
          <c:spPr>
            <a:solidFill>
              <a:schemeClr val="bg1">
                <a:lumMod val="75000"/>
              </a:schemeClr>
            </a:solid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age'!$C$57:$C$62</c:f>
              <c:numCache>
                <c:formatCode>0</c:formatCode>
                <c:ptCount val="6"/>
                <c:pt idx="0">
                  <c:v>0</c:v>
                </c:pt>
                <c:pt idx="1">
                  <c:v>0</c:v>
                </c:pt>
                <c:pt idx="2">
                  <c:v>0</c:v>
                </c:pt>
                <c:pt idx="3">
                  <c:v>0</c:v>
                </c:pt>
                <c:pt idx="4">
                  <c:v>0</c:v>
                </c:pt>
                <c:pt idx="5">
                  <c:v>0</c:v>
                </c:pt>
              </c:numCache>
            </c:numRef>
          </c:val>
        </c:ser>
        <c:ser>
          <c:idx val="2"/>
          <c:order val="2"/>
          <c:tx>
            <c:v>Chemotherapy only</c:v>
          </c:tx>
          <c:spPr>
            <a:solidFill>
              <a:srgbClr val="92D050"/>
            </a:solid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age'!$F$57:$F$62</c:f>
              <c:numCache>
                <c:formatCode>0</c:formatCode>
                <c:ptCount val="6"/>
                <c:pt idx="0">
                  <c:v>0</c:v>
                </c:pt>
                <c:pt idx="1">
                  <c:v>0</c:v>
                </c:pt>
                <c:pt idx="2">
                  <c:v>0</c:v>
                </c:pt>
                <c:pt idx="3">
                  <c:v>0</c:v>
                </c:pt>
                <c:pt idx="4">
                  <c:v>0</c:v>
                </c:pt>
                <c:pt idx="5">
                  <c:v>0</c:v>
                </c:pt>
              </c:numCache>
            </c:numRef>
          </c:val>
        </c:ser>
        <c:ser>
          <c:idx val="4"/>
          <c:order val="4"/>
          <c:tx>
            <c:v>Tumour resection only</c:v>
          </c:tx>
          <c:spPr>
            <a:solidFill>
              <a:srgbClr val="00B0F0"/>
            </a:solid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age'!$I$57:$I$62</c:f>
              <c:numCache>
                <c:formatCode>0</c:formatCode>
                <c:ptCount val="6"/>
                <c:pt idx="0">
                  <c:v>0</c:v>
                </c:pt>
                <c:pt idx="1">
                  <c:v>0</c:v>
                </c:pt>
                <c:pt idx="2">
                  <c:v>0</c:v>
                </c:pt>
                <c:pt idx="3">
                  <c:v>0</c:v>
                </c:pt>
                <c:pt idx="4">
                  <c:v>0</c:v>
                </c:pt>
                <c:pt idx="5">
                  <c:v>0</c:v>
                </c:pt>
              </c:numCache>
            </c:numRef>
          </c:val>
        </c:ser>
        <c:ser>
          <c:idx val="6"/>
          <c:order val="6"/>
          <c:tx>
            <c:v>Radiotherapy only</c:v>
          </c:tx>
          <c:spPr>
            <a:solidFill>
              <a:srgbClr val="FFC000"/>
            </a:solid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age'!$L$57:$L$62</c:f>
              <c:numCache>
                <c:formatCode>0</c:formatCode>
                <c:ptCount val="6"/>
                <c:pt idx="0">
                  <c:v>0</c:v>
                </c:pt>
                <c:pt idx="1">
                  <c:v>0</c:v>
                </c:pt>
                <c:pt idx="2">
                  <c:v>0</c:v>
                </c:pt>
                <c:pt idx="3">
                  <c:v>0</c:v>
                </c:pt>
                <c:pt idx="4">
                  <c:v>0</c:v>
                </c:pt>
                <c:pt idx="5">
                  <c:v>0</c:v>
                </c:pt>
              </c:numCache>
            </c:numRef>
          </c:val>
        </c:ser>
        <c:ser>
          <c:idx val="8"/>
          <c:order val="8"/>
          <c:tx>
            <c:v>Chemotherapy and radiotherapy</c:v>
          </c:tx>
          <c:spPr>
            <a:solidFill>
              <a:srgbClr val="FF33CC"/>
            </a:solid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age'!$O$57:$O$62</c:f>
              <c:numCache>
                <c:formatCode>0</c:formatCode>
                <c:ptCount val="6"/>
                <c:pt idx="0">
                  <c:v>0</c:v>
                </c:pt>
                <c:pt idx="1">
                  <c:v>0</c:v>
                </c:pt>
                <c:pt idx="2">
                  <c:v>0</c:v>
                </c:pt>
                <c:pt idx="3">
                  <c:v>0</c:v>
                </c:pt>
                <c:pt idx="4">
                  <c:v>0</c:v>
                </c:pt>
                <c:pt idx="5">
                  <c:v>0</c:v>
                </c:pt>
              </c:numCache>
            </c:numRef>
          </c:val>
        </c:ser>
        <c:ser>
          <c:idx val="10"/>
          <c:order val="10"/>
          <c:tx>
            <c:v>Tumour resection and chemotherapy</c:v>
          </c:tx>
          <c:spPr>
            <a:solidFill>
              <a:srgbClr val="002060"/>
            </a:solid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age'!$R$57:$R$62</c:f>
              <c:numCache>
                <c:formatCode>0</c:formatCode>
                <c:ptCount val="6"/>
                <c:pt idx="0">
                  <c:v>0</c:v>
                </c:pt>
                <c:pt idx="1">
                  <c:v>0</c:v>
                </c:pt>
                <c:pt idx="2">
                  <c:v>0</c:v>
                </c:pt>
                <c:pt idx="3">
                  <c:v>0</c:v>
                </c:pt>
                <c:pt idx="4">
                  <c:v>0</c:v>
                </c:pt>
                <c:pt idx="5">
                  <c:v>0</c:v>
                </c:pt>
              </c:numCache>
            </c:numRef>
          </c:val>
        </c:ser>
        <c:ser>
          <c:idx val="12"/>
          <c:order val="12"/>
          <c:tx>
            <c:v>Tumour resection and radiotherapy</c:v>
          </c:tx>
          <c:spPr>
            <a:solidFill>
              <a:srgbClr val="FFFF00"/>
            </a:solid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age'!$U$57:$U$62</c:f>
              <c:numCache>
                <c:formatCode>0</c:formatCode>
                <c:ptCount val="6"/>
                <c:pt idx="0">
                  <c:v>0</c:v>
                </c:pt>
                <c:pt idx="1">
                  <c:v>0</c:v>
                </c:pt>
                <c:pt idx="2">
                  <c:v>0</c:v>
                </c:pt>
                <c:pt idx="3">
                  <c:v>0</c:v>
                </c:pt>
                <c:pt idx="4">
                  <c:v>0</c:v>
                </c:pt>
                <c:pt idx="5">
                  <c:v>0</c:v>
                </c:pt>
              </c:numCache>
            </c:numRef>
          </c:val>
        </c:ser>
        <c:ser>
          <c:idx val="14"/>
          <c:order val="14"/>
          <c:tx>
            <c:v>Tumour resection, radiotherapy and chemotherapy</c:v>
          </c:tx>
          <c:spPr>
            <a:solidFill>
              <a:srgbClr val="7030A0"/>
            </a:solid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age'!$X$57:$X$62</c:f>
              <c:numCache>
                <c:formatCode>0</c:formatCode>
                <c:ptCount val="6"/>
                <c:pt idx="0">
                  <c:v>0</c:v>
                </c:pt>
                <c:pt idx="1">
                  <c:v>0</c:v>
                </c:pt>
                <c:pt idx="2">
                  <c:v>0</c:v>
                </c:pt>
                <c:pt idx="3">
                  <c:v>0</c:v>
                </c:pt>
                <c:pt idx="4">
                  <c:v>0</c:v>
                </c:pt>
                <c:pt idx="5">
                  <c:v>0</c:v>
                </c:pt>
              </c:numCache>
            </c:numRef>
          </c:val>
        </c:ser>
        <c:ser>
          <c:idx val="1"/>
          <c:order val="1"/>
          <c:tx>
            <c:v>other care (all malig)</c:v>
          </c:tx>
          <c:spPr>
            <a:pattFill prst="dkDnDiag">
              <a:fgClr>
                <a:schemeClr val="bg1">
                  <a:lumMod val="75000"/>
                </a:schemeClr>
              </a:fgClr>
              <a:bgClr>
                <a:schemeClr val="bg1"/>
              </a:bgClr>
            </a:patt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age'!$C$66:$C$71</c:f>
              <c:numCache>
                <c:formatCode>0</c:formatCode>
                <c:ptCount val="6"/>
                <c:pt idx="0">
                  <c:v>33.016154302380855</c:v>
                </c:pt>
                <c:pt idx="1">
                  <c:v>9.405751243089119</c:v>
                </c:pt>
                <c:pt idx="2">
                  <c:v>15.076748032574457</c:v>
                </c:pt>
                <c:pt idx="3">
                  <c:v>22.146742074584498</c:v>
                </c:pt>
                <c:pt idx="4">
                  <c:v>33.626932863574083</c:v>
                </c:pt>
                <c:pt idx="5">
                  <c:v>63.914382641617884</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age'!$F$66:$F$71</c:f>
              <c:numCache>
                <c:formatCode>0</c:formatCode>
                <c:ptCount val="6"/>
                <c:pt idx="0">
                  <c:v>6.8013504761275625</c:v>
                </c:pt>
                <c:pt idx="1">
                  <c:v>5.824263708752043</c:v>
                </c:pt>
                <c:pt idx="2">
                  <c:v>7.6684822115232674</c:v>
                </c:pt>
                <c:pt idx="3">
                  <c:v>8.5678996294610936</c:v>
                </c:pt>
                <c:pt idx="4">
                  <c:v>8.1434973977545919</c:v>
                </c:pt>
                <c:pt idx="5">
                  <c:v>2.9301328868368932</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age'!$I$66:$I$71</c:f>
              <c:numCache>
                <c:formatCode>0</c:formatCode>
                <c:ptCount val="6"/>
                <c:pt idx="0">
                  <c:v>21.476792461229817</c:v>
                </c:pt>
                <c:pt idx="1">
                  <c:v>26.356966514830138</c:v>
                </c:pt>
                <c:pt idx="2">
                  <c:v>24.416093382918426</c:v>
                </c:pt>
                <c:pt idx="3">
                  <c:v>23.590977052590524</c:v>
                </c:pt>
                <c:pt idx="4">
                  <c:v>20.846570406171111</c:v>
                </c:pt>
                <c:pt idx="5">
                  <c:v>16.32627560742467</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age'!$L$66:$L$71</c:f>
              <c:numCache>
                <c:formatCode>0</c:formatCode>
                <c:ptCount val="6"/>
                <c:pt idx="0">
                  <c:v>10.132161120820509</c:v>
                </c:pt>
                <c:pt idx="1">
                  <c:v>2.3036266907750615</c:v>
                </c:pt>
                <c:pt idx="2">
                  <c:v>5.4666512152210789</c:v>
                </c:pt>
                <c:pt idx="3">
                  <c:v>10.770005850614314</c:v>
                </c:pt>
                <c:pt idx="4">
                  <c:v>14.752247165635305</c:v>
                </c:pt>
                <c:pt idx="5">
                  <c:v>9.2252328799645138</c:v>
                </c:pt>
              </c:numCache>
            </c:numRef>
          </c:val>
        </c:ser>
        <c:ser>
          <c:idx val="9"/>
          <c:order val="9"/>
          <c:tx>
            <c:v>CT and RT (all malig)</c:v>
          </c:tx>
          <c:spPr>
            <a:pattFill prst="dkDnDiag">
              <a:fgClr>
                <a:srgbClr val="FF33CC"/>
              </a:fgClr>
              <a:bgClr>
                <a:schemeClr val="bg1"/>
              </a:bgClr>
            </a:patt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age'!$O$66:$O$71</c:f>
              <c:numCache>
                <c:formatCode>0</c:formatCode>
                <c:ptCount val="6"/>
                <c:pt idx="0">
                  <c:v>5.1872126971179604</c:v>
                </c:pt>
                <c:pt idx="1">
                  <c:v>7.044751208317396</c:v>
                </c:pt>
                <c:pt idx="2">
                  <c:v>7.8444179896966943</c:v>
                </c:pt>
                <c:pt idx="3">
                  <c:v>6.9042666146612062</c:v>
                </c:pt>
                <c:pt idx="4">
                  <c:v>4.9048687334066079</c:v>
                </c:pt>
                <c:pt idx="5">
                  <c:v>1.3151236091240215</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age'!$R$66:$R$71</c:f>
              <c:numCache>
                <c:formatCode>0</c:formatCode>
                <c:ptCount val="6"/>
                <c:pt idx="0">
                  <c:v>7.813058719287941</c:v>
                </c:pt>
                <c:pt idx="1">
                  <c:v>12.928126847247817</c:v>
                </c:pt>
                <c:pt idx="2">
                  <c:v>11.179823221415704</c:v>
                </c:pt>
                <c:pt idx="3">
                  <c:v>9.8442003076989746</c:v>
                </c:pt>
                <c:pt idx="4">
                  <c:v>7.4940652744528258</c:v>
                </c:pt>
                <c:pt idx="5">
                  <c:v>2.0329749283085823</c:v>
                </c:pt>
              </c:numCache>
            </c:numRef>
          </c:val>
        </c:ser>
        <c:ser>
          <c:idx val="13"/>
          <c:order val="13"/>
          <c:tx>
            <c:v>TR and RT (all malig)</c:v>
          </c:tx>
          <c:spPr>
            <a:pattFill prst="dkDnDiag">
              <a:fgClr>
                <a:srgbClr val="FFFF00"/>
              </a:fgClr>
              <a:bgClr>
                <a:schemeClr val="bg1"/>
              </a:bgClr>
            </a:patt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age'!$U$66:$U$71</c:f>
              <c:numCache>
                <c:formatCode>0</c:formatCode>
                <c:ptCount val="6"/>
                <c:pt idx="0">
                  <c:v>8.7038502355865681</c:v>
                </c:pt>
                <c:pt idx="1">
                  <c:v>9.9029868910601895</c:v>
                </c:pt>
                <c:pt idx="2">
                  <c:v>13.722990697527418</c:v>
                </c:pt>
                <c:pt idx="3">
                  <c:v>11.286810115062082</c:v>
                </c:pt>
                <c:pt idx="4">
                  <c:v>7.4830239245976173</c:v>
                </c:pt>
                <c:pt idx="5">
                  <c:v>3.837287034318166</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cat>
            <c:strRef>
              <c:f>'8 combinations by age'!$B$57:$B$62</c:f>
              <c:strCache>
                <c:ptCount val="6"/>
                <c:pt idx="0">
                  <c:v>All ages</c:v>
                </c:pt>
                <c:pt idx="1">
                  <c:v>Under 50</c:v>
                </c:pt>
                <c:pt idx="2">
                  <c:v>50-59</c:v>
                </c:pt>
                <c:pt idx="3">
                  <c:v>60-69</c:v>
                </c:pt>
                <c:pt idx="4">
                  <c:v>70-79</c:v>
                </c:pt>
                <c:pt idx="5">
                  <c:v>80+</c:v>
                </c:pt>
              </c:strCache>
            </c:strRef>
          </c:cat>
          <c:val>
            <c:numRef>
              <c:f>'8 combinations by age'!$X$66:$X$71</c:f>
              <c:numCache>
                <c:formatCode>0</c:formatCode>
                <c:ptCount val="6"/>
                <c:pt idx="0">
                  <c:v>6.8694199874487865</c:v>
                </c:pt>
                <c:pt idx="1">
                  <c:v>26.233526895928232</c:v>
                </c:pt>
                <c:pt idx="2">
                  <c:v>14.624793249122956</c:v>
                </c:pt>
                <c:pt idx="3">
                  <c:v>6.8890983553273095</c:v>
                </c:pt>
                <c:pt idx="4">
                  <c:v>2.7487942344078578</c:v>
                </c:pt>
                <c:pt idx="5">
                  <c:v>0.41859041240527045</c:v>
                </c:pt>
              </c:numCache>
            </c:numRef>
          </c:val>
        </c:ser>
        <c:dLbls>
          <c:showLegendKey val="0"/>
          <c:showVal val="0"/>
          <c:showCatName val="0"/>
          <c:showSerName val="0"/>
          <c:showPercent val="0"/>
          <c:showBubbleSize val="0"/>
        </c:dLbls>
        <c:gapWidth val="150"/>
        <c:overlap val="100"/>
        <c:axId val="148619264"/>
        <c:axId val="148621184"/>
      </c:barChart>
      <c:catAx>
        <c:axId val="148619264"/>
        <c:scaling>
          <c:orientation val="minMax"/>
        </c:scaling>
        <c:delete val="0"/>
        <c:axPos val="b"/>
        <c:title>
          <c:tx>
            <c:rich>
              <a:bodyPr/>
              <a:lstStyle/>
              <a:p>
                <a:pPr>
                  <a:defRPr sz="1200" b="0"/>
                </a:pPr>
                <a:r>
                  <a:rPr lang="en-GB" sz="1200" b="0"/>
                  <a:t>Age</a:t>
                </a:r>
                <a:r>
                  <a:rPr lang="en-GB" sz="1200" b="0" baseline="0"/>
                  <a:t>  group</a:t>
                </a:r>
                <a:endParaRPr lang="en-GB" sz="1200" b="0"/>
              </a:p>
            </c:rich>
          </c:tx>
          <c:layout>
            <c:manualLayout>
              <c:xMode val="edge"/>
              <c:yMode val="edge"/>
              <c:x val="0.37560986265938784"/>
              <c:y val="0.91820478181280429"/>
            </c:manualLayout>
          </c:layout>
          <c:overlay val="0"/>
        </c:title>
        <c:majorTickMark val="out"/>
        <c:minorTickMark val="none"/>
        <c:tickLblPos val="nextTo"/>
        <c:spPr>
          <a:ln>
            <a:solidFill>
              <a:schemeClr val="tx1"/>
            </a:solidFill>
          </a:ln>
        </c:spPr>
        <c:crossAx val="148621184"/>
        <c:crosses val="autoZero"/>
        <c:auto val="1"/>
        <c:lblAlgn val="ctr"/>
        <c:lblOffset val="100"/>
        <c:noMultiLvlLbl val="0"/>
      </c:catAx>
      <c:valAx>
        <c:axId val="148621184"/>
        <c:scaling>
          <c:orientation val="minMax"/>
          <c:max val="100"/>
          <c:min val="0"/>
        </c:scaling>
        <c:delete val="0"/>
        <c:axPos val="l"/>
        <c:majorGridlines/>
        <c:title>
          <c:tx>
            <c:rich>
              <a:bodyPr rot="-5400000" vert="horz"/>
              <a:lstStyle/>
              <a:p>
                <a:pPr>
                  <a:defRPr sz="1050"/>
                </a:pPr>
                <a:r>
                  <a:rPr lang="en-US" sz="1050" b="0" i="0" baseline="0">
                    <a:effectLst/>
                  </a:rPr>
                  <a:t>Proportion of tumours</a:t>
                </a:r>
                <a:endParaRPr lang="en-GB" sz="1050" b="0">
                  <a:effectLst/>
                </a:endParaRPr>
              </a:p>
            </c:rich>
          </c:tx>
          <c:layout/>
          <c:overlay val="0"/>
        </c:title>
        <c:numFmt formatCode="0" sourceLinked="1"/>
        <c:majorTickMark val="out"/>
        <c:minorTickMark val="none"/>
        <c:tickLblPos val="nextTo"/>
        <c:spPr>
          <a:ln>
            <a:solidFill>
              <a:schemeClr val="tx1"/>
            </a:solidFill>
          </a:ln>
        </c:spPr>
        <c:crossAx val="148619264"/>
        <c:crosses val="autoZero"/>
        <c:crossBetween val="between"/>
      </c:valAx>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73306929799075371"/>
          <c:y val="0.12796658563961408"/>
          <c:w val="0.25706163470353549"/>
          <c:h val="0.82970264021483209"/>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treatments by sex'!$D$5</c:f>
          <c:strCache>
            <c:ptCount val="1"/>
            <c:pt idx="0">
              <c:v>Proportion of all malignant tumours (excl NMSC) diagnosed in 2013-2015, by sex - treatments are presented independently</c:v>
            </c:pt>
          </c:strCache>
        </c:strRef>
      </c:tx>
      <c:layout>
        <c:manualLayout>
          <c:xMode val="edge"/>
          <c:yMode val="edge"/>
          <c:x val="0.12812230006212413"/>
          <c:y val="3.4084942459423166E-2"/>
        </c:manualLayout>
      </c:layout>
      <c:overlay val="1"/>
      <c:txPr>
        <a:bodyPr/>
        <a:lstStyle/>
        <a:p>
          <a:pPr>
            <a:defRPr sz="1400"/>
          </a:pPr>
          <a:endParaRPr lang="en-US"/>
        </a:p>
      </c:txPr>
    </c:title>
    <c:autoTitleDeleted val="0"/>
    <c:plotArea>
      <c:layout>
        <c:manualLayout>
          <c:layoutTarget val="inner"/>
          <c:xMode val="edge"/>
          <c:yMode val="edge"/>
          <c:x val="4.4741323710068399E-2"/>
          <c:y val="0.12815550906555084"/>
          <c:w val="0.94146701371665065"/>
          <c:h val="0.6717743923458751"/>
        </c:manualLayout>
      </c:layout>
      <c:barChart>
        <c:barDir val="col"/>
        <c:grouping val="clustered"/>
        <c:varyColors val="0"/>
        <c:ser>
          <c:idx val="0"/>
          <c:order val="0"/>
          <c:tx>
            <c:v>Chemotherapy</c:v>
          </c:tx>
          <c:spPr>
            <a:solidFill>
              <a:srgbClr val="92D050"/>
            </a:solidFill>
            <a:ln>
              <a:solidFill>
                <a:schemeClr val="tx1"/>
              </a:solidFill>
            </a:ln>
          </c:spPr>
          <c:invertIfNegative val="0"/>
          <c:errBars>
            <c:errBarType val="both"/>
            <c:errValType val="cust"/>
            <c:noEndCap val="0"/>
            <c:plus>
              <c:numRef>
                <c:f>'3 treatments by sex'!$E$41:$E$43</c:f>
                <c:numCache>
                  <c:formatCode>General</c:formatCode>
                  <c:ptCount val="3"/>
                  <c:pt idx="0">
                    <c:v>5.9598858304326541E-2</c:v>
                  </c:pt>
                  <c:pt idx="1">
                    <c:v>8.0528111312410999E-2</c:v>
                  </c:pt>
                  <c:pt idx="2">
                    <c:v>0.11030302344272158</c:v>
                  </c:pt>
                </c:numCache>
              </c:numRef>
            </c:plus>
            <c:minus>
              <c:numRef>
                <c:f>'3 treatments by sex'!$D$41:$D$43</c:f>
                <c:numCache>
                  <c:formatCode>General</c:formatCode>
                  <c:ptCount val="3"/>
                  <c:pt idx="0">
                    <c:v>0.14040114169567275</c:v>
                  </c:pt>
                  <c:pt idx="1">
                    <c:v>0.11947188868759184</c:v>
                  </c:pt>
                  <c:pt idx="2">
                    <c:v>8.9696976557277708E-2</c:v>
                  </c:pt>
                </c:numCache>
              </c:numRef>
            </c:minus>
          </c:errBars>
          <c:cat>
            <c:strRef>
              <c:f>'3 treatments by sex'!$B$41:$B$43</c:f>
              <c:strCache>
                <c:ptCount val="3"/>
                <c:pt idx="0">
                  <c:v>All patients</c:v>
                </c:pt>
                <c:pt idx="1">
                  <c:v>Male</c:v>
                </c:pt>
                <c:pt idx="2">
                  <c:v>Female</c:v>
                </c:pt>
              </c:strCache>
            </c:strRef>
          </c:cat>
          <c:val>
            <c:numRef>
              <c:f>'3 treatments by sex'!$C$41:$C$43</c:f>
              <c:numCache>
                <c:formatCode>0</c:formatCode>
                <c:ptCount val="3"/>
                <c:pt idx="0">
                  <c:v>28.540401141695671</c:v>
                </c:pt>
                <c:pt idx="1">
                  <c:v>25.819471888687591</c:v>
                </c:pt>
                <c:pt idx="2">
                  <c:v>31.389696976557278</c:v>
                </c:pt>
              </c:numCache>
            </c:numRef>
          </c:val>
        </c:ser>
        <c:ser>
          <c:idx val="2"/>
          <c:order val="3"/>
          <c:tx>
            <c:v>Tumour resection for 22 sites combined *</c:v>
          </c:tx>
          <c:spPr>
            <a:pattFill prst="dkDnDiag">
              <a:fgClr>
                <a:srgbClr val="00B0F0"/>
              </a:fgClr>
              <a:bgClr>
                <a:schemeClr val="bg1"/>
              </a:bgClr>
            </a:pattFill>
            <a:ln>
              <a:solidFill>
                <a:schemeClr val="tx1"/>
              </a:solidFill>
            </a:ln>
          </c:spPr>
          <c:invertIfNegative val="0"/>
          <c:errBars>
            <c:errBarType val="both"/>
            <c:errValType val="cust"/>
            <c:noEndCap val="0"/>
            <c:plus>
              <c:numRef>
                <c:f>'3 treatments by sex'!$H$41:$H$43</c:f>
                <c:numCache>
                  <c:formatCode>General</c:formatCode>
                  <c:ptCount val="3"/>
                  <c:pt idx="0">
                    <c:v>0.13687859644688416</c:v>
                  </c:pt>
                  <c:pt idx="1">
                    <c:v>0.13557207288679152</c:v>
                  </c:pt>
                  <c:pt idx="2">
                    <c:v>0.12598024285541953</c:v>
                  </c:pt>
                </c:numCache>
              </c:numRef>
            </c:plus>
            <c:minus>
              <c:numRef>
                <c:f>'3 treatments by sex'!$G$41:$G$43</c:f>
                <c:numCache>
                  <c:formatCode>General</c:formatCode>
                  <c:ptCount val="3"/>
                  <c:pt idx="0">
                    <c:v>0.163121403553113</c:v>
                  </c:pt>
                  <c:pt idx="1">
                    <c:v>0.16442792711320564</c:v>
                  </c:pt>
                  <c:pt idx="2">
                    <c:v>0.17401975714458473</c:v>
                  </c:pt>
                </c:numCache>
              </c:numRef>
            </c:minus>
          </c:errBars>
          <c:cat>
            <c:strRef>
              <c:f>'3 treatments by sex'!$B$41:$B$43</c:f>
              <c:strCache>
                <c:ptCount val="3"/>
                <c:pt idx="0">
                  <c:v>All patients</c:v>
                </c:pt>
                <c:pt idx="1">
                  <c:v>Male</c:v>
                </c:pt>
                <c:pt idx="2">
                  <c:v>Female</c:v>
                </c:pt>
              </c:strCache>
            </c:strRef>
          </c:cat>
          <c:val>
            <c:numRef>
              <c:f>'3 treatments by sex'!$F$41:$F$43</c:f>
              <c:numCache>
                <c:formatCode>0</c:formatCode>
                <c:ptCount val="3"/>
                <c:pt idx="0">
                  <c:v>44.863121403553116</c:v>
                </c:pt>
                <c:pt idx="1">
                  <c:v>30.464427927113206</c:v>
                </c:pt>
                <c:pt idx="2">
                  <c:v>59.274019757144579</c:v>
                </c:pt>
              </c:numCache>
            </c:numRef>
          </c:val>
        </c:ser>
        <c:ser>
          <c:idx val="4"/>
          <c:order val="4"/>
          <c:tx>
            <c:v>Radiotherapy all malig</c:v>
          </c:tx>
          <c:spPr>
            <a:solidFill>
              <a:srgbClr val="FFC000"/>
            </a:solidFill>
            <a:ln>
              <a:solidFill>
                <a:schemeClr val="tx1"/>
              </a:solidFill>
            </a:ln>
          </c:spPr>
          <c:invertIfNegative val="0"/>
          <c:errBars>
            <c:errBarType val="both"/>
            <c:errValType val="cust"/>
            <c:noEndCap val="0"/>
            <c:plus>
              <c:numRef>
                <c:f>'3 treatments by sex'!$K$41:$K$43</c:f>
                <c:numCache>
                  <c:formatCode>General</c:formatCode>
                  <c:ptCount val="3"/>
                  <c:pt idx="0">
                    <c:v>8.7862461280881377E-2</c:v>
                  </c:pt>
                  <c:pt idx="1">
                    <c:v>0.12579115087103077</c:v>
                  </c:pt>
                  <c:pt idx="2">
                    <c:v>0.16415222485086645</c:v>
                  </c:pt>
                </c:numCache>
              </c:numRef>
            </c:plus>
            <c:minus>
              <c:numRef>
                <c:f>'3 treatments by sex'!$J$41:$J$43</c:f>
                <c:numCache>
                  <c:formatCode>General</c:formatCode>
                  <c:ptCount val="3"/>
                  <c:pt idx="0">
                    <c:v>0.11213753871911791</c:v>
                  </c:pt>
                  <c:pt idx="1">
                    <c:v>7.4208849128968524E-2</c:v>
                  </c:pt>
                  <c:pt idx="2">
                    <c:v>0.13584777514913426</c:v>
                  </c:pt>
                </c:numCache>
              </c:numRef>
            </c:minus>
          </c:errBars>
          <c:cat>
            <c:strRef>
              <c:f>'3 treatments by sex'!$B$41:$B$43</c:f>
              <c:strCache>
                <c:ptCount val="3"/>
                <c:pt idx="0">
                  <c:v>All patients</c:v>
                </c:pt>
                <c:pt idx="1">
                  <c:v>Male</c:v>
                </c:pt>
                <c:pt idx="2">
                  <c:v>Female</c:v>
                </c:pt>
              </c:strCache>
            </c:strRef>
          </c:cat>
          <c:val>
            <c:numRef>
              <c:f>'3 treatments by sex'!$I$41:$I$43</c:f>
              <c:numCache>
                <c:formatCode>0</c:formatCode>
                <c:ptCount val="3"/>
                <c:pt idx="0">
                  <c:v>27.612137538719121</c:v>
                </c:pt>
                <c:pt idx="1">
                  <c:v>23.674208849128966</c:v>
                </c:pt>
                <c:pt idx="2">
                  <c:v>31.735847775149136</c:v>
                </c:pt>
              </c:numCache>
            </c:numRef>
          </c:val>
        </c:ser>
        <c:dLbls>
          <c:showLegendKey val="0"/>
          <c:showVal val="0"/>
          <c:showCatName val="0"/>
          <c:showSerName val="0"/>
          <c:showPercent val="0"/>
          <c:showBubbleSize val="0"/>
        </c:dLbls>
        <c:gapWidth val="150"/>
        <c:axId val="150345984"/>
        <c:axId val="150348160"/>
      </c:barChart>
      <c:barChart>
        <c:barDir val="col"/>
        <c:grouping val="clustered"/>
        <c:varyColors val="0"/>
        <c:ser>
          <c:idx val="1"/>
          <c:order val="1"/>
          <c:tx>
            <c:v>Chemotherapy</c:v>
          </c:tx>
          <c:spPr>
            <a:solidFill>
              <a:srgbClr val="92D050"/>
            </a:solidFill>
            <a:ln>
              <a:solidFill>
                <a:schemeClr val="tx1"/>
              </a:solidFill>
            </a:ln>
          </c:spPr>
          <c:invertIfNegative val="0"/>
          <c:errBars>
            <c:errBarType val="both"/>
            <c:errValType val="cust"/>
            <c:noEndCap val="0"/>
            <c:plus>
              <c:numRef>
                <c:f>'3 treatments by sex'!$E$48:$E$50</c:f>
                <c:numCache>
                  <c:formatCode>General</c:formatCode>
                  <c:ptCount val="3"/>
                  <c:pt idx="0">
                    <c:v>0</c:v>
                  </c:pt>
                  <c:pt idx="1">
                    <c:v>0</c:v>
                  </c:pt>
                  <c:pt idx="2">
                    <c:v>0</c:v>
                  </c:pt>
                </c:numCache>
              </c:numRef>
            </c:plus>
            <c:minus>
              <c:numRef>
                <c:f>'3 treatments by sex'!$D$48:$D$50</c:f>
                <c:numCache>
                  <c:formatCode>General</c:formatCode>
                  <c:ptCount val="3"/>
                  <c:pt idx="0">
                    <c:v>0</c:v>
                  </c:pt>
                  <c:pt idx="1">
                    <c:v>0</c:v>
                  </c:pt>
                  <c:pt idx="2">
                    <c:v>0</c:v>
                  </c:pt>
                </c:numCache>
              </c:numRef>
            </c:minus>
          </c:errBars>
          <c:cat>
            <c:strRef>
              <c:f>'3 treatments by sex'!$B$41:$B$43</c:f>
              <c:strCache>
                <c:ptCount val="3"/>
                <c:pt idx="0">
                  <c:v>All patients</c:v>
                </c:pt>
                <c:pt idx="1">
                  <c:v>Male</c:v>
                </c:pt>
                <c:pt idx="2">
                  <c:v>Female</c:v>
                </c:pt>
              </c:strCache>
            </c:strRef>
          </c:cat>
          <c:val>
            <c:numRef>
              <c:f>'3 treatments by sex'!$C$48:$C$50</c:f>
              <c:numCache>
                <c:formatCode>0</c:formatCode>
                <c:ptCount val="3"/>
                <c:pt idx="0">
                  <c:v>0</c:v>
                </c:pt>
                <c:pt idx="1">
                  <c:v>0</c:v>
                </c:pt>
                <c:pt idx="2">
                  <c:v>0</c:v>
                </c:pt>
              </c:numCache>
            </c:numRef>
          </c:val>
        </c:ser>
        <c:ser>
          <c:idx val="3"/>
          <c:order val="2"/>
          <c:tx>
            <c:v>Tumour resection</c:v>
          </c:tx>
          <c:spPr>
            <a:solidFill>
              <a:srgbClr val="00B0F0"/>
            </a:solidFill>
            <a:ln>
              <a:solidFill>
                <a:schemeClr val="tx1"/>
              </a:solidFill>
            </a:ln>
          </c:spPr>
          <c:invertIfNegative val="0"/>
          <c:errBars>
            <c:errBarType val="both"/>
            <c:errValType val="cust"/>
            <c:noEndCap val="0"/>
            <c:plus>
              <c:numRef>
                <c:f>'3 treatments by sex'!$H$48:$H$50</c:f>
                <c:numCache>
                  <c:formatCode>General</c:formatCode>
                  <c:ptCount val="3"/>
                  <c:pt idx="0">
                    <c:v>0</c:v>
                  </c:pt>
                  <c:pt idx="1">
                    <c:v>0</c:v>
                  </c:pt>
                  <c:pt idx="2">
                    <c:v>0</c:v>
                  </c:pt>
                </c:numCache>
              </c:numRef>
            </c:plus>
            <c:minus>
              <c:numRef>
                <c:f>'3 treatments by sex'!$G$48:$G$50</c:f>
                <c:numCache>
                  <c:formatCode>General</c:formatCode>
                  <c:ptCount val="3"/>
                  <c:pt idx="0">
                    <c:v>0</c:v>
                  </c:pt>
                  <c:pt idx="1">
                    <c:v>0</c:v>
                  </c:pt>
                  <c:pt idx="2">
                    <c:v>0</c:v>
                  </c:pt>
                </c:numCache>
              </c:numRef>
            </c:minus>
          </c:errBars>
          <c:cat>
            <c:strRef>
              <c:f>'3 treatments by sex'!$B$41:$B$43</c:f>
              <c:strCache>
                <c:ptCount val="3"/>
                <c:pt idx="0">
                  <c:v>All patients</c:v>
                </c:pt>
                <c:pt idx="1">
                  <c:v>Male</c:v>
                </c:pt>
                <c:pt idx="2">
                  <c:v>Female</c:v>
                </c:pt>
              </c:strCache>
            </c:strRef>
          </c:cat>
          <c:val>
            <c:numRef>
              <c:f>'3 treatments by sex'!$F$48:$F$50</c:f>
              <c:numCache>
                <c:formatCode>0</c:formatCode>
                <c:ptCount val="3"/>
                <c:pt idx="0">
                  <c:v>0</c:v>
                </c:pt>
                <c:pt idx="1">
                  <c:v>0</c:v>
                </c:pt>
                <c:pt idx="2">
                  <c:v>0</c:v>
                </c:pt>
              </c:numCache>
            </c:numRef>
          </c:val>
        </c:ser>
        <c:ser>
          <c:idx val="5"/>
          <c:order val="5"/>
          <c:tx>
            <c:v>Radiotherapy</c:v>
          </c:tx>
          <c:spPr>
            <a:solidFill>
              <a:srgbClr val="FFC000"/>
            </a:solidFill>
            <a:ln>
              <a:solidFill>
                <a:schemeClr val="tx1"/>
              </a:solidFill>
            </a:ln>
          </c:spPr>
          <c:invertIfNegative val="0"/>
          <c:errBars>
            <c:errBarType val="both"/>
            <c:errValType val="cust"/>
            <c:noEndCap val="0"/>
            <c:plus>
              <c:numRef>
                <c:f>'3 treatments by sex'!$K$48:$K$50</c:f>
                <c:numCache>
                  <c:formatCode>General</c:formatCode>
                  <c:ptCount val="3"/>
                  <c:pt idx="0">
                    <c:v>0</c:v>
                  </c:pt>
                  <c:pt idx="1">
                    <c:v>0</c:v>
                  </c:pt>
                  <c:pt idx="2">
                    <c:v>0</c:v>
                  </c:pt>
                </c:numCache>
              </c:numRef>
            </c:plus>
            <c:minus>
              <c:numRef>
                <c:f>'3 treatments by sex'!$J$48:$J$50</c:f>
                <c:numCache>
                  <c:formatCode>General</c:formatCode>
                  <c:ptCount val="3"/>
                  <c:pt idx="0">
                    <c:v>0</c:v>
                  </c:pt>
                  <c:pt idx="1">
                    <c:v>0</c:v>
                  </c:pt>
                  <c:pt idx="2">
                    <c:v>0</c:v>
                  </c:pt>
                </c:numCache>
              </c:numRef>
            </c:minus>
          </c:errBars>
          <c:cat>
            <c:strRef>
              <c:f>'3 treatments by sex'!$B$41:$B$43</c:f>
              <c:strCache>
                <c:ptCount val="3"/>
                <c:pt idx="0">
                  <c:v>All patients</c:v>
                </c:pt>
                <c:pt idx="1">
                  <c:v>Male</c:v>
                </c:pt>
                <c:pt idx="2">
                  <c:v>Female</c:v>
                </c:pt>
              </c:strCache>
            </c:strRef>
          </c:cat>
          <c:val>
            <c:numRef>
              <c:f>'3 treatments by sex'!$I$48:$I$50</c:f>
              <c:numCache>
                <c:formatCode>0</c:formatCode>
                <c:ptCount val="3"/>
                <c:pt idx="0">
                  <c:v>0</c:v>
                </c:pt>
                <c:pt idx="1">
                  <c:v>0</c:v>
                </c:pt>
                <c:pt idx="2">
                  <c:v>0</c:v>
                </c:pt>
              </c:numCache>
            </c:numRef>
          </c:val>
        </c:ser>
        <c:dLbls>
          <c:showLegendKey val="0"/>
          <c:showVal val="0"/>
          <c:showCatName val="0"/>
          <c:showSerName val="0"/>
          <c:showPercent val="0"/>
          <c:showBubbleSize val="0"/>
        </c:dLbls>
        <c:gapWidth val="150"/>
        <c:axId val="150355968"/>
        <c:axId val="150350080"/>
      </c:barChart>
      <c:catAx>
        <c:axId val="150345984"/>
        <c:scaling>
          <c:orientation val="minMax"/>
        </c:scaling>
        <c:delete val="0"/>
        <c:axPos val="b"/>
        <c:title>
          <c:tx>
            <c:rich>
              <a:bodyPr/>
              <a:lstStyle/>
              <a:p>
                <a:pPr>
                  <a:defRPr sz="1200" b="0"/>
                </a:pPr>
                <a:r>
                  <a:rPr lang="en-GB" sz="1200" b="0"/>
                  <a:t>Sex</a:t>
                </a:r>
              </a:p>
            </c:rich>
          </c:tx>
          <c:layout>
            <c:manualLayout>
              <c:xMode val="edge"/>
              <c:yMode val="edge"/>
              <c:x val="0.46995030480816558"/>
              <c:y val="0.85478365806543533"/>
            </c:manualLayout>
          </c:layout>
          <c:overlay val="0"/>
        </c:title>
        <c:majorTickMark val="out"/>
        <c:minorTickMark val="none"/>
        <c:tickLblPos val="nextTo"/>
        <c:spPr>
          <a:ln>
            <a:solidFill>
              <a:schemeClr val="tx1"/>
            </a:solidFill>
          </a:ln>
        </c:spPr>
        <c:txPr>
          <a:bodyPr/>
          <a:lstStyle/>
          <a:p>
            <a:pPr>
              <a:defRPr sz="1200"/>
            </a:pPr>
            <a:endParaRPr lang="en-US"/>
          </a:p>
        </c:txPr>
        <c:crossAx val="150348160"/>
        <c:crosses val="autoZero"/>
        <c:auto val="1"/>
        <c:lblAlgn val="ctr"/>
        <c:lblOffset val="100"/>
        <c:noMultiLvlLbl val="0"/>
      </c:catAx>
      <c:valAx>
        <c:axId val="150348160"/>
        <c:scaling>
          <c:orientation val="minMax"/>
          <c:max val="100"/>
          <c:min val="0"/>
        </c:scaling>
        <c:delete val="0"/>
        <c:axPos val="l"/>
        <c:majorGridlines/>
        <c:title>
          <c:tx>
            <c:rich>
              <a:bodyPr rot="-5400000" vert="horz"/>
              <a:lstStyle/>
              <a:p>
                <a:pPr>
                  <a:defRPr b="0"/>
                </a:pPr>
                <a:r>
                  <a:rPr lang="en-US" sz="1000" b="0" i="0" baseline="0">
                    <a:effectLst/>
                  </a:rPr>
                  <a:t>Proportion of tumours (and 95% confidence interval)</a:t>
                </a:r>
                <a:endParaRPr lang="en-GB" sz="1000" b="0">
                  <a:effectLst/>
                </a:endParaRPr>
              </a:p>
            </c:rich>
          </c:tx>
          <c:layout/>
          <c:overlay val="0"/>
        </c:title>
        <c:numFmt formatCode="0" sourceLinked="1"/>
        <c:majorTickMark val="out"/>
        <c:minorTickMark val="none"/>
        <c:tickLblPos val="nextTo"/>
        <c:spPr>
          <a:ln>
            <a:solidFill>
              <a:schemeClr val="tx1"/>
            </a:solidFill>
          </a:ln>
        </c:spPr>
        <c:crossAx val="150345984"/>
        <c:crosses val="autoZero"/>
        <c:crossBetween val="between"/>
      </c:valAx>
      <c:valAx>
        <c:axId val="150350080"/>
        <c:scaling>
          <c:orientation val="minMax"/>
          <c:max val="100"/>
          <c:min val="0"/>
        </c:scaling>
        <c:delete val="1"/>
        <c:axPos val="r"/>
        <c:numFmt formatCode="0" sourceLinked="1"/>
        <c:majorTickMark val="out"/>
        <c:minorTickMark val="none"/>
        <c:tickLblPos val="none"/>
        <c:crossAx val="150355968"/>
        <c:crosses val="max"/>
        <c:crossBetween val="between"/>
      </c:valAx>
      <c:catAx>
        <c:axId val="150355968"/>
        <c:scaling>
          <c:orientation val="minMax"/>
        </c:scaling>
        <c:delete val="1"/>
        <c:axPos val="b"/>
        <c:majorTickMark val="out"/>
        <c:minorTickMark val="none"/>
        <c:tickLblPos val="none"/>
        <c:crossAx val="150350080"/>
        <c:crosses val="autoZero"/>
        <c:auto val="1"/>
        <c:lblAlgn val="ctr"/>
        <c:lblOffset val="100"/>
        <c:noMultiLvlLbl val="0"/>
      </c:catAx>
    </c:plotArea>
    <c:legend>
      <c:legendPos val="b"/>
      <c:legendEntry>
        <c:idx val="2"/>
        <c:delete val="1"/>
      </c:legendEntry>
      <c:legendEntry>
        <c:idx val="3"/>
        <c:delete val="1"/>
      </c:legendEntry>
      <c:layout/>
      <c:overlay val="0"/>
    </c:legend>
    <c:plotVisOnly val="1"/>
    <c:dispBlanksAs val="gap"/>
    <c:showDLblsOverMax val="0"/>
  </c:chart>
  <c:spPr>
    <a:ln w="19050">
      <a:solidFill>
        <a:sysClr val="windowText" lastClr="000000"/>
      </a:solidFill>
    </a:ln>
  </c:spPr>
  <c:printSettings>
    <c:headerFooter/>
    <c:pageMargins b="0.75000000000000011" l="0.70000000000000007" r="0.70000000000000007" t="0.75000000000000011" header="0.30000000000000004" footer="0.30000000000000004"/>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sex'!$B$5</c:f>
          <c:strCache>
            <c:ptCount val="1"/>
            <c:pt idx="0">
              <c:v>Proportion of tumours of all 22 cancer sites combined diagnosed in 2013-2015, by sex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3.7533069730506081E-2"/>
          <c:y val="0.13173208941784098"/>
          <c:w val="0.95306781413500463"/>
          <c:h val="0.67411815341224757"/>
        </c:manualLayout>
      </c:layout>
      <c:barChart>
        <c:barDir val="col"/>
        <c:grouping val="clustered"/>
        <c:varyColors val="0"/>
        <c:ser>
          <c:idx val="0"/>
          <c:order val="0"/>
          <c:tx>
            <c:v>Other care*</c:v>
          </c:tx>
          <c:spPr>
            <a:solidFill>
              <a:schemeClr val="bg1">
                <a:lumMod val="75000"/>
              </a:schemeClr>
            </a:solidFill>
            <a:ln>
              <a:solidFill>
                <a:schemeClr val="tx1"/>
              </a:solidFill>
            </a:ln>
          </c:spPr>
          <c:invertIfNegative val="0"/>
          <c:errBars>
            <c:errBarType val="both"/>
            <c:errValType val="cust"/>
            <c:noEndCap val="0"/>
            <c:plus>
              <c:numRef>
                <c:f>'8 combinations by sex'!$E$48:$E$50</c:f>
                <c:numCache>
                  <c:formatCode>General</c:formatCode>
                  <c:ptCount val="3"/>
                  <c:pt idx="0">
                    <c:v>0</c:v>
                  </c:pt>
                  <c:pt idx="1">
                    <c:v>0</c:v>
                  </c:pt>
                  <c:pt idx="2">
                    <c:v>0</c:v>
                  </c:pt>
                </c:numCache>
              </c:numRef>
            </c:plus>
            <c:minus>
              <c:numRef>
                <c:f>'8 combinations by sex'!$D$48:$D$50</c:f>
                <c:numCache>
                  <c:formatCode>General</c:formatCode>
                  <c:ptCount val="3"/>
                  <c:pt idx="0">
                    <c:v>0</c:v>
                  </c:pt>
                  <c:pt idx="1">
                    <c:v>0</c:v>
                  </c:pt>
                  <c:pt idx="2">
                    <c:v>0</c:v>
                  </c:pt>
                </c:numCache>
              </c:numRef>
            </c:minus>
          </c:errBars>
          <c:cat>
            <c:strRef>
              <c:f>'8 combinations by sex'!$B$48:$B$50</c:f>
              <c:strCache>
                <c:ptCount val="3"/>
                <c:pt idx="0">
                  <c:v>All patients</c:v>
                </c:pt>
                <c:pt idx="1">
                  <c:v>Male</c:v>
                </c:pt>
                <c:pt idx="2">
                  <c:v>Female</c:v>
                </c:pt>
              </c:strCache>
            </c:strRef>
          </c:cat>
          <c:val>
            <c:numRef>
              <c:f>'8 combinations by sex'!$C$48:$C$50</c:f>
              <c:numCache>
                <c:formatCode>0</c:formatCode>
                <c:ptCount val="3"/>
                <c:pt idx="0">
                  <c:v>0</c:v>
                </c:pt>
                <c:pt idx="1">
                  <c:v>0</c:v>
                </c:pt>
                <c:pt idx="2">
                  <c:v>0</c:v>
                </c:pt>
              </c:numCache>
            </c:numRef>
          </c:val>
        </c:ser>
        <c:ser>
          <c:idx val="2"/>
          <c:order val="2"/>
          <c:tx>
            <c:v>Chemotherapy only</c:v>
          </c:tx>
          <c:spPr>
            <a:solidFill>
              <a:srgbClr val="92D050"/>
            </a:solidFill>
            <a:ln>
              <a:solidFill>
                <a:schemeClr val="tx1"/>
              </a:solidFill>
            </a:ln>
          </c:spPr>
          <c:invertIfNegative val="0"/>
          <c:errBars>
            <c:errBarType val="both"/>
            <c:errValType val="cust"/>
            <c:noEndCap val="0"/>
            <c:plus>
              <c:numRef>
                <c:f>'8 combinations by sex'!$H$48:$H$50</c:f>
                <c:numCache>
                  <c:formatCode>General</c:formatCode>
                  <c:ptCount val="3"/>
                  <c:pt idx="0">
                    <c:v>0</c:v>
                  </c:pt>
                  <c:pt idx="1">
                    <c:v>0</c:v>
                  </c:pt>
                  <c:pt idx="2">
                    <c:v>0</c:v>
                  </c:pt>
                </c:numCache>
              </c:numRef>
            </c:plus>
            <c:minus>
              <c:numRef>
                <c:f>'8 combinations by sex'!$G$48:$G$50</c:f>
                <c:numCache>
                  <c:formatCode>General</c:formatCode>
                  <c:ptCount val="3"/>
                  <c:pt idx="0">
                    <c:v>0</c:v>
                  </c:pt>
                  <c:pt idx="1">
                    <c:v>0</c:v>
                  </c:pt>
                  <c:pt idx="2">
                    <c:v>0</c:v>
                  </c:pt>
                </c:numCache>
              </c:numRef>
            </c:minus>
          </c:errBars>
          <c:cat>
            <c:strRef>
              <c:f>'8 combinations by sex'!$B$48:$B$50</c:f>
              <c:strCache>
                <c:ptCount val="3"/>
                <c:pt idx="0">
                  <c:v>All patients</c:v>
                </c:pt>
                <c:pt idx="1">
                  <c:v>Male</c:v>
                </c:pt>
                <c:pt idx="2">
                  <c:v>Female</c:v>
                </c:pt>
              </c:strCache>
            </c:strRef>
          </c:cat>
          <c:val>
            <c:numRef>
              <c:f>'8 combinations by sex'!$F$48:$F$50</c:f>
              <c:numCache>
                <c:formatCode>0</c:formatCode>
                <c:ptCount val="3"/>
                <c:pt idx="0">
                  <c:v>0</c:v>
                </c:pt>
                <c:pt idx="1">
                  <c:v>0</c:v>
                </c:pt>
                <c:pt idx="2">
                  <c:v>0</c:v>
                </c:pt>
              </c:numCache>
            </c:numRef>
          </c:val>
        </c:ser>
        <c:ser>
          <c:idx val="4"/>
          <c:order val="4"/>
          <c:tx>
            <c:v>Tumour resection only</c:v>
          </c:tx>
          <c:spPr>
            <a:solidFill>
              <a:srgbClr val="00B0F0"/>
            </a:solidFill>
            <a:ln>
              <a:solidFill>
                <a:schemeClr val="tx1"/>
              </a:solidFill>
            </a:ln>
          </c:spPr>
          <c:invertIfNegative val="0"/>
          <c:errBars>
            <c:errBarType val="both"/>
            <c:errValType val="cust"/>
            <c:noEndCap val="0"/>
            <c:plus>
              <c:numRef>
                <c:f>'8 combinations by sex'!$K$48:$K$50</c:f>
                <c:numCache>
                  <c:formatCode>General</c:formatCode>
                  <c:ptCount val="3"/>
                  <c:pt idx="0">
                    <c:v>0</c:v>
                  </c:pt>
                  <c:pt idx="1">
                    <c:v>0</c:v>
                  </c:pt>
                  <c:pt idx="2">
                    <c:v>0</c:v>
                  </c:pt>
                </c:numCache>
              </c:numRef>
            </c:plus>
            <c:minus>
              <c:numRef>
                <c:f>'8 combinations by sex'!$J$48:$J$50</c:f>
                <c:numCache>
                  <c:formatCode>General</c:formatCode>
                  <c:ptCount val="3"/>
                  <c:pt idx="0">
                    <c:v>0</c:v>
                  </c:pt>
                  <c:pt idx="1">
                    <c:v>0</c:v>
                  </c:pt>
                  <c:pt idx="2">
                    <c:v>0</c:v>
                  </c:pt>
                </c:numCache>
              </c:numRef>
            </c:minus>
          </c:errBars>
          <c:cat>
            <c:strRef>
              <c:f>'8 combinations by sex'!$B$48:$B$50</c:f>
              <c:strCache>
                <c:ptCount val="3"/>
                <c:pt idx="0">
                  <c:v>All patients</c:v>
                </c:pt>
                <c:pt idx="1">
                  <c:v>Male</c:v>
                </c:pt>
                <c:pt idx="2">
                  <c:v>Female</c:v>
                </c:pt>
              </c:strCache>
            </c:strRef>
          </c:cat>
          <c:val>
            <c:numRef>
              <c:f>'8 combinations by sex'!$I$48:$I$50</c:f>
              <c:numCache>
                <c:formatCode>0</c:formatCode>
                <c:ptCount val="3"/>
                <c:pt idx="0">
                  <c:v>0</c:v>
                </c:pt>
                <c:pt idx="1">
                  <c:v>0</c:v>
                </c:pt>
                <c:pt idx="2">
                  <c:v>0</c:v>
                </c:pt>
              </c:numCache>
            </c:numRef>
          </c:val>
        </c:ser>
        <c:ser>
          <c:idx val="6"/>
          <c:order val="6"/>
          <c:tx>
            <c:v>Radiotherapy only</c:v>
          </c:tx>
          <c:spPr>
            <a:solidFill>
              <a:srgbClr val="FFC000"/>
            </a:solidFill>
            <a:ln>
              <a:solidFill>
                <a:schemeClr val="tx1"/>
              </a:solidFill>
            </a:ln>
          </c:spPr>
          <c:invertIfNegative val="0"/>
          <c:errBars>
            <c:errBarType val="both"/>
            <c:errValType val="cust"/>
            <c:noEndCap val="0"/>
            <c:plus>
              <c:numRef>
                <c:f>'8 combinations by sex'!$N$48:$N$50</c:f>
                <c:numCache>
                  <c:formatCode>General</c:formatCode>
                  <c:ptCount val="3"/>
                  <c:pt idx="0">
                    <c:v>0</c:v>
                  </c:pt>
                  <c:pt idx="1">
                    <c:v>0</c:v>
                  </c:pt>
                  <c:pt idx="2">
                    <c:v>0</c:v>
                  </c:pt>
                </c:numCache>
              </c:numRef>
            </c:plus>
            <c:minus>
              <c:numRef>
                <c:f>'8 combinations by sex'!$M$48:$M$50</c:f>
                <c:numCache>
                  <c:formatCode>General</c:formatCode>
                  <c:ptCount val="3"/>
                  <c:pt idx="0">
                    <c:v>0</c:v>
                  </c:pt>
                  <c:pt idx="1">
                    <c:v>0</c:v>
                  </c:pt>
                  <c:pt idx="2">
                    <c:v>0</c:v>
                  </c:pt>
                </c:numCache>
              </c:numRef>
            </c:minus>
          </c:errBars>
          <c:cat>
            <c:strRef>
              <c:f>'8 combinations by sex'!$B$48:$B$50</c:f>
              <c:strCache>
                <c:ptCount val="3"/>
                <c:pt idx="0">
                  <c:v>All patients</c:v>
                </c:pt>
                <c:pt idx="1">
                  <c:v>Male</c:v>
                </c:pt>
                <c:pt idx="2">
                  <c:v>Female</c:v>
                </c:pt>
              </c:strCache>
            </c:strRef>
          </c:cat>
          <c:val>
            <c:numRef>
              <c:f>'8 combinations by sex'!$L$48:$L$50</c:f>
              <c:numCache>
                <c:formatCode>0</c:formatCode>
                <c:ptCount val="3"/>
                <c:pt idx="0">
                  <c:v>0</c:v>
                </c:pt>
                <c:pt idx="1">
                  <c:v>0</c:v>
                </c:pt>
                <c:pt idx="2">
                  <c:v>0</c:v>
                </c:pt>
              </c:numCache>
            </c:numRef>
          </c:val>
        </c:ser>
        <c:ser>
          <c:idx val="8"/>
          <c:order val="8"/>
          <c:tx>
            <c:v>Chemotherapy and radiotherapy</c:v>
          </c:tx>
          <c:spPr>
            <a:solidFill>
              <a:srgbClr val="FF33CC"/>
            </a:solidFill>
            <a:ln>
              <a:solidFill>
                <a:schemeClr val="tx1"/>
              </a:solidFill>
            </a:ln>
          </c:spPr>
          <c:invertIfNegative val="0"/>
          <c:errBars>
            <c:errBarType val="both"/>
            <c:errValType val="cust"/>
            <c:noEndCap val="0"/>
            <c:plus>
              <c:numRef>
                <c:f>'8 combinations by sex'!$Q$48:$Q$50</c:f>
                <c:numCache>
                  <c:formatCode>General</c:formatCode>
                  <c:ptCount val="3"/>
                  <c:pt idx="0">
                    <c:v>0</c:v>
                  </c:pt>
                  <c:pt idx="1">
                    <c:v>0</c:v>
                  </c:pt>
                  <c:pt idx="2">
                    <c:v>0</c:v>
                  </c:pt>
                </c:numCache>
              </c:numRef>
            </c:plus>
            <c:minus>
              <c:numRef>
                <c:f>'8 combinations by sex'!$P$48:$P$50</c:f>
                <c:numCache>
                  <c:formatCode>General</c:formatCode>
                  <c:ptCount val="3"/>
                  <c:pt idx="0">
                    <c:v>0</c:v>
                  </c:pt>
                  <c:pt idx="1">
                    <c:v>0</c:v>
                  </c:pt>
                  <c:pt idx="2">
                    <c:v>0</c:v>
                  </c:pt>
                </c:numCache>
              </c:numRef>
            </c:minus>
          </c:errBars>
          <c:cat>
            <c:strRef>
              <c:f>'8 combinations by sex'!$B$48:$B$50</c:f>
              <c:strCache>
                <c:ptCount val="3"/>
                <c:pt idx="0">
                  <c:v>All patients</c:v>
                </c:pt>
                <c:pt idx="1">
                  <c:v>Male</c:v>
                </c:pt>
                <c:pt idx="2">
                  <c:v>Female</c:v>
                </c:pt>
              </c:strCache>
            </c:strRef>
          </c:cat>
          <c:val>
            <c:numRef>
              <c:f>'8 combinations by sex'!$O$48:$O$50</c:f>
              <c:numCache>
                <c:formatCode>0</c:formatCode>
                <c:ptCount val="3"/>
                <c:pt idx="0">
                  <c:v>0</c:v>
                </c:pt>
                <c:pt idx="1">
                  <c:v>0</c:v>
                </c:pt>
                <c:pt idx="2">
                  <c:v>0</c:v>
                </c:pt>
              </c:numCache>
            </c:numRef>
          </c:val>
        </c:ser>
        <c:ser>
          <c:idx val="10"/>
          <c:order val="10"/>
          <c:tx>
            <c:v>Tumour resection and chemotherapy</c:v>
          </c:tx>
          <c:spPr>
            <a:solidFill>
              <a:srgbClr val="002060"/>
            </a:solidFill>
            <a:ln>
              <a:solidFill>
                <a:schemeClr val="tx1"/>
              </a:solidFill>
            </a:ln>
          </c:spPr>
          <c:invertIfNegative val="0"/>
          <c:errBars>
            <c:errBarType val="both"/>
            <c:errValType val="cust"/>
            <c:noEndCap val="0"/>
            <c:plus>
              <c:numRef>
                <c:f>'8 combinations by sex'!$T$48:$T$50</c:f>
                <c:numCache>
                  <c:formatCode>General</c:formatCode>
                  <c:ptCount val="3"/>
                  <c:pt idx="0">
                    <c:v>0</c:v>
                  </c:pt>
                  <c:pt idx="1">
                    <c:v>0</c:v>
                  </c:pt>
                  <c:pt idx="2">
                    <c:v>0</c:v>
                  </c:pt>
                </c:numCache>
              </c:numRef>
            </c:plus>
            <c:minus>
              <c:numRef>
                <c:f>'8 combinations by sex'!$S$48:$S$50</c:f>
                <c:numCache>
                  <c:formatCode>General</c:formatCode>
                  <c:ptCount val="3"/>
                  <c:pt idx="0">
                    <c:v>0</c:v>
                  </c:pt>
                  <c:pt idx="1">
                    <c:v>0</c:v>
                  </c:pt>
                  <c:pt idx="2">
                    <c:v>0</c:v>
                  </c:pt>
                </c:numCache>
              </c:numRef>
            </c:minus>
          </c:errBars>
          <c:cat>
            <c:strRef>
              <c:f>'8 combinations by sex'!$B$48:$B$50</c:f>
              <c:strCache>
                <c:ptCount val="3"/>
                <c:pt idx="0">
                  <c:v>All patients</c:v>
                </c:pt>
                <c:pt idx="1">
                  <c:v>Male</c:v>
                </c:pt>
                <c:pt idx="2">
                  <c:v>Female</c:v>
                </c:pt>
              </c:strCache>
            </c:strRef>
          </c:cat>
          <c:val>
            <c:numRef>
              <c:f>'8 combinations by sex'!$R$48:$R$50</c:f>
              <c:numCache>
                <c:formatCode>0</c:formatCode>
                <c:ptCount val="3"/>
                <c:pt idx="0">
                  <c:v>0</c:v>
                </c:pt>
                <c:pt idx="1">
                  <c:v>0</c:v>
                </c:pt>
                <c:pt idx="2">
                  <c:v>0</c:v>
                </c:pt>
              </c:numCache>
            </c:numRef>
          </c:val>
        </c:ser>
        <c:ser>
          <c:idx val="12"/>
          <c:order val="12"/>
          <c:tx>
            <c:v>Tumour resection and radiotherapy</c:v>
          </c:tx>
          <c:spPr>
            <a:solidFill>
              <a:srgbClr val="FFFF00"/>
            </a:solidFill>
            <a:ln>
              <a:solidFill>
                <a:schemeClr val="tx1"/>
              </a:solidFill>
            </a:ln>
          </c:spPr>
          <c:invertIfNegative val="0"/>
          <c:errBars>
            <c:errBarType val="both"/>
            <c:errValType val="cust"/>
            <c:noEndCap val="0"/>
            <c:plus>
              <c:numRef>
                <c:f>'8 combinations by sex'!$W$48:$W$50</c:f>
                <c:numCache>
                  <c:formatCode>General</c:formatCode>
                  <c:ptCount val="3"/>
                  <c:pt idx="0">
                    <c:v>0</c:v>
                  </c:pt>
                  <c:pt idx="1">
                    <c:v>0</c:v>
                  </c:pt>
                  <c:pt idx="2">
                    <c:v>0</c:v>
                  </c:pt>
                </c:numCache>
              </c:numRef>
            </c:plus>
            <c:minus>
              <c:numRef>
                <c:f>'8 combinations by sex'!$V$48:$V$50</c:f>
                <c:numCache>
                  <c:formatCode>General</c:formatCode>
                  <c:ptCount val="3"/>
                  <c:pt idx="0">
                    <c:v>0</c:v>
                  </c:pt>
                  <c:pt idx="1">
                    <c:v>0</c:v>
                  </c:pt>
                  <c:pt idx="2">
                    <c:v>0</c:v>
                  </c:pt>
                </c:numCache>
              </c:numRef>
            </c:minus>
          </c:errBars>
          <c:cat>
            <c:strRef>
              <c:f>'8 combinations by sex'!$B$48:$B$50</c:f>
              <c:strCache>
                <c:ptCount val="3"/>
                <c:pt idx="0">
                  <c:v>All patients</c:v>
                </c:pt>
                <c:pt idx="1">
                  <c:v>Male</c:v>
                </c:pt>
                <c:pt idx="2">
                  <c:v>Female</c:v>
                </c:pt>
              </c:strCache>
            </c:strRef>
          </c:cat>
          <c:val>
            <c:numRef>
              <c:f>'8 combinations by sex'!$U$48:$U$50</c:f>
              <c:numCache>
                <c:formatCode>0</c:formatCode>
                <c:ptCount val="3"/>
                <c:pt idx="0">
                  <c:v>0</c:v>
                </c:pt>
                <c:pt idx="1">
                  <c:v>0</c:v>
                </c:pt>
                <c:pt idx="2">
                  <c:v>0</c:v>
                </c:pt>
              </c:numCache>
            </c:numRef>
          </c:val>
        </c:ser>
        <c:ser>
          <c:idx val="14"/>
          <c:order val="14"/>
          <c:tx>
            <c:v>Tumour resection, radiotherapy and chemotherapy</c:v>
          </c:tx>
          <c:spPr>
            <a:solidFill>
              <a:srgbClr val="7030A0"/>
            </a:solidFill>
            <a:ln>
              <a:solidFill>
                <a:schemeClr val="tx1"/>
              </a:solidFill>
            </a:ln>
          </c:spPr>
          <c:invertIfNegative val="0"/>
          <c:errBars>
            <c:errBarType val="both"/>
            <c:errValType val="cust"/>
            <c:noEndCap val="0"/>
            <c:plus>
              <c:numRef>
                <c:f>'8 combinations by sex'!$Z$48:$Z$50</c:f>
                <c:numCache>
                  <c:formatCode>General</c:formatCode>
                  <c:ptCount val="3"/>
                  <c:pt idx="0">
                    <c:v>0</c:v>
                  </c:pt>
                  <c:pt idx="1">
                    <c:v>0</c:v>
                  </c:pt>
                  <c:pt idx="2">
                    <c:v>0</c:v>
                  </c:pt>
                </c:numCache>
              </c:numRef>
            </c:plus>
            <c:minus>
              <c:numRef>
                <c:f>'8 combinations by sex'!$Y$48:$Y$50</c:f>
                <c:numCache>
                  <c:formatCode>General</c:formatCode>
                  <c:ptCount val="3"/>
                  <c:pt idx="0">
                    <c:v>0</c:v>
                  </c:pt>
                  <c:pt idx="1">
                    <c:v>0</c:v>
                  </c:pt>
                  <c:pt idx="2">
                    <c:v>0</c:v>
                  </c:pt>
                </c:numCache>
              </c:numRef>
            </c:minus>
          </c:errBars>
          <c:cat>
            <c:strRef>
              <c:f>'8 combinations by sex'!$B$48:$B$50</c:f>
              <c:strCache>
                <c:ptCount val="3"/>
                <c:pt idx="0">
                  <c:v>All patients</c:v>
                </c:pt>
                <c:pt idx="1">
                  <c:v>Male</c:v>
                </c:pt>
                <c:pt idx="2">
                  <c:v>Female</c:v>
                </c:pt>
              </c:strCache>
            </c:strRef>
          </c:cat>
          <c:val>
            <c:numRef>
              <c:f>'8 combinations by sex'!$X$48:$X$50</c:f>
              <c:numCache>
                <c:formatCode>0</c:formatCode>
                <c:ptCount val="3"/>
                <c:pt idx="0">
                  <c:v>0</c:v>
                </c:pt>
                <c:pt idx="1">
                  <c:v>0</c:v>
                </c:pt>
                <c:pt idx="2">
                  <c:v>0</c:v>
                </c:pt>
              </c:numCache>
            </c:numRef>
          </c:val>
        </c:ser>
        <c:dLbls>
          <c:showLegendKey val="0"/>
          <c:showVal val="0"/>
          <c:showCatName val="0"/>
          <c:showSerName val="0"/>
          <c:showPercent val="0"/>
          <c:showBubbleSize val="0"/>
        </c:dLbls>
        <c:gapWidth val="150"/>
        <c:axId val="150550016"/>
        <c:axId val="150551936"/>
      </c:barChart>
      <c:barChart>
        <c:barDir val="col"/>
        <c:grouping val="clustered"/>
        <c:varyColors val="0"/>
        <c:ser>
          <c:idx val="1"/>
          <c:order val="1"/>
          <c:tx>
            <c:v>other care (all malig)</c:v>
          </c:tx>
          <c:spPr>
            <a:pattFill prst="dkDnDiag">
              <a:fgClr>
                <a:schemeClr val="bg1">
                  <a:lumMod val="75000"/>
                </a:schemeClr>
              </a:fgClr>
              <a:bgClr>
                <a:schemeClr val="bg1"/>
              </a:bgClr>
            </a:pattFill>
            <a:ln>
              <a:solidFill>
                <a:schemeClr val="tx1"/>
              </a:solidFill>
            </a:ln>
          </c:spPr>
          <c:invertIfNegative val="0"/>
          <c:errBars>
            <c:errBarType val="both"/>
            <c:errValType val="cust"/>
            <c:noEndCap val="0"/>
            <c:plus>
              <c:numRef>
                <c:f>'8 combinations by sex'!$E$54:$E$56</c:f>
                <c:numCache>
                  <c:formatCode>General</c:formatCode>
                  <c:ptCount val="3"/>
                  <c:pt idx="0">
                    <c:v>8.384569761914662E-2</c:v>
                  </c:pt>
                  <c:pt idx="1">
                    <c:v>0.13635927779260726</c:v>
                  </c:pt>
                  <c:pt idx="2">
                    <c:v>0.13781441616431067</c:v>
                  </c:pt>
                </c:numCache>
              </c:numRef>
            </c:plus>
            <c:minus>
              <c:numRef>
                <c:f>'8 combinations by sex'!$D$54:$D$56</c:f>
                <c:numCache>
                  <c:formatCode>General</c:formatCode>
                  <c:ptCount val="3"/>
                  <c:pt idx="0">
                    <c:v>0.11615430238085622</c:v>
                  </c:pt>
                  <c:pt idx="1">
                    <c:v>0.1636407222073899</c:v>
                  </c:pt>
                  <c:pt idx="2">
                    <c:v>0.16218558383569004</c:v>
                  </c:pt>
                </c:numCache>
              </c:numRef>
            </c:minus>
          </c:errBars>
          <c:cat>
            <c:strRef>
              <c:f>'8 combinations by sex'!$B$48:$B$50</c:f>
              <c:strCache>
                <c:ptCount val="3"/>
                <c:pt idx="0">
                  <c:v>All patients</c:v>
                </c:pt>
                <c:pt idx="1">
                  <c:v>Male</c:v>
                </c:pt>
                <c:pt idx="2">
                  <c:v>Female</c:v>
                </c:pt>
              </c:strCache>
            </c:strRef>
          </c:cat>
          <c:val>
            <c:numRef>
              <c:f>'8 combinations by sex'!$C$54:$C$56</c:f>
              <c:numCache>
                <c:formatCode>0</c:formatCode>
                <c:ptCount val="3"/>
                <c:pt idx="0">
                  <c:v>33.016154302380855</c:v>
                </c:pt>
                <c:pt idx="1">
                  <c:v>40.66364072220739</c:v>
                </c:pt>
                <c:pt idx="2">
                  <c:v>25.362185583835689</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errBars>
            <c:errBarType val="both"/>
            <c:errValType val="cust"/>
            <c:noEndCap val="0"/>
            <c:plus>
              <c:numRef>
                <c:f>'8 combinations by sex'!$H$54:$H$56</c:f>
                <c:numCache>
                  <c:formatCode>General</c:formatCode>
                  <c:ptCount val="3"/>
                  <c:pt idx="0">
                    <c:v>9.8649523872437861E-2</c:v>
                  </c:pt>
                  <c:pt idx="1">
                    <c:v>0.11141303567686123</c:v>
                  </c:pt>
                  <c:pt idx="2">
                    <c:v>8.6383775924787187E-2</c:v>
                  </c:pt>
                </c:numCache>
              </c:numRef>
            </c:plus>
            <c:minus>
              <c:numRef>
                <c:f>'8 combinations by sex'!$G$54:$G$56</c:f>
                <c:numCache>
                  <c:formatCode>General</c:formatCode>
                  <c:ptCount val="3"/>
                  <c:pt idx="0">
                    <c:v>0.10135047612756232</c:v>
                  </c:pt>
                  <c:pt idx="1">
                    <c:v>8.858696432313895E-2</c:v>
                  </c:pt>
                  <c:pt idx="2">
                    <c:v>0.11361622407521299</c:v>
                  </c:pt>
                </c:numCache>
              </c:numRef>
            </c:minus>
          </c:errBars>
          <c:cat>
            <c:strRef>
              <c:f>'8 combinations by sex'!$B$48:$B$50</c:f>
              <c:strCache>
                <c:ptCount val="3"/>
                <c:pt idx="0">
                  <c:v>All patients</c:v>
                </c:pt>
                <c:pt idx="1">
                  <c:v>Male</c:v>
                </c:pt>
                <c:pt idx="2">
                  <c:v>Female</c:v>
                </c:pt>
              </c:strCache>
            </c:strRef>
          </c:cat>
          <c:val>
            <c:numRef>
              <c:f>'8 combinations by sex'!$F$54:$F$56</c:f>
              <c:numCache>
                <c:formatCode>0</c:formatCode>
                <c:ptCount val="3"/>
                <c:pt idx="0">
                  <c:v>6.8013504761275625</c:v>
                </c:pt>
                <c:pt idx="1">
                  <c:v>7.3885869643231388</c:v>
                </c:pt>
                <c:pt idx="2">
                  <c:v>6.2136162240752126</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errBars>
            <c:errBarType val="both"/>
            <c:errValType val="cust"/>
            <c:noEndCap val="0"/>
            <c:plus>
              <c:numRef>
                <c:f>'8 combinations by sex'!$K$54:$K$56</c:f>
                <c:numCache>
                  <c:formatCode>General</c:formatCode>
                  <c:ptCount val="3"/>
                  <c:pt idx="0">
                    <c:v>0.12320753877018475</c:v>
                  </c:pt>
                  <c:pt idx="1">
                    <c:v>0.17806477358528383</c:v>
                  </c:pt>
                  <c:pt idx="2">
                    <c:v>0.16669329302982661</c:v>
                  </c:pt>
                </c:numCache>
              </c:numRef>
            </c:plus>
            <c:minus>
              <c:numRef>
                <c:f>'8 combinations by sex'!$J$54:$J$56</c:f>
                <c:numCache>
                  <c:formatCode>General</c:formatCode>
                  <c:ptCount val="3"/>
                  <c:pt idx="0">
                    <c:v>7.6792461229818088E-2</c:v>
                  </c:pt>
                  <c:pt idx="1">
                    <c:v>0.12193522641471333</c:v>
                  </c:pt>
                  <c:pt idx="2">
                    <c:v>0.13330670697017055</c:v>
                  </c:pt>
                </c:numCache>
              </c:numRef>
            </c:minus>
          </c:errBars>
          <c:cat>
            <c:strRef>
              <c:f>'8 combinations by sex'!$B$48:$B$50</c:f>
              <c:strCache>
                <c:ptCount val="3"/>
                <c:pt idx="0">
                  <c:v>All patients</c:v>
                </c:pt>
                <c:pt idx="1">
                  <c:v>Male</c:v>
                </c:pt>
                <c:pt idx="2">
                  <c:v>Female</c:v>
                </c:pt>
              </c:strCache>
            </c:strRef>
          </c:cat>
          <c:val>
            <c:numRef>
              <c:f>'8 combinations by sex'!$I$54:$I$56</c:f>
              <c:numCache>
                <c:formatCode>0</c:formatCode>
                <c:ptCount val="3"/>
                <c:pt idx="0">
                  <c:v>21.476792461229817</c:v>
                </c:pt>
                <c:pt idx="1">
                  <c:v>19.521935226414715</c:v>
                </c:pt>
                <c:pt idx="2">
                  <c:v>23.433306706970171</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errBars>
            <c:errBarType val="both"/>
            <c:errValType val="cust"/>
            <c:noEndCap val="0"/>
            <c:plus>
              <c:numRef>
                <c:f>'8 combinations by sex'!$N$54:$N$56</c:f>
                <c:numCache>
                  <c:formatCode>General</c:formatCode>
                  <c:ptCount val="3"/>
                  <c:pt idx="0">
                    <c:v>6.7838879179490164E-2</c:v>
                  </c:pt>
                  <c:pt idx="1">
                    <c:v>0.11667312622552117</c:v>
                  </c:pt>
                  <c:pt idx="2">
                    <c:v>2.3625246389638477E-2</c:v>
                  </c:pt>
                </c:numCache>
              </c:numRef>
            </c:plus>
            <c:minus>
              <c:numRef>
                <c:f>'8 combinations by sex'!$M$54:$M$56</c:f>
                <c:numCache>
                  <c:formatCode>General</c:formatCode>
                  <c:ptCount val="3"/>
                  <c:pt idx="0">
                    <c:v>3.2161120820507705E-2</c:v>
                  </c:pt>
                  <c:pt idx="1">
                    <c:v>8.3326873774478116E-2</c:v>
                  </c:pt>
                  <c:pt idx="2">
                    <c:v>7.6374753610362056E-2</c:v>
                  </c:pt>
                </c:numCache>
              </c:numRef>
            </c:minus>
          </c:errBars>
          <c:cat>
            <c:strRef>
              <c:f>'8 combinations by sex'!$B$48:$B$50</c:f>
              <c:strCache>
                <c:ptCount val="3"/>
                <c:pt idx="0">
                  <c:v>All patients</c:v>
                </c:pt>
                <c:pt idx="1">
                  <c:v>Male</c:v>
                </c:pt>
                <c:pt idx="2">
                  <c:v>Female</c:v>
                </c:pt>
              </c:strCache>
            </c:strRef>
          </c:cat>
          <c:val>
            <c:numRef>
              <c:f>'8 combinations by sex'!$L$54:$L$56</c:f>
              <c:numCache>
                <c:formatCode>0</c:formatCode>
                <c:ptCount val="3"/>
                <c:pt idx="0">
                  <c:v>10.132161120820509</c:v>
                </c:pt>
                <c:pt idx="1">
                  <c:v>15.583326873774478</c:v>
                </c:pt>
                <c:pt idx="2">
                  <c:v>4.6763747536103617</c:v>
                </c:pt>
              </c:numCache>
            </c:numRef>
          </c:val>
        </c:ser>
        <c:ser>
          <c:idx val="9"/>
          <c:order val="9"/>
          <c:tx>
            <c:v>CT and RT (all malig)</c:v>
          </c:tx>
          <c:spPr>
            <a:pattFill prst="dkDnDiag">
              <a:fgClr>
                <a:srgbClr val="FF33CC"/>
              </a:fgClr>
              <a:bgClr>
                <a:schemeClr val="bg1"/>
              </a:bgClr>
            </a:pattFill>
            <a:ln>
              <a:solidFill>
                <a:schemeClr val="tx1"/>
              </a:solidFill>
            </a:ln>
          </c:spPr>
          <c:invertIfNegative val="0"/>
          <c:errBars>
            <c:errBarType val="both"/>
            <c:errValType val="cust"/>
            <c:noEndCap val="0"/>
            <c:plus>
              <c:numRef>
                <c:f>'8 combinations by sex'!$Q$54:$Q$56</c:f>
                <c:numCache>
                  <c:formatCode>General</c:formatCode>
                  <c:ptCount val="3"/>
                  <c:pt idx="0">
                    <c:v>1.2787302882039775E-2</c:v>
                  </c:pt>
                  <c:pt idx="1">
                    <c:v>9.9982487418214916E-2</c:v>
                  </c:pt>
                  <c:pt idx="2">
                    <c:v>2.6196318665846263E-2</c:v>
                  </c:pt>
                </c:numCache>
              </c:numRef>
            </c:plus>
            <c:minus>
              <c:numRef>
                <c:f>'8 combinations by sex'!$P$54:$P$56</c:f>
                <c:numCache>
                  <c:formatCode>General</c:formatCode>
                  <c:ptCount val="3"/>
                  <c:pt idx="0">
                    <c:v>8.7212697117960758E-2</c:v>
                  </c:pt>
                  <c:pt idx="1">
                    <c:v>0.10001751258178437</c:v>
                  </c:pt>
                  <c:pt idx="2">
                    <c:v>7.380368133415427E-2</c:v>
                  </c:pt>
                </c:numCache>
              </c:numRef>
            </c:minus>
          </c:errBars>
          <c:cat>
            <c:strRef>
              <c:f>'8 combinations by sex'!$B$48:$B$50</c:f>
              <c:strCache>
                <c:ptCount val="3"/>
                <c:pt idx="0">
                  <c:v>All patients</c:v>
                </c:pt>
                <c:pt idx="1">
                  <c:v>Male</c:v>
                </c:pt>
                <c:pt idx="2">
                  <c:v>Female</c:v>
                </c:pt>
              </c:strCache>
            </c:strRef>
          </c:cat>
          <c:val>
            <c:numRef>
              <c:f>'8 combinations by sex'!$O$54:$O$56</c:f>
              <c:numCache>
                <c:formatCode>0</c:formatCode>
                <c:ptCount val="3"/>
                <c:pt idx="0">
                  <c:v>5.1872126971179604</c:v>
                </c:pt>
                <c:pt idx="1">
                  <c:v>5.9000175125817851</c:v>
                </c:pt>
                <c:pt idx="2">
                  <c:v>4.4738036813341537</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errBars>
            <c:errBarType val="both"/>
            <c:errValType val="cust"/>
            <c:noEndCap val="0"/>
            <c:plus>
              <c:numRef>
                <c:f>'8 combinations by sex'!$T$54:$T$56</c:f>
                <c:numCache>
                  <c:formatCode>General</c:formatCode>
                  <c:ptCount val="3"/>
                  <c:pt idx="0">
                    <c:v>8.694128071205931E-2</c:v>
                  </c:pt>
                  <c:pt idx="1">
                    <c:v>0.13316107843052905</c:v>
                  </c:pt>
                  <c:pt idx="2">
                    <c:v>0.13974990374282292</c:v>
                  </c:pt>
                </c:numCache>
              </c:numRef>
            </c:plus>
            <c:minus>
              <c:numRef>
                <c:f>'8 combinations by sex'!$S$54:$S$56</c:f>
                <c:numCache>
                  <c:formatCode>General</c:formatCode>
                  <c:ptCount val="3"/>
                  <c:pt idx="0">
                    <c:v>1.3058719287941223E-2</c:v>
                  </c:pt>
                  <c:pt idx="1">
                    <c:v>6.6838921569471132E-2</c:v>
                  </c:pt>
                  <c:pt idx="2">
                    <c:v>6.0250096257176367E-2</c:v>
                  </c:pt>
                </c:numCache>
              </c:numRef>
            </c:minus>
          </c:errBars>
          <c:cat>
            <c:strRef>
              <c:f>'8 combinations by sex'!$B$48:$B$50</c:f>
              <c:strCache>
                <c:ptCount val="3"/>
                <c:pt idx="0">
                  <c:v>All patients</c:v>
                </c:pt>
                <c:pt idx="1">
                  <c:v>Male</c:v>
                </c:pt>
                <c:pt idx="2">
                  <c:v>Female</c:v>
                </c:pt>
              </c:strCache>
            </c:strRef>
          </c:cat>
          <c:val>
            <c:numRef>
              <c:f>'8 combinations by sex'!$R$54:$R$56</c:f>
              <c:numCache>
                <c:formatCode>0</c:formatCode>
                <c:ptCount val="3"/>
                <c:pt idx="0">
                  <c:v>7.813058719287941</c:v>
                </c:pt>
                <c:pt idx="1">
                  <c:v>6.6668389215694717</c:v>
                </c:pt>
                <c:pt idx="2">
                  <c:v>8.9602500962571767</c:v>
                </c:pt>
              </c:numCache>
            </c:numRef>
          </c:val>
        </c:ser>
        <c:ser>
          <c:idx val="13"/>
          <c:order val="13"/>
          <c:tx>
            <c:v>TR and RT (all malig)</c:v>
          </c:tx>
          <c:spPr>
            <a:pattFill prst="dkDnDiag">
              <a:fgClr>
                <a:srgbClr val="FFFF00"/>
              </a:fgClr>
              <a:bgClr>
                <a:schemeClr val="bg1"/>
              </a:bgClr>
            </a:pattFill>
            <a:ln>
              <a:solidFill>
                <a:schemeClr val="tx1"/>
              </a:solidFill>
            </a:ln>
          </c:spPr>
          <c:invertIfNegative val="0"/>
          <c:errBars>
            <c:errBarType val="both"/>
            <c:errValType val="cust"/>
            <c:noEndCap val="0"/>
            <c:plus>
              <c:numRef>
                <c:f>'8 combinations by sex'!$W$54:$W$56</c:f>
                <c:numCache>
                  <c:formatCode>General</c:formatCode>
                  <c:ptCount val="3"/>
                  <c:pt idx="0">
                    <c:v>9.6149764413430816E-2</c:v>
                  </c:pt>
                  <c:pt idx="1">
                    <c:v>-1.7969057277622547E-3</c:v>
                  </c:pt>
                  <c:pt idx="2">
                    <c:v>8.8500284461506595E-2</c:v>
                  </c:pt>
                </c:numCache>
              </c:numRef>
            </c:plus>
            <c:minus>
              <c:numRef>
                <c:f>'8 combinations by sex'!$V$54:$V$56</c:f>
                <c:numCache>
                  <c:formatCode>General</c:formatCode>
                  <c:ptCount val="3"/>
                  <c:pt idx="0">
                    <c:v>0.10385023558656847</c:v>
                  </c:pt>
                  <c:pt idx="1">
                    <c:v>1.7969057277622547E-3</c:v>
                  </c:pt>
                  <c:pt idx="2">
                    <c:v>0.11149971553849447</c:v>
                  </c:pt>
                </c:numCache>
              </c:numRef>
            </c:minus>
          </c:errBars>
          <c:cat>
            <c:strRef>
              <c:f>'8 combinations by sex'!$B$48:$B$50</c:f>
              <c:strCache>
                <c:ptCount val="3"/>
                <c:pt idx="0">
                  <c:v>All patients</c:v>
                </c:pt>
                <c:pt idx="1">
                  <c:v>Male</c:v>
                </c:pt>
                <c:pt idx="2">
                  <c:v>Female</c:v>
                </c:pt>
              </c:strCache>
            </c:strRef>
          </c:cat>
          <c:val>
            <c:numRef>
              <c:f>'8 combinations by sex'!$U$54:$U$56</c:f>
              <c:numCache>
                <c:formatCode>0</c:formatCode>
                <c:ptCount val="3"/>
                <c:pt idx="0">
                  <c:v>8.7038502355865681</c:v>
                </c:pt>
                <c:pt idx="1">
                  <c:v>2.1017969057277623</c:v>
                </c:pt>
                <c:pt idx="2">
                  <c:v>15.311499715538494</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errBars>
            <c:errBarType val="both"/>
            <c:errValType val="cust"/>
            <c:noEndCap val="0"/>
            <c:plus>
              <c:numRef>
                <c:f>'8 combinations by sex'!$Z$54:$Z$56</c:f>
                <c:numCache>
                  <c:formatCode>General</c:formatCode>
                  <c:ptCount val="3"/>
                  <c:pt idx="0">
                    <c:v>3.0580012551213898E-2</c:v>
                  </c:pt>
                  <c:pt idx="1">
                    <c:v>2.6143126598740185E-2</c:v>
                  </c:pt>
                  <c:pt idx="2">
                    <c:v>0.13103676162125844</c:v>
                  </c:pt>
                </c:numCache>
              </c:numRef>
            </c:plus>
            <c:minus>
              <c:numRef>
                <c:f>'8 combinations by sex'!$Y$54:$Y$56</c:f>
                <c:numCache>
                  <c:formatCode>General</c:formatCode>
                  <c:ptCount val="3"/>
                  <c:pt idx="0">
                    <c:v>6.9419987448785747E-2</c:v>
                  </c:pt>
                  <c:pt idx="1">
                    <c:v>7.385687340125946E-2</c:v>
                  </c:pt>
                  <c:pt idx="2">
                    <c:v>6.8963238378742631E-2</c:v>
                  </c:pt>
                </c:numCache>
              </c:numRef>
            </c:minus>
          </c:errBars>
          <c:cat>
            <c:strRef>
              <c:f>'8 combinations by sex'!$B$48:$B$50</c:f>
              <c:strCache>
                <c:ptCount val="3"/>
                <c:pt idx="0">
                  <c:v>All patients</c:v>
                </c:pt>
                <c:pt idx="1">
                  <c:v>Male</c:v>
                </c:pt>
                <c:pt idx="2">
                  <c:v>Female</c:v>
                </c:pt>
              </c:strCache>
            </c:strRef>
          </c:cat>
          <c:val>
            <c:numRef>
              <c:f>'8 combinations by sex'!$X$54:$X$56</c:f>
              <c:numCache>
                <c:formatCode>0</c:formatCode>
                <c:ptCount val="3"/>
                <c:pt idx="0">
                  <c:v>6.8694199874487865</c:v>
                </c:pt>
                <c:pt idx="1">
                  <c:v>2.1738568734012595</c:v>
                </c:pt>
                <c:pt idx="2">
                  <c:v>11.568963238378743</c:v>
                </c:pt>
              </c:numCache>
            </c:numRef>
          </c:val>
        </c:ser>
        <c:dLbls>
          <c:showLegendKey val="0"/>
          <c:showVal val="0"/>
          <c:showCatName val="0"/>
          <c:showSerName val="0"/>
          <c:showPercent val="0"/>
          <c:showBubbleSize val="0"/>
        </c:dLbls>
        <c:gapWidth val="150"/>
        <c:axId val="150567936"/>
        <c:axId val="150566400"/>
      </c:barChart>
      <c:catAx>
        <c:axId val="150550016"/>
        <c:scaling>
          <c:orientation val="minMax"/>
        </c:scaling>
        <c:delete val="0"/>
        <c:axPos val="b"/>
        <c:title>
          <c:tx>
            <c:rich>
              <a:bodyPr/>
              <a:lstStyle/>
              <a:p>
                <a:pPr>
                  <a:defRPr sz="1200" b="0"/>
                </a:pPr>
                <a:r>
                  <a:rPr lang="en-GB" sz="1200" b="0"/>
                  <a:t>Sex</a:t>
                </a:r>
              </a:p>
            </c:rich>
          </c:tx>
          <c:layout>
            <c:manualLayout>
              <c:xMode val="edge"/>
              <c:yMode val="edge"/>
              <c:x val="0.48473373813312037"/>
              <c:y val="0.8435579504465498"/>
            </c:manualLayout>
          </c:layout>
          <c:overlay val="0"/>
        </c:title>
        <c:majorTickMark val="out"/>
        <c:minorTickMark val="none"/>
        <c:tickLblPos val="nextTo"/>
        <c:spPr>
          <a:ln>
            <a:solidFill>
              <a:schemeClr val="tx1"/>
            </a:solidFill>
          </a:ln>
        </c:spPr>
        <c:crossAx val="150551936"/>
        <c:crosses val="autoZero"/>
        <c:auto val="1"/>
        <c:lblAlgn val="ctr"/>
        <c:lblOffset val="100"/>
        <c:noMultiLvlLbl val="0"/>
      </c:catAx>
      <c:valAx>
        <c:axId val="150551936"/>
        <c:scaling>
          <c:orientation val="minMax"/>
          <c:max val="100"/>
          <c:min val="0"/>
        </c:scaling>
        <c:delete val="0"/>
        <c:axPos val="l"/>
        <c:majorGridlines/>
        <c:title>
          <c:tx>
            <c:rich>
              <a:bodyPr rot="-5400000" vert="horz"/>
              <a:lstStyle/>
              <a:p>
                <a:pPr>
                  <a:defRPr sz="1050"/>
                </a:pPr>
                <a:r>
                  <a:rPr lang="en-US" sz="1050" b="0" i="0" baseline="0">
                    <a:effectLst/>
                  </a:rPr>
                  <a:t>Proportion of tumours (and 95% confidence interval)</a:t>
                </a:r>
                <a:endParaRPr lang="en-GB" sz="1050" b="0">
                  <a:effectLst/>
                </a:endParaRPr>
              </a:p>
            </c:rich>
          </c:tx>
          <c:layout/>
          <c:overlay val="0"/>
        </c:title>
        <c:numFmt formatCode="0" sourceLinked="1"/>
        <c:majorTickMark val="out"/>
        <c:minorTickMark val="none"/>
        <c:tickLblPos val="nextTo"/>
        <c:spPr>
          <a:ln>
            <a:solidFill>
              <a:schemeClr val="tx1"/>
            </a:solidFill>
          </a:ln>
        </c:spPr>
        <c:crossAx val="150550016"/>
        <c:crosses val="autoZero"/>
        <c:crossBetween val="between"/>
      </c:valAx>
      <c:valAx>
        <c:axId val="150566400"/>
        <c:scaling>
          <c:orientation val="minMax"/>
          <c:max val="100"/>
          <c:min val="0"/>
        </c:scaling>
        <c:delete val="1"/>
        <c:axPos val="r"/>
        <c:numFmt formatCode="0" sourceLinked="1"/>
        <c:majorTickMark val="out"/>
        <c:minorTickMark val="none"/>
        <c:tickLblPos val="none"/>
        <c:crossAx val="150567936"/>
        <c:crosses val="max"/>
        <c:crossBetween val="between"/>
      </c:valAx>
      <c:catAx>
        <c:axId val="150567936"/>
        <c:scaling>
          <c:orientation val="minMax"/>
        </c:scaling>
        <c:delete val="1"/>
        <c:axPos val="b"/>
        <c:majorTickMark val="out"/>
        <c:minorTickMark val="none"/>
        <c:tickLblPos val="none"/>
        <c:crossAx val="150566400"/>
        <c:crosses val="autoZero"/>
        <c:auto val="1"/>
        <c:lblAlgn val="ctr"/>
        <c:lblOffset val="100"/>
        <c:noMultiLvlLbl val="0"/>
      </c:cat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2.1439148149246154E-3"/>
          <c:y val="0.88130181033348975"/>
          <c:w val="0.99434584170913387"/>
          <c:h val="0.11096378919741401"/>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sex'!$B$5</c:f>
          <c:strCache>
            <c:ptCount val="1"/>
            <c:pt idx="0">
              <c:v>Proportion of tumours of all 22 cancer sites combined diagnosed in 2013-2015, by sex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6.2564313525456022E-2"/>
          <c:y val="0.13173208941784098"/>
          <c:w val="0.68949978871526074"/>
          <c:h val="0.74377561028887651"/>
        </c:manualLayout>
      </c:layout>
      <c:barChart>
        <c:barDir val="col"/>
        <c:grouping val="stacked"/>
        <c:varyColors val="0"/>
        <c:ser>
          <c:idx val="0"/>
          <c:order val="0"/>
          <c:tx>
            <c:v>Other care*</c:v>
          </c:tx>
          <c:spPr>
            <a:solidFill>
              <a:schemeClr val="bg1">
                <a:lumMod val="75000"/>
              </a:schemeClr>
            </a:solid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sex'!$C$48:$C$50</c:f>
              <c:numCache>
                <c:formatCode>0</c:formatCode>
                <c:ptCount val="3"/>
                <c:pt idx="0">
                  <c:v>0</c:v>
                </c:pt>
                <c:pt idx="1">
                  <c:v>0</c:v>
                </c:pt>
                <c:pt idx="2">
                  <c:v>0</c:v>
                </c:pt>
              </c:numCache>
            </c:numRef>
          </c:val>
        </c:ser>
        <c:ser>
          <c:idx val="2"/>
          <c:order val="2"/>
          <c:tx>
            <c:v>Chemotherapy only</c:v>
          </c:tx>
          <c:spPr>
            <a:solidFill>
              <a:srgbClr val="92D050"/>
            </a:solid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sex'!$F$48:$F$50</c:f>
              <c:numCache>
                <c:formatCode>0</c:formatCode>
                <c:ptCount val="3"/>
                <c:pt idx="0">
                  <c:v>0</c:v>
                </c:pt>
                <c:pt idx="1">
                  <c:v>0</c:v>
                </c:pt>
                <c:pt idx="2">
                  <c:v>0</c:v>
                </c:pt>
              </c:numCache>
            </c:numRef>
          </c:val>
        </c:ser>
        <c:ser>
          <c:idx val="4"/>
          <c:order val="4"/>
          <c:tx>
            <c:v>Tumour resection only</c:v>
          </c:tx>
          <c:spPr>
            <a:solidFill>
              <a:srgbClr val="00B0F0"/>
            </a:solid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sex'!$I$48:$I$50</c:f>
              <c:numCache>
                <c:formatCode>0</c:formatCode>
                <c:ptCount val="3"/>
                <c:pt idx="0">
                  <c:v>0</c:v>
                </c:pt>
                <c:pt idx="1">
                  <c:v>0</c:v>
                </c:pt>
                <c:pt idx="2">
                  <c:v>0</c:v>
                </c:pt>
              </c:numCache>
            </c:numRef>
          </c:val>
        </c:ser>
        <c:ser>
          <c:idx val="6"/>
          <c:order val="6"/>
          <c:tx>
            <c:v>Radiotherapy only</c:v>
          </c:tx>
          <c:spPr>
            <a:solidFill>
              <a:srgbClr val="FFC000"/>
            </a:solid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sex'!$L$48:$L$50</c:f>
              <c:numCache>
                <c:formatCode>0</c:formatCode>
                <c:ptCount val="3"/>
                <c:pt idx="0">
                  <c:v>0</c:v>
                </c:pt>
                <c:pt idx="1">
                  <c:v>0</c:v>
                </c:pt>
                <c:pt idx="2">
                  <c:v>0</c:v>
                </c:pt>
              </c:numCache>
            </c:numRef>
          </c:val>
        </c:ser>
        <c:ser>
          <c:idx val="8"/>
          <c:order val="8"/>
          <c:tx>
            <c:v>Chemotherapy and radiotherapy</c:v>
          </c:tx>
          <c:spPr>
            <a:solidFill>
              <a:srgbClr val="FF33CC"/>
            </a:solid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sex'!$O$48:$O$50</c:f>
              <c:numCache>
                <c:formatCode>0</c:formatCode>
                <c:ptCount val="3"/>
                <c:pt idx="0">
                  <c:v>0</c:v>
                </c:pt>
                <c:pt idx="1">
                  <c:v>0</c:v>
                </c:pt>
                <c:pt idx="2">
                  <c:v>0</c:v>
                </c:pt>
              </c:numCache>
            </c:numRef>
          </c:val>
        </c:ser>
        <c:ser>
          <c:idx val="10"/>
          <c:order val="10"/>
          <c:tx>
            <c:v>Tumour resection and chemotherapy</c:v>
          </c:tx>
          <c:spPr>
            <a:solidFill>
              <a:srgbClr val="002060"/>
            </a:solid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sex'!$R$48:$R$50</c:f>
              <c:numCache>
                <c:formatCode>0</c:formatCode>
                <c:ptCount val="3"/>
                <c:pt idx="0">
                  <c:v>0</c:v>
                </c:pt>
                <c:pt idx="1">
                  <c:v>0</c:v>
                </c:pt>
                <c:pt idx="2">
                  <c:v>0</c:v>
                </c:pt>
              </c:numCache>
            </c:numRef>
          </c:val>
        </c:ser>
        <c:ser>
          <c:idx val="12"/>
          <c:order val="12"/>
          <c:tx>
            <c:v>Tumour resection and radiotherapy</c:v>
          </c:tx>
          <c:spPr>
            <a:solidFill>
              <a:srgbClr val="FFFF00"/>
            </a:solid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sex'!$U$48:$U$50</c:f>
              <c:numCache>
                <c:formatCode>0</c:formatCode>
                <c:ptCount val="3"/>
                <c:pt idx="0">
                  <c:v>0</c:v>
                </c:pt>
                <c:pt idx="1">
                  <c:v>0</c:v>
                </c:pt>
                <c:pt idx="2">
                  <c:v>0</c:v>
                </c:pt>
              </c:numCache>
            </c:numRef>
          </c:val>
        </c:ser>
        <c:ser>
          <c:idx val="14"/>
          <c:order val="14"/>
          <c:tx>
            <c:v>Tumour resection, radiotherapy and chemotherapy</c:v>
          </c:tx>
          <c:spPr>
            <a:solidFill>
              <a:srgbClr val="7030A0"/>
            </a:solid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sex'!$X$48:$X$50</c:f>
              <c:numCache>
                <c:formatCode>0</c:formatCode>
                <c:ptCount val="3"/>
                <c:pt idx="0">
                  <c:v>0</c:v>
                </c:pt>
                <c:pt idx="1">
                  <c:v>0</c:v>
                </c:pt>
                <c:pt idx="2">
                  <c:v>0</c:v>
                </c:pt>
              </c:numCache>
            </c:numRef>
          </c:val>
        </c:ser>
        <c:ser>
          <c:idx val="1"/>
          <c:order val="1"/>
          <c:tx>
            <c:v>other care (all malig)</c:v>
          </c:tx>
          <c:spPr>
            <a:pattFill prst="dkDnDiag">
              <a:fgClr>
                <a:schemeClr val="bg1">
                  <a:lumMod val="75000"/>
                </a:schemeClr>
              </a:fgClr>
              <a:bgClr>
                <a:schemeClr val="bg1"/>
              </a:bgClr>
            </a:patt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sex'!$C$54:$C$56</c:f>
              <c:numCache>
                <c:formatCode>0</c:formatCode>
                <c:ptCount val="3"/>
                <c:pt idx="0">
                  <c:v>33.016154302380855</c:v>
                </c:pt>
                <c:pt idx="1">
                  <c:v>40.66364072220739</c:v>
                </c:pt>
                <c:pt idx="2">
                  <c:v>25.362185583835689</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sex'!$F$54:$F$56</c:f>
              <c:numCache>
                <c:formatCode>0</c:formatCode>
                <c:ptCount val="3"/>
                <c:pt idx="0">
                  <c:v>6.8013504761275625</c:v>
                </c:pt>
                <c:pt idx="1">
                  <c:v>7.3885869643231388</c:v>
                </c:pt>
                <c:pt idx="2">
                  <c:v>6.2136162240752126</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sex'!$I$54:$I$56</c:f>
              <c:numCache>
                <c:formatCode>0</c:formatCode>
                <c:ptCount val="3"/>
                <c:pt idx="0">
                  <c:v>21.476792461229817</c:v>
                </c:pt>
                <c:pt idx="1">
                  <c:v>19.521935226414715</c:v>
                </c:pt>
                <c:pt idx="2">
                  <c:v>23.433306706970171</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sex'!$L$54:$L$56</c:f>
              <c:numCache>
                <c:formatCode>0</c:formatCode>
                <c:ptCount val="3"/>
                <c:pt idx="0">
                  <c:v>10.132161120820509</c:v>
                </c:pt>
                <c:pt idx="1">
                  <c:v>15.583326873774478</c:v>
                </c:pt>
                <c:pt idx="2">
                  <c:v>4.6763747536103617</c:v>
                </c:pt>
              </c:numCache>
            </c:numRef>
          </c:val>
        </c:ser>
        <c:ser>
          <c:idx val="9"/>
          <c:order val="9"/>
          <c:tx>
            <c:v>CT and RT (all malig)</c:v>
          </c:tx>
          <c:spPr>
            <a:pattFill prst="dkDnDiag">
              <a:fgClr>
                <a:srgbClr val="FF33CC"/>
              </a:fgClr>
              <a:bgClr>
                <a:schemeClr val="bg1"/>
              </a:bgClr>
            </a:patt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sex'!$O$54:$O$56</c:f>
              <c:numCache>
                <c:formatCode>0</c:formatCode>
                <c:ptCount val="3"/>
                <c:pt idx="0">
                  <c:v>5.1872126971179604</c:v>
                </c:pt>
                <c:pt idx="1">
                  <c:v>5.9000175125817851</c:v>
                </c:pt>
                <c:pt idx="2">
                  <c:v>4.4738036813341537</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sex'!$R$54:$R$56</c:f>
              <c:numCache>
                <c:formatCode>0</c:formatCode>
                <c:ptCount val="3"/>
                <c:pt idx="0">
                  <c:v>7.813058719287941</c:v>
                </c:pt>
                <c:pt idx="1">
                  <c:v>6.6668389215694717</c:v>
                </c:pt>
                <c:pt idx="2">
                  <c:v>8.9602500962571767</c:v>
                </c:pt>
              </c:numCache>
            </c:numRef>
          </c:val>
        </c:ser>
        <c:ser>
          <c:idx val="13"/>
          <c:order val="13"/>
          <c:tx>
            <c:v>TR and RT (all malig)</c:v>
          </c:tx>
          <c:spPr>
            <a:pattFill prst="dkDnDiag">
              <a:fgClr>
                <a:srgbClr val="FFFF00"/>
              </a:fgClr>
              <a:bgClr>
                <a:schemeClr val="bg1"/>
              </a:bgClr>
            </a:patt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sex'!$U$54:$U$56</c:f>
              <c:numCache>
                <c:formatCode>0</c:formatCode>
                <c:ptCount val="3"/>
                <c:pt idx="0">
                  <c:v>8.7038502355865681</c:v>
                </c:pt>
                <c:pt idx="1">
                  <c:v>2.1017969057277623</c:v>
                </c:pt>
                <c:pt idx="2">
                  <c:v>15.311499715538494</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cat>
            <c:strRef>
              <c:f>'8 combinations by sex'!$B$48:$B$50</c:f>
              <c:strCache>
                <c:ptCount val="3"/>
                <c:pt idx="0">
                  <c:v>All patients</c:v>
                </c:pt>
                <c:pt idx="1">
                  <c:v>Male</c:v>
                </c:pt>
                <c:pt idx="2">
                  <c:v>Female</c:v>
                </c:pt>
              </c:strCache>
            </c:strRef>
          </c:cat>
          <c:val>
            <c:numRef>
              <c:f>'8 combinations by sex'!$X$54:$X$56</c:f>
              <c:numCache>
                <c:formatCode>0</c:formatCode>
                <c:ptCount val="3"/>
                <c:pt idx="0">
                  <c:v>6.8694199874487865</c:v>
                </c:pt>
                <c:pt idx="1">
                  <c:v>2.1738568734012595</c:v>
                </c:pt>
                <c:pt idx="2">
                  <c:v>11.568963238378743</c:v>
                </c:pt>
              </c:numCache>
            </c:numRef>
          </c:val>
        </c:ser>
        <c:dLbls>
          <c:showLegendKey val="0"/>
          <c:showVal val="0"/>
          <c:showCatName val="0"/>
          <c:showSerName val="0"/>
          <c:showPercent val="0"/>
          <c:showBubbleSize val="0"/>
        </c:dLbls>
        <c:gapWidth val="150"/>
        <c:overlap val="100"/>
        <c:axId val="150649472"/>
        <c:axId val="150733568"/>
      </c:barChart>
      <c:catAx>
        <c:axId val="150649472"/>
        <c:scaling>
          <c:orientation val="minMax"/>
        </c:scaling>
        <c:delete val="0"/>
        <c:axPos val="b"/>
        <c:title>
          <c:tx>
            <c:rich>
              <a:bodyPr/>
              <a:lstStyle/>
              <a:p>
                <a:pPr>
                  <a:defRPr sz="1200" b="0"/>
                </a:pPr>
                <a:r>
                  <a:rPr lang="en-GB" sz="1200" b="0"/>
                  <a:t>Sex</a:t>
                </a:r>
              </a:p>
            </c:rich>
          </c:tx>
          <c:layout>
            <c:manualLayout>
              <c:xMode val="edge"/>
              <c:yMode val="edge"/>
              <c:x val="0.4449808847779661"/>
              <c:y val="0.91018683483001672"/>
            </c:manualLayout>
          </c:layout>
          <c:overlay val="0"/>
        </c:title>
        <c:majorTickMark val="out"/>
        <c:minorTickMark val="none"/>
        <c:tickLblPos val="nextTo"/>
        <c:spPr>
          <a:ln>
            <a:solidFill>
              <a:schemeClr val="tx1"/>
            </a:solidFill>
          </a:ln>
        </c:spPr>
        <c:crossAx val="150733568"/>
        <c:crosses val="autoZero"/>
        <c:auto val="1"/>
        <c:lblAlgn val="ctr"/>
        <c:lblOffset val="100"/>
        <c:noMultiLvlLbl val="0"/>
      </c:catAx>
      <c:valAx>
        <c:axId val="150733568"/>
        <c:scaling>
          <c:orientation val="minMax"/>
          <c:max val="100"/>
          <c:min val="0"/>
        </c:scaling>
        <c:delete val="0"/>
        <c:axPos val="l"/>
        <c:majorGridlines/>
        <c:title>
          <c:tx>
            <c:rich>
              <a:bodyPr rot="-5400000" vert="horz"/>
              <a:lstStyle/>
              <a:p>
                <a:pPr>
                  <a:defRPr sz="1050"/>
                </a:pPr>
                <a:r>
                  <a:rPr lang="en-US" sz="1050" b="0" i="0" baseline="0">
                    <a:effectLst/>
                  </a:rPr>
                  <a:t>Proportion of tumours</a:t>
                </a:r>
                <a:endParaRPr lang="en-GB" sz="1050" b="0">
                  <a:effectLst/>
                </a:endParaRPr>
              </a:p>
            </c:rich>
          </c:tx>
          <c:layout/>
          <c:overlay val="0"/>
        </c:title>
        <c:numFmt formatCode="0" sourceLinked="1"/>
        <c:majorTickMark val="out"/>
        <c:minorTickMark val="none"/>
        <c:tickLblPos val="nextTo"/>
        <c:spPr>
          <a:ln>
            <a:solidFill>
              <a:schemeClr val="tx1"/>
            </a:solidFill>
          </a:ln>
        </c:spPr>
        <c:crossAx val="150649472"/>
        <c:crosses val="autoZero"/>
        <c:crossBetween val="between"/>
      </c:valAx>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76329279796483707"/>
          <c:y val="0.13414146453054748"/>
          <c:w val="0.21735024749481749"/>
          <c:h val="0.84146524409926315"/>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treatments by deprivation'!$D$5</c:f>
          <c:strCache>
            <c:ptCount val="1"/>
            <c:pt idx="0">
              <c:v>Proportion of all malignant tumours (excl NMSC) diagnosed in 2013-2015, by deprivation quintile** - treatments are presented independently</c:v>
            </c:pt>
          </c:strCache>
        </c:strRef>
      </c:tx>
      <c:layout>
        <c:manualLayout>
          <c:xMode val="edge"/>
          <c:yMode val="edge"/>
          <c:x val="0.12812230006212413"/>
          <c:y val="3.4084942459423166E-2"/>
        </c:manualLayout>
      </c:layout>
      <c:overlay val="1"/>
      <c:txPr>
        <a:bodyPr/>
        <a:lstStyle/>
        <a:p>
          <a:pPr>
            <a:defRPr sz="1400"/>
          </a:pPr>
          <a:endParaRPr lang="en-US"/>
        </a:p>
      </c:txPr>
    </c:title>
    <c:autoTitleDeleted val="0"/>
    <c:plotArea>
      <c:layout>
        <c:manualLayout>
          <c:layoutTarget val="inner"/>
          <c:xMode val="edge"/>
          <c:yMode val="edge"/>
          <c:x val="4.4741323710068399E-2"/>
          <c:y val="0.12815550906555084"/>
          <c:w val="0.94146701371665065"/>
          <c:h val="0.6717743923458751"/>
        </c:manualLayout>
      </c:layout>
      <c:barChart>
        <c:barDir val="col"/>
        <c:grouping val="clustered"/>
        <c:varyColors val="0"/>
        <c:ser>
          <c:idx val="0"/>
          <c:order val="0"/>
          <c:tx>
            <c:v>Chemotherapy</c:v>
          </c:tx>
          <c:spPr>
            <a:solidFill>
              <a:srgbClr val="92D050"/>
            </a:solidFill>
            <a:ln>
              <a:solidFill>
                <a:schemeClr val="tx1"/>
              </a:solidFill>
            </a:ln>
          </c:spPr>
          <c:invertIfNegative val="0"/>
          <c:errBars>
            <c:errBarType val="both"/>
            <c:errValType val="cust"/>
            <c:noEndCap val="0"/>
            <c:plus>
              <c:numRef>
                <c:f>'3 treatments by deprivation'!$E$47:$E$52</c:f>
                <c:numCache>
                  <c:formatCode>General</c:formatCode>
                  <c:ptCount val="6"/>
                  <c:pt idx="0">
                    <c:v>5.9598858304326541E-2</c:v>
                  </c:pt>
                  <c:pt idx="1">
                    <c:v>0.22755596876947948</c:v>
                  </c:pt>
                  <c:pt idx="2">
                    <c:v>0.17210004138111756</c:v>
                  </c:pt>
                  <c:pt idx="3">
                    <c:v>0.16241711826159033</c:v>
                  </c:pt>
                  <c:pt idx="4">
                    <c:v>0.21000011666024676</c:v>
                  </c:pt>
                  <c:pt idx="5">
                    <c:v>0.2219759460991142</c:v>
                  </c:pt>
                </c:numCache>
              </c:numRef>
            </c:plus>
            <c:minus>
              <c:numRef>
                <c:f>'3 treatments by deprivation'!$D$47:$D$52</c:f>
                <c:numCache>
                  <c:formatCode>General</c:formatCode>
                  <c:ptCount val="6"/>
                  <c:pt idx="0">
                    <c:v>0.14040114169567275</c:v>
                  </c:pt>
                  <c:pt idx="1">
                    <c:v>0.17244403123051555</c:v>
                  </c:pt>
                  <c:pt idx="2">
                    <c:v>0.22789995861887746</c:v>
                  </c:pt>
                  <c:pt idx="3">
                    <c:v>0.2375828817384118</c:v>
                  </c:pt>
                  <c:pt idx="4">
                    <c:v>0.18999988333975182</c:v>
                  </c:pt>
                  <c:pt idx="5">
                    <c:v>0.17802405390088794</c:v>
                  </c:pt>
                </c:numCache>
              </c:numRef>
            </c:minus>
          </c:errBars>
          <c:cat>
            <c:strRef>
              <c:f>'3 treatments by deprivation'!$B$47:$B$52</c:f>
              <c:strCache>
                <c:ptCount val="6"/>
                <c:pt idx="0">
                  <c:v>All patients</c:v>
                </c:pt>
                <c:pt idx="1">
                  <c:v>1 - least deprived</c:v>
                </c:pt>
                <c:pt idx="2">
                  <c:v>2</c:v>
                </c:pt>
                <c:pt idx="3">
                  <c:v>3</c:v>
                </c:pt>
                <c:pt idx="4">
                  <c:v>4</c:v>
                </c:pt>
                <c:pt idx="5">
                  <c:v>5 - most deprived</c:v>
                </c:pt>
              </c:strCache>
            </c:strRef>
          </c:cat>
          <c:val>
            <c:numRef>
              <c:f>'3 treatments by deprivation'!$C$47:$C$52</c:f>
              <c:numCache>
                <c:formatCode>0</c:formatCode>
                <c:ptCount val="6"/>
                <c:pt idx="0">
                  <c:v>28.540401141695671</c:v>
                </c:pt>
                <c:pt idx="1">
                  <c:v>28.172444031230519</c:v>
                </c:pt>
                <c:pt idx="2">
                  <c:v>28.327899958618879</c:v>
                </c:pt>
                <c:pt idx="3">
                  <c:v>28.537582881738409</c:v>
                </c:pt>
                <c:pt idx="4">
                  <c:v>28.78999988333975</c:v>
                </c:pt>
                <c:pt idx="5">
                  <c:v>28.978024053900885</c:v>
                </c:pt>
              </c:numCache>
            </c:numRef>
          </c:val>
        </c:ser>
        <c:ser>
          <c:idx val="2"/>
          <c:order val="3"/>
          <c:tx>
            <c:v>Tumour resection for 22 sites combined *</c:v>
          </c:tx>
          <c:spPr>
            <a:pattFill prst="dkDnDiag">
              <a:fgClr>
                <a:srgbClr val="00B0F0"/>
              </a:fgClr>
              <a:bgClr>
                <a:schemeClr val="bg1"/>
              </a:bgClr>
            </a:pattFill>
            <a:ln>
              <a:solidFill>
                <a:schemeClr val="tx1"/>
              </a:solidFill>
            </a:ln>
          </c:spPr>
          <c:invertIfNegative val="0"/>
          <c:errBars>
            <c:errBarType val="both"/>
            <c:errValType val="cust"/>
            <c:noEndCap val="0"/>
            <c:plus>
              <c:numRef>
                <c:f>'3 treatments by deprivation'!$H$47:$H$52</c:f>
                <c:numCache>
                  <c:formatCode>General</c:formatCode>
                  <c:ptCount val="6"/>
                  <c:pt idx="0">
                    <c:v>0.13687859644688416</c:v>
                  </c:pt>
                  <c:pt idx="1">
                    <c:v>0.305992412182583</c:v>
                  </c:pt>
                  <c:pt idx="2">
                    <c:v>0.24945649660021019</c:v>
                  </c:pt>
                  <c:pt idx="3">
                    <c:v>0.29443149803485369</c:v>
                  </c:pt>
                  <c:pt idx="4">
                    <c:v>0.23054014072344131</c:v>
                  </c:pt>
                  <c:pt idx="5">
                    <c:v>0.2778250579713557</c:v>
                  </c:pt>
                </c:numCache>
              </c:numRef>
            </c:plus>
            <c:minus>
              <c:numRef>
                <c:f>'3 treatments by deprivation'!$G$47:$G$52</c:f>
                <c:numCache>
                  <c:formatCode>General</c:formatCode>
                  <c:ptCount val="6"/>
                  <c:pt idx="0">
                    <c:v>0.163121403553113</c:v>
                  </c:pt>
                  <c:pt idx="1">
                    <c:v>0.29400758781741843</c:v>
                  </c:pt>
                  <c:pt idx="2">
                    <c:v>0.25054350339978981</c:v>
                  </c:pt>
                  <c:pt idx="3">
                    <c:v>0.30556850196514773</c:v>
                  </c:pt>
                  <c:pt idx="4">
                    <c:v>0.26945985927656579</c:v>
                  </c:pt>
                  <c:pt idx="5">
                    <c:v>0.22217494202863719</c:v>
                  </c:pt>
                </c:numCache>
              </c:numRef>
            </c:minus>
          </c:errBars>
          <c:cat>
            <c:strRef>
              <c:f>'3 treatments by deprivation'!$B$47:$B$52</c:f>
              <c:strCache>
                <c:ptCount val="6"/>
                <c:pt idx="0">
                  <c:v>All patients</c:v>
                </c:pt>
                <c:pt idx="1">
                  <c:v>1 - least deprived</c:v>
                </c:pt>
                <c:pt idx="2">
                  <c:v>2</c:v>
                </c:pt>
                <c:pt idx="3">
                  <c:v>3</c:v>
                </c:pt>
                <c:pt idx="4">
                  <c:v>4</c:v>
                </c:pt>
                <c:pt idx="5">
                  <c:v>5 - most deprived</c:v>
                </c:pt>
              </c:strCache>
            </c:strRef>
          </c:cat>
          <c:val>
            <c:numRef>
              <c:f>'3 treatments by deprivation'!$F$47:$F$52</c:f>
              <c:numCache>
                <c:formatCode>0</c:formatCode>
                <c:ptCount val="6"/>
                <c:pt idx="0">
                  <c:v>44.863121403553116</c:v>
                </c:pt>
                <c:pt idx="1">
                  <c:v>48.494007587817414</c:v>
                </c:pt>
                <c:pt idx="2">
                  <c:v>46.75054350339979</c:v>
                </c:pt>
                <c:pt idx="3">
                  <c:v>44.905568501965149</c:v>
                </c:pt>
                <c:pt idx="4">
                  <c:v>42.969459859276562</c:v>
                </c:pt>
                <c:pt idx="5">
                  <c:v>40.42217494202864</c:v>
                </c:pt>
              </c:numCache>
            </c:numRef>
          </c:val>
        </c:ser>
        <c:ser>
          <c:idx val="4"/>
          <c:order val="4"/>
          <c:tx>
            <c:v>Radiotherapy all malig</c:v>
          </c:tx>
          <c:spPr>
            <a:solidFill>
              <a:srgbClr val="FFC000"/>
            </a:solidFill>
            <a:ln>
              <a:solidFill>
                <a:schemeClr val="tx1"/>
              </a:solidFill>
            </a:ln>
          </c:spPr>
          <c:invertIfNegative val="0"/>
          <c:errBars>
            <c:errBarType val="both"/>
            <c:errValType val="cust"/>
            <c:noEndCap val="0"/>
            <c:plus>
              <c:numRef>
                <c:f>'3 treatments by deprivation'!$K$47:$K$52</c:f>
                <c:numCache>
                  <c:formatCode>General</c:formatCode>
                  <c:ptCount val="6"/>
                  <c:pt idx="0">
                    <c:v>8.7862461280881377E-2</c:v>
                  </c:pt>
                  <c:pt idx="1">
                    <c:v>0.24081203579465438</c:v>
                  </c:pt>
                  <c:pt idx="2">
                    <c:v>0.1538792276869998</c:v>
                  </c:pt>
                  <c:pt idx="3">
                    <c:v>0.22701368453213888</c:v>
                  </c:pt>
                  <c:pt idx="4">
                    <c:v>0.16508125386437555</c:v>
                  </c:pt>
                  <c:pt idx="5">
                    <c:v>0.18901832378314154</c:v>
                  </c:pt>
                </c:numCache>
              </c:numRef>
            </c:plus>
            <c:minus>
              <c:numRef>
                <c:f>'3 treatments by deprivation'!$J$47:$J$52</c:f>
                <c:numCache>
                  <c:formatCode>General</c:formatCode>
                  <c:ptCount val="6"/>
                  <c:pt idx="0">
                    <c:v>0.11213753871911791</c:v>
                  </c:pt>
                  <c:pt idx="1">
                    <c:v>0.1591879642053442</c:v>
                  </c:pt>
                  <c:pt idx="2">
                    <c:v>0.24612077231300233</c:v>
                  </c:pt>
                  <c:pt idx="3">
                    <c:v>0.1729863154678597</c:v>
                  </c:pt>
                  <c:pt idx="4">
                    <c:v>0.23491874613562658</c:v>
                  </c:pt>
                  <c:pt idx="5">
                    <c:v>0.21098167621686059</c:v>
                  </c:pt>
                </c:numCache>
              </c:numRef>
            </c:minus>
          </c:errBars>
          <c:cat>
            <c:strRef>
              <c:f>'3 treatments by deprivation'!$B$47:$B$52</c:f>
              <c:strCache>
                <c:ptCount val="6"/>
                <c:pt idx="0">
                  <c:v>All patients</c:v>
                </c:pt>
                <c:pt idx="1">
                  <c:v>1 - least deprived</c:v>
                </c:pt>
                <c:pt idx="2">
                  <c:v>2</c:v>
                </c:pt>
                <c:pt idx="3">
                  <c:v>3</c:v>
                </c:pt>
                <c:pt idx="4">
                  <c:v>4</c:v>
                </c:pt>
                <c:pt idx="5">
                  <c:v>5 - most deprived</c:v>
                </c:pt>
              </c:strCache>
            </c:strRef>
          </c:cat>
          <c:val>
            <c:numRef>
              <c:f>'3 treatments by deprivation'!$I$47:$I$52</c:f>
              <c:numCache>
                <c:formatCode>0</c:formatCode>
                <c:ptCount val="6"/>
                <c:pt idx="0">
                  <c:v>27.612137538719121</c:v>
                </c:pt>
                <c:pt idx="1">
                  <c:v>27.859187964205347</c:v>
                </c:pt>
                <c:pt idx="2">
                  <c:v>27.646120772313004</c:v>
                </c:pt>
                <c:pt idx="3">
                  <c:v>27.672986315467863</c:v>
                </c:pt>
                <c:pt idx="4">
                  <c:v>27.234918746135627</c:v>
                </c:pt>
                <c:pt idx="5">
                  <c:v>27.610981676216863</c:v>
                </c:pt>
              </c:numCache>
            </c:numRef>
          </c:val>
        </c:ser>
        <c:dLbls>
          <c:showLegendKey val="0"/>
          <c:showVal val="0"/>
          <c:showCatName val="0"/>
          <c:showSerName val="0"/>
          <c:showPercent val="0"/>
          <c:showBubbleSize val="0"/>
        </c:dLbls>
        <c:gapWidth val="150"/>
        <c:axId val="143869440"/>
        <c:axId val="143871360"/>
      </c:barChart>
      <c:barChart>
        <c:barDir val="col"/>
        <c:grouping val="clustered"/>
        <c:varyColors val="0"/>
        <c:ser>
          <c:idx val="1"/>
          <c:order val="1"/>
          <c:tx>
            <c:v>Chemotherapy</c:v>
          </c:tx>
          <c:spPr>
            <a:solidFill>
              <a:srgbClr val="92D050"/>
            </a:solidFill>
            <a:ln>
              <a:solidFill>
                <a:schemeClr val="tx1"/>
              </a:solidFill>
            </a:ln>
          </c:spPr>
          <c:invertIfNegative val="0"/>
          <c:errBars>
            <c:errBarType val="both"/>
            <c:errValType val="cust"/>
            <c:noEndCap val="0"/>
            <c:plus>
              <c:numRef>
                <c:f>'3 treatments by deprivation'!$E$56:$E$61</c:f>
                <c:numCache>
                  <c:formatCode>General</c:formatCode>
                  <c:ptCount val="6"/>
                  <c:pt idx="0">
                    <c:v>0</c:v>
                  </c:pt>
                  <c:pt idx="1">
                    <c:v>0</c:v>
                  </c:pt>
                  <c:pt idx="2">
                    <c:v>0</c:v>
                  </c:pt>
                  <c:pt idx="3">
                    <c:v>0</c:v>
                  </c:pt>
                  <c:pt idx="4">
                    <c:v>0</c:v>
                  </c:pt>
                  <c:pt idx="5">
                    <c:v>0</c:v>
                  </c:pt>
                </c:numCache>
              </c:numRef>
            </c:plus>
            <c:minus>
              <c:numRef>
                <c:f>'3 treatments by deprivation'!$D$56:$D$61</c:f>
                <c:numCache>
                  <c:formatCode>General</c:formatCode>
                  <c:ptCount val="6"/>
                  <c:pt idx="0">
                    <c:v>0</c:v>
                  </c:pt>
                  <c:pt idx="1">
                    <c:v>0</c:v>
                  </c:pt>
                  <c:pt idx="2">
                    <c:v>0</c:v>
                  </c:pt>
                  <c:pt idx="3">
                    <c:v>0</c:v>
                  </c:pt>
                  <c:pt idx="4">
                    <c:v>0</c:v>
                  </c:pt>
                  <c:pt idx="5">
                    <c:v>0</c:v>
                  </c:pt>
                </c:numCache>
              </c:numRef>
            </c:minus>
          </c:errBars>
          <c:cat>
            <c:strRef>
              <c:f>'3 treatments by deprivation'!$B$47:$B$52</c:f>
              <c:strCache>
                <c:ptCount val="6"/>
                <c:pt idx="0">
                  <c:v>All patients</c:v>
                </c:pt>
                <c:pt idx="1">
                  <c:v>1 - least deprived</c:v>
                </c:pt>
                <c:pt idx="2">
                  <c:v>2</c:v>
                </c:pt>
                <c:pt idx="3">
                  <c:v>3</c:v>
                </c:pt>
                <c:pt idx="4">
                  <c:v>4</c:v>
                </c:pt>
                <c:pt idx="5">
                  <c:v>5 - most deprived</c:v>
                </c:pt>
              </c:strCache>
            </c:strRef>
          </c:cat>
          <c:val>
            <c:numRef>
              <c:f>'3 treatments by deprivation'!$C$56:$C$61</c:f>
              <c:numCache>
                <c:formatCode>0</c:formatCode>
                <c:ptCount val="6"/>
                <c:pt idx="0">
                  <c:v>0</c:v>
                </c:pt>
                <c:pt idx="1">
                  <c:v>0</c:v>
                </c:pt>
                <c:pt idx="2">
                  <c:v>0</c:v>
                </c:pt>
                <c:pt idx="3">
                  <c:v>0</c:v>
                </c:pt>
                <c:pt idx="4">
                  <c:v>0</c:v>
                </c:pt>
                <c:pt idx="5">
                  <c:v>0</c:v>
                </c:pt>
              </c:numCache>
            </c:numRef>
          </c:val>
        </c:ser>
        <c:ser>
          <c:idx val="3"/>
          <c:order val="2"/>
          <c:tx>
            <c:v>Tumour resection</c:v>
          </c:tx>
          <c:spPr>
            <a:solidFill>
              <a:srgbClr val="00B0F0"/>
            </a:solidFill>
            <a:ln>
              <a:solidFill>
                <a:schemeClr val="tx1"/>
              </a:solidFill>
            </a:ln>
          </c:spPr>
          <c:invertIfNegative val="0"/>
          <c:errBars>
            <c:errBarType val="both"/>
            <c:errValType val="cust"/>
            <c:noEndCap val="0"/>
            <c:plus>
              <c:numRef>
                <c:f>'3 treatments by deprivation'!$H$56:$H$61</c:f>
                <c:numCache>
                  <c:formatCode>General</c:formatCode>
                  <c:ptCount val="6"/>
                  <c:pt idx="0">
                    <c:v>0</c:v>
                  </c:pt>
                  <c:pt idx="1">
                    <c:v>0</c:v>
                  </c:pt>
                  <c:pt idx="2">
                    <c:v>0</c:v>
                  </c:pt>
                  <c:pt idx="3">
                    <c:v>0</c:v>
                  </c:pt>
                  <c:pt idx="4">
                    <c:v>0</c:v>
                  </c:pt>
                  <c:pt idx="5">
                    <c:v>0</c:v>
                  </c:pt>
                </c:numCache>
              </c:numRef>
            </c:plus>
            <c:minus>
              <c:numRef>
                <c:f>'3 treatments by deprivation'!$G$56:$G$61</c:f>
                <c:numCache>
                  <c:formatCode>General</c:formatCode>
                  <c:ptCount val="6"/>
                  <c:pt idx="0">
                    <c:v>0</c:v>
                  </c:pt>
                  <c:pt idx="1">
                    <c:v>0</c:v>
                  </c:pt>
                  <c:pt idx="2">
                    <c:v>0</c:v>
                  </c:pt>
                  <c:pt idx="3">
                    <c:v>0</c:v>
                  </c:pt>
                  <c:pt idx="4">
                    <c:v>0</c:v>
                  </c:pt>
                  <c:pt idx="5">
                    <c:v>0</c:v>
                  </c:pt>
                </c:numCache>
              </c:numRef>
            </c:minus>
          </c:errBars>
          <c:cat>
            <c:strRef>
              <c:f>'3 treatments by deprivation'!$B$47:$B$52</c:f>
              <c:strCache>
                <c:ptCount val="6"/>
                <c:pt idx="0">
                  <c:v>All patients</c:v>
                </c:pt>
                <c:pt idx="1">
                  <c:v>1 - least deprived</c:v>
                </c:pt>
                <c:pt idx="2">
                  <c:v>2</c:v>
                </c:pt>
                <c:pt idx="3">
                  <c:v>3</c:v>
                </c:pt>
                <c:pt idx="4">
                  <c:v>4</c:v>
                </c:pt>
                <c:pt idx="5">
                  <c:v>5 - most deprived</c:v>
                </c:pt>
              </c:strCache>
            </c:strRef>
          </c:cat>
          <c:val>
            <c:numRef>
              <c:f>'3 treatments by deprivation'!$F$56:$F$61</c:f>
              <c:numCache>
                <c:formatCode>0</c:formatCode>
                <c:ptCount val="6"/>
                <c:pt idx="0">
                  <c:v>0</c:v>
                </c:pt>
                <c:pt idx="1">
                  <c:v>0</c:v>
                </c:pt>
                <c:pt idx="2">
                  <c:v>0</c:v>
                </c:pt>
                <c:pt idx="3">
                  <c:v>0</c:v>
                </c:pt>
                <c:pt idx="4">
                  <c:v>0</c:v>
                </c:pt>
                <c:pt idx="5">
                  <c:v>0</c:v>
                </c:pt>
              </c:numCache>
            </c:numRef>
          </c:val>
        </c:ser>
        <c:ser>
          <c:idx val="5"/>
          <c:order val="5"/>
          <c:tx>
            <c:v>Radiotherapy</c:v>
          </c:tx>
          <c:spPr>
            <a:solidFill>
              <a:srgbClr val="FFC000"/>
            </a:solidFill>
            <a:ln>
              <a:solidFill>
                <a:schemeClr val="tx1"/>
              </a:solidFill>
            </a:ln>
          </c:spPr>
          <c:invertIfNegative val="0"/>
          <c:errBars>
            <c:errBarType val="both"/>
            <c:errValType val="cust"/>
            <c:noEndCap val="0"/>
            <c:plus>
              <c:numRef>
                <c:f>'3 treatments by deprivation'!$K$56:$K$61</c:f>
                <c:numCache>
                  <c:formatCode>General</c:formatCode>
                  <c:ptCount val="6"/>
                  <c:pt idx="0">
                    <c:v>0</c:v>
                  </c:pt>
                  <c:pt idx="1">
                    <c:v>0</c:v>
                  </c:pt>
                  <c:pt idx="2">
                    <c:v>0</c:v>
                  </c:pt>
                  <c:pt idx="3">
                    <c:v>0</c:v>
                  </c:pt>
                  <c:pt idx="4">
                    <c:v>0</c:v>
                  </c:pt>
                  <c:pt idx="5">
                    <c:v>0</c:v>
                  </c:pt>
                </c:numCache>
              </c:numRef>
            </c:plus>
            <c:minus>
              <c:numRef>
                <c:f>'3 treatments by deprivation'!$J$56:$J$61</c:f>
                <c:numCache>
                  <c:formatCode>General</c:formatCode>
                  <c:ptCount val="6"/>
                  <c:pt idx="0">
                    <c:v>0</c:v>
                  </c:pt>
                  <c:pt idx="1">
                    <c:v>0</c:v>
                  </c:pt>
                  <c:pt idx="2">
                    <c:v>0</c:v>
                  </c:pt>
                  <c:pt idx="3">
                    <c:v>0</c:v>
                  </c:pt>
                  <c:pt idx="4">
                    <c:v>0</c:v>
                  </c:pt>
                  <c:pt idx="5">
                    <c:v>0</c:v>
                  </c:pt>
                </c:numCache>
              </c:numRef>
            </c:minus>
          </c:errBars>
          <c:cat>
            <c:strRef>
              <c:f>'3 treatments by deprivation'!$B$47:$B$52</c:f>
              <c:strCache>
                <c:ptCount val="6"/>
                <c:pt idx="0">
                  <c:v>All patients</c:v>
                </c:pt>
                <c:pt idx="1">
                  <c:v>1 - least deprived</c:v>
                </c:pt>
                <c:pt idx="2">
                  <c:v>2</c:v>
                </c:pt>
                <c:pt idx="3">
                  <c:v>3</c:v>
                </c:pt>
                <c:pt idx="4">
                  <c:v>4</c:v>
                </c:pt>
                <c:pt idx="5">
                  <c:v>5 - most deprived</c:v>
                </c:pt>
              </c:strCache>
            </c:strRef>
          </c:cat>
          <c:val>
            <c:numRef>
              <c:f>'3 treatments by deprivation'!$I$56:$I$61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43875072"/>
        <c:axId val="143873536"/>
      </c:barChart>
      <c:catAx>
        <c:axId val="143869440"/>
        <c:scaling>
          <c:orientation val="minMax"/>
        </c:scaling>
        <c:delete val="0"/>
        <c:axPos val="b"/>
        <c:title>
          <c:tx>
            <c:rich>
              <a:bodyPr/>
              <a:lstStyle/>
              <a:p>
                <a:pPr>
                  <a:defRPr sz="1200" b="0"/>
                </a:pPr>
                <a:r>
                  <a:rPr lang="en-GB" sz="1200" b="0"/>
                  <a:t>Deprivation quintile</a:t>
                </a:r>
                <a:r>
                  <a:rPr lang="en-GB" sz="1200" b="0" baseline="0"/>
                  <a:t> (Income Domain of the Indices of Deprivation)</a:t>
                </a:r>
                <a:endParaRPr lang="en-GB" sz="1200" b="0"/>
              </a:p>
            </c:rich>
          </c:tx>
          <c:layout>
            <c:manualLayout>
              <c:xMode val="edge"/>
              <c:yMode val="edge"/>
              <c:x val="0.46995030480816558"/>
              <c:y val="0.85478365806543533"/>
            </c:manualLayout>
          </c:layout>
          <c:overlay val="0"/>
        </c:title>
        <c:majorTickMark val="out"/>
        <c:minorTickMark val="none"/>
        <c:tickLblPos val="nextTo"/>
        <c:spPr>
          <a:ln>
            <a:solidFill>
              <a:schemeClr val="tx1"/>
            </a:solidFill>
          </a:ln>
        </c:spPr>
        <c:txPr>
          <a:bodyPr/>
          <a:lstStyle/>
          <a:p>
            <a:pPr>
              <a:defRPr sz="1200"/>
            </a:pPr>
            <a:endParaRPr lang="en-US"/>
          </a:p>
        </c:txPr>
        <c:crossAx val="143871360"/>
        <c:crosses val="autoZero"/>
        <c:auto val="1"/>
        <c:lblAlgn val="ctr"/>
        <c:lblOffset val="100"/>
        <c:noMultiLvlLbl val="0"/>
      </c:catAx>
      <c:valAx>
        <c:axId val="143871360"/>
        <c:scaling>
          <c:orientation val="minMax"/>
          <c:max val="100"/>
          <c:min val="0"/>
        </c:scaling>
        <c:delete val="0"/>
        <c:axPos val="l"/>
        <c:majorGridlines/>
        <c:title>
          <c:tx>
            <c:rich>
              <a:bodyPr rot="-5400000" vert="horz"/>
              <a:lstStyle/>
              <a:p>
                <a:pPr>
                  <a:defRPr b="0"/>
                </a:pPr>
                <a:r>
                  <a:rPr lang="en-US" sz="1000" b="0" i="0" baseline="0">
                    <a:effectLst/>
                  </a:rPr>
                  <a:t>Proportion of tumours (and 95% confidence interval)</a:t>
                </a:r>
                <a:endParaRPr lang="en-GB" sz="1000" b="0">
                  <a:effectLst/>
                </a:endParaRPr>
              </a:p>
            </c:rich>
          </c:tx>
          <c:layout/>
          <c:overlay val="0"/>
        </c:title>
        <c:numFmt formatCode="0" sourceLinked="1"/>
        <c:majorTickMark val="out"/>
        <c:minorTickMark val="none"/>
        <c:tickLblPos val="nextTo"/>
        <c:spPr>
          <a:ln>
            <a:solidFill>
              <a:schemeClr val="tx1"/>
            </a:solidFill>
          </a:ln>
        </c:spPr>
        <c:crossAx val="143869440"/>
        <c:crosses val="autoZero"/>
        <c:crossBetween val="between"/>
      </c:valAx>
      <c:valAx>
        <c:axId val="143873536"/>
        <c:scaling>
          <c:orientation val="minMax"/>
          <c:max val="100"/>
          <c:min val="0"/>
        </c:scaling>
        <c:delete val="1"/>
        <c:axPos val="r"/>
        <c:numFmt formatCode="0" sourceLinked="1"/>
        <c:majorTickMark val="out"/>
        <c:minorTickMark val="none"/>
        <c:tickLblPos val="none"/>
        <c:crossAx val="143875072"/>
        <c:crosses val="max"/>
        <c:crossBetween val="between"/>
      </c:valAx>
      <c:catAx>
        <c:axId val="143875072"/>
        <c:scaling>
          <c:orientation val="minMax"/>
        </c:scaling>
        <c:delete val="1"/>
        <c:axPos val="b"/>
        <c:majorTickMark val="out"/>
        <c:minorTickMark val="none"/>
        <c:tickLblPos val="none"/>
        <c:crossAx val="143873536"/>
        <c:crosses val="autoZero"/>
        <c:auto val="1"/>
        <c:lblAlgn val="ctr"/>
        <c:lblOffset val="100"/>
        <c:noMultiLvlLbl val="0"/>
      </c:catAx>
    </c:plotArea>
    <c:legend>
      <c:legendPos val="b"/>
      <c:legendEntry>
        <c:idx val="2"/>
        <c:delete val="1"/>
      </c:legendEntry>
      <c:legendEntry>
        <c:idx val="3"/>
        <c:delete val="1"/>
      </c:legendEntry>
      <c:layout/>
      <c:overlay val="0"/>
    </c:legend>
    <c:plotVisOnly val="1"/>
    <c:dispBlanksAs val="gap"/>
    <c:showDLblsOverMax val="0"/>
  </c:chart>
  <c:spPr>
    <a:ln w="19050">
      <a:solidFill>
        <a:sysClr val="windowText" lastClr="000000"/>
      </a:solidFill>
    </a:ln>
  </c:spPr>
  <c:printSettings>
    <c:headerFooter/>
    <c:pageMargins b="0.75000000000000011" l="0.70000000000000007" r="0.70000000000000007" t="0.75000000000000011" header="0.30000000000000004" footer="0.30000000000000004"/>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deprivation'!$B$5</c:f>
          <c:strCache>
            <c:ptCount val="1"/>
            <c:pt idx="0">
              <c:v>Proportion of tumours of all 22 cancer sites combined diagnosed in 2013-2015, by deprivation quintile**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3.7533069730506081E-2"/>
          <c:y val="0.13173208941784098"/>
          <c:w val="0.95306781413500463"/>
          <c:h val="0.67411815341224757"/>
        </c:manualLayout>
      </c:layout>
      <c:barChart>
        <c:barDir val="col"/>
        <c:grouping val="clustered"/>
        <c:varyColors val="0"/>
        <c:ser>
          <c:idx val="0"/>
          <c:order val="0"/>
          <c:tx>
            <c:v>Other care*</c:v>
          </c:tx>
          <c:spPr>
            <a:solidFill>
              <a:schemeClr val="bg1">
                <a:lumMod val="75000"/>
              </a:schemeClr>
            </a:solidFill>
            <a:ln>
              <a:solidFill>
                <a:schemeClr val="tx1"/>
              </a:solidFill>
            </a:ln>
          </c:spPr>
          <c:invertIfNegative val="0"/>
          <c:errBars>
            <c:errBarType val="both"/>
            <c:errValType val="cust"/>
            <c:noEndCap val="0"/>
            <c:plus>
              <c:numRef>
                <c:f>'8 combinations by deprivation'!$E$56:$E$61</c:f>
                <c:numCache>
                  <c:formatCode>General</c:formatCode>
                  <c:ptCount val="6"/>
                  <c:pt idx="0">
                    <c:v>0</c:v>
                  </c:pt>
                  <c:pt idx="1">
                    <c:v>0</c:v>
                  </c:pt>
                  <c:pt idx="2">
                    <c:v>0</c:v>
                  </c:pt>
                  <c:pt idx="3">
                    <c:v>0</c:v>
                  </c:pt>
                  <c:pt idx="4">
                    <c:v>0</c:v>
                  </c:pt>
                  <c:pt idx="5">
                    <c:v>0</c:v>
                  </c:pt>
                </c:numCache>
              </c:numRef>
            </c:plus>
            <c:minus>
              <c:numRef>
                <c:f>'8 combinations by deprivation'!$D$56:$D$61</c:f>
                <c:numCache>
                  <c:formatCode>General</c:formatCode>
                  <c:ptCount val="6"/>
                  <c:pt idx="0">
                    <c:v>0</c:v>
                  </c:pt>
                  <c:pt idx="1">
                    <c:v>0</c:v>
                  </c:pt>
                  <c:pt idx="2">
                    <c:v>0</c:v>
                  </c:pt>
                  <c:pt idx="3">
                    <c:v>0</c:v>
                  </c:pt>
                  <c:pt idx="4">
                    <c:v>0</c:v>
                  </c:pt>
                  <c:pt idx="5">
                    <c:v>0</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deprivation'!$C$56:$C$61</c:f>
              <c:numCache>
                <c:formatCode>0</c:formatCode>
                <c:ptCount val="6"/>
                <c:pt idx="0">
                  <c:v>0</c:v>
                </c:pt>
                <c:pt idx="1">
                  <c:v>0</c:v>
                </c:pt>
                <c:pt idx="2">
                  <c:v>0</c:v>
                </c:pt>
                <c:pt idx="3">
                  <c:v>0</c:v>
                </c:pt>
                <c:pt idx="4">
                  <c:v>0</c:v>
                </c:pt>
                <c:pt idx="5">
                  <c:v>0</c:v>
                </c:pt>
              </c:numCache>
            </c:numRef>
          </c:val>
        </c:ser>
        <c:ser>
          <c:idx val="2"/>
          <c:order val="2"/>
          <c:tx>
            <c:v>Chemotherapy only</c:v>
          </c:tx>
          <c:spPr>
            <a:solidFill>
              <a:srgbClr val="92D050"/>
            </a:solidFill>
            <a:ln>
              <a:solidFill>
                <a:schemeClr val="tx1"/>
              </a:solidFill>
            </a:ln>
          </c:spPr>
          <c:invertIfNegative val="0"/>
          <c:errBars>
            <c:errBarType val="both"/>
            <c:errValType val="cust"/>
            <c:noEndCap val="0"/>
            <c:plus>
              <c:numRef>
                <c:f>'8 combinations by deprivation'!$H$56:$H$61</c:f>
                <c:numCache>
                  <c:formatCode>General</c:formatCode>
                  <c:ptCount val="6"/>
                  <c:pt idx="0">
                    <c:v>0</c:v>
                  </c:pt>
                  <c:pt idx="1">
                    <c:v>0</c:v>
                  </c:pt>
                  <c:pt idx="2">
                    <c:v>0</c:v>
                  </c:pt>
                  <c:pt idx="3">
                    <c:v>0</c:v>
                  </c:pt>
                  <c:pt idx="4">
                    <c:v>0</c:v>
                  </c:pt>
                  <c:pt idx="5">
                    <c:v>0</c:v>
                  </c:pt>
                </c:numCache>
              </c:numRef>
            </c:plus>
            <c:minus>
              <c:numRef>
                <c:f>'8 combinations by deprivation'!$G$56:$G$61</c:f>
                <c:numCache>
                  <c:formatCode>General</c:formatCode>
                  <c:ptCount val="6"/>
                  <c:pt idx="0">
                    <c:v>0</c:v>
                  </c:pt>
                  <c:pt idx="1">
                    <c:v>0</c:v>
                  </c:pt>
                  <c:pt idx="2">
                    <c:v>0</c:v>
                  </c:pt>
                  <c:pt idx="3">
                    <c:v>0</c:v>
                  </c:pt>
                  <c:pt idx="4">
                    <c:v>0</c:v>
                  </c:pt>
                  <c:pt idx="5">
                    <c:v>0</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deprivation'!$F$56:$F$61</c:f>
              <c:numCache>
                <c:formatCode>0</c:formatCode>
                <c:ptCount val="6"/>
                <c:pt idx="0">
                  <c:v>0</c:v>
                </c:pt>
                <c:pt idx="1">
                  <c:v>0</c:v>
                </c:pt>
                <c:pt idx="2">
                  <c:v>0</c:v>
                </c:pt>
                <c:pt idx="3">
                  <c:v>0</c:v>
                </c:pt>
                <c:pt idx="4">
                  <c:v>0</c:v>
                </c:pt>
                <c:pt idx="5">
                  <c:v>0</c:v>
                </c:pt>
              </c:numCache>
            </c:numRef>
          </c:val>
        </c:ser>
        <c:ser>
          <c:idx val="4"/>
          <c:order val="4"/>
          <c:tx>
            <c:v>Tumour resection only</c:v>
          </c:tx>
          <c:spPr>
            <a:solidFill>
              <a:srgbClr val="00B0F0"/>
            </a:solidFill>
            <a:ln>
              <a:solidFill>
                <a:schemeClr val="tx1"/>
              </a:solidFill>
            </a:ln>
          </c:spPr>
          <c:invertIfNegative val="0"/>
          <c:errBars>
            <c:errBarType val="both"/>
            <c:errValType val="cust"/>
            <c:noEndCap val="0"/>
            <c:plus>
              <c:numRef>
                <c:f>'8 combinations by deprivation'!$K$56:$K$61</c:f>
                <c:numCache>
                  <c:formatCode>General</c:formatCode>
                  <c:ptCount val="6"/>
                  <c:pt idx="0">
                    <c:v>0</c:v>
                  </c:pt>
                  <c:pt idx="1">
                    <c:v>0</c:v>
                  </c:pt>
                  <c:pt idx="2">
                    <c:v>0</c:v>
                  </c:pt>
                  <c:pt idx="3">
                    <c:v>0</c:v>
                  </c:pt>
                  <c:pt idx="4">
                    <c:v>0</c:v>
                  </c:pt>
                  <c:pt idx="5">
                    <c:v>0</c:v>
                  </c:pt>
                </c:numCache>
              </c:numRef>
            </c:plus>
            <c:minus>
              <c:numRef>
                <c:f>'8 combinations by deprivation'!$J$56:$J$61</c:f>
                <c:numCache>
                  <c:formatCode>General</c:formatCode>
                  <c:ptCount val="6"/>
                  <c:pt idx="0">
                    <c:v>0</c:v>
                  </c:pt>
                  <c:pt idx="1">
                    <c:v>0</c:v>
                  </c:pt>
                  <c:pt idx="2">
                    <c:v>0</c:v>
                  </c:pt>
                  <c:pt idx="3">
                    <c:v>0</c:v>
                  </c:pt>
                  <c:pt idx="4">
                    <c:v>0</c:v>
                  </c:pt>
                  <c:pt idx="5">
                    <c:v>0</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deprivation'!$I$56:$I$61</c:f>
              <c:numCache>
                <c:formatCode>0</c:formatCode>
                <c:ptCount val="6"/>
                <c:pt idx="0">
                  <c:v>0</c:v>
                </c:pt>
                <c:pt idx="1">
                  <c:v>0</c:v>
                </c:pt>
                <c:pt idx="2">
                  <c:v>0</c:v>
                </c:pt>
                <c:pt idx="3">
                  <c:v>0</c:v>
                </c:pt>
                <c:pt idx="4">
                  <c:v>0</c:v>
                </c:pt>
                <c:pt idx="5">
                  <c:v>0</c:v>
                </c:pt>
              </c:numCache>
            </c:numRef>
          </c:val>
        </c:ser>
        <c:ser>
          <c:idx val="6"/>
          <c:order val="6"/>
          <c:tx>
            <c:v>Radiotherapy only</c:v>
          </c:tx>
          <c:spPr>
            <a:solidFill>
              <a:srgbClr val="FFC000"/>
            </a:solidFill>
            <a:ln>
              <a:solidFill>
                <a:schemeClr val="tx1"/>
              </a:solidFill>
            </a:ln>
          </c:spPr>
          <c:invertIfNegative val="0"/>
          <c:errBars>
            <c:errBarType val="both"/>
            <c:errValType val="cust"/>
            <c:noEndCap val="0"/>
            <c:plus>
              <c:numRef>
                <c:f>'8 combinations by deprivation'!$N$56:$N$61</c:f>
                <c:numCache>
                  <c:formatCode>General</c:formatCode>
                  <c:ptCount val="6"/>
                  <c:pt idx="0">
                    <c:v>0</c:v>
                  </c:pt>
                  <c:pt idx="1">
                    <c:v>0</c:v>
                  </c:pt>
                  <c:pt idx="2">
                    <c:v>0</c:v>
                  </c:pt>
                  <c:pt idx="3">
                    <c:v>0</c:v>
                  </c:pt>
                  <c:pt idx="4">
                    <c:v>0</c:v>
                  </c:pt>
                  <c:pt idx="5">
                    <c:v>0</c:v>
                  </c:pt>
                </c:numCache>
              </c:numRef>
            </c:plus>
            <c:minus>
              <c:numRef>
                <c:f>'8 combinations by deprivation'!$M$56:$M$61</c:f>
                <c:numCache>
                  <c:formatCode>General</c:formatCode>
                  <c:ptCount val="6"/>
                  <c:pt idx="0">
                    <c:v>0</c:v>
                  </c:pt>
                  <c:pt idx="1">
                    <c:v>0</c:v>
                  </c:pt>
                  <c:pt idx="2">
                    <c:v>0</c:v>
                  </c:pt>
                  <c:pt idx="3">
                    <c:v>0</c:v>
                  </c:pt>
                  <c:pt idx="4">
                    <c:v>0</c:v>
                  </c:pt>
                  <c:pt idx="5">
                    <c:v>0</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deprivation'!$L$56:$L$61</c:f>
              <c:numCache>
                <c:formatCode>0</c:formatCode>
                <c:ptCount val="6"/>
                <c:pt idx="0">
                  <c:v>0</c:v>
                </c:pt>
                <c:pt idx="1">
                  <c:v>0</c:v>
                </c:pt>
                <c:pt idx="2">
                  <c:v>0</c:v>
                </c:pt>
                <c:pt idx="3">
                  <c:v>0</c:v>
                </c:pt>
                <c:pt idx="4">
                  <c:v>0</c:v>
                </c:pt>
                <c:pt idx="5">
                  <c:v>0</c:v>
                </c:pt>
              </c:numCache>
            </c:numRef>
          </c:val>
        </c:ser>
        <c:ser>
          <c:idx val="8"/>
          <c:order val="8"/>
          <c:tx>
            <c:v>Chemotherapy and radiotherapy</c:v>
          </c:tx>
          <c:spPr>
            <a:solidFill>
              <a:srgbClr val="FF33CC"/>
            </a:solidFill>
            <a:ln>
              <a:solidFill>
                <a:schemeClr val="tx1"/>
              </a:solidFill>
            </a:ln>
          </c:spPr>
          <c:invertIfNegative val="0"/>
          <c:errBars>
            <c:errBarType val="both"/>
            <c:errValType val="cust"/>
            <c:noEndCap val="0"/>
            <c:plus>
              <c:numRef>
                <c:f>'8 combinations by deprivation'!$Q$56:$Q$61</c:f>
                <c:numCache>
                  <c:formatCode>General</c:formatCode>
                  <c:ptCount val="6"/>
                  <c:pt idx="0">
                    <c:v>0</c:v>
                  </c:pt>
                  <c:pt idx="1">
                    <c:v>0</c:v>
                  </c:pt>
                  <c:pt idx="2">
                    <c:v>0</c:v>
                  </c:pt>
                  <c:pt idx="3">
                    <c:v>0</c:v>
                  </c:pt>
                  <c:pt idx="4">
                    <c:v>0</c:v>
                  </c:pt>
                  <c:pt idx="5">
                    <c:v>0</c:v>
                  </c:pt>
                </c:numCache>
              </c:numRef>
            </c:plus>
            <c:minus>
              <c:numRef>
                <c:f>'8 combinations by deprivation'!$P$56:$P$61</c:f>
                <c:numCache>
                  <c:formatCode>General</c:formatCode>
                  <c:ptCount val="6"/>
                  <c:pt idx="0">
                    <c:v>0</c:v>
                  </c:pt>
                  <c:pt idx="1">
                    <c:v>0</c:v>
                  </c:pt>
                  <c:pt idx="2">
                    <c:v>0</c:v>
                  </c:pt>
                  <c:pt idx="3">
                    <c:v>0</c:v>
                  </c:pt>
                  <c:pt idx="4">
                    <c:v>0</c:v>
                  </c:pt>
                  <c:pt idx="5">
                    <c:v>0</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deprivation'!$O$56:$O$61</c:f>
              <c:numCache>
                <c:formatCode>0</c:formatCode>
                <c:ptCount val="6"/>
                <c:pt idx="0">
                  <c:v>0</c:v>
                </c:pt>
                <c:pt idx="1">
                  <c:v>0</c:v>
                </c:pt>
                <c:pt idx="2">
                  <c:v>0</c:v>
                </c:pt>
                <c:pt idx="3">
                  <c:v>0</c:v>
                </c:pt>
                <c:pt idx="4">
                  <c:v>0</c:v>
                </c:pt>
                <c:pt idx="5">
                  <c:v>0</c:v>
                </c:pt>
              </c:numCache>
            </c:numRef>
          </c:val>
        </c:ser>
        <c:ser>
          <c:idx val="10"/>
          <c:order val="10"/>
          <c:tx>
            <c:v>Tumour resection and chemotherapy</c:v>
          </c:tx>
          <c:spPr>
            <a:solidFill>
              <a:srgbClr val="002060"/>
            </a:solidFill>
            <a:ln>
              <a:solidFill>
                <a:schemeClr val="tx1"/>
              </a:solidFill>
            </a:ln>
          </c:spPr>
          <c:invertIfNegative val="0"/>
          <c:errBars>
            <c:errBarType val="both"/>
            <c:errValType val="cust"/>
            <c:noEndCap val="0"/>
            <c:plus>
              <c:numRef>
                <c:f>'8 combinations by deprivation'!$T$56:$T$61</c:f>
                <c:numCache>
                  <c:formatCode>General</c:formatCode>
                  <c:ptCount val="6"/>
                  <c:pt idx="0">
                    <c:v>0</c:v>
                  </c:pt>
                  <c:pt idx="1">
                    <c:v>0</c:v>
                  </c:pt>
                  <c:pt idx="2">
                    <c:v>0</c:v>
                  </c:pt>
                  <c:pt idx="3">
                    <c:v>0</c:v>
                  </c:pt>
                  <c:pt idx="4">
                    <c:v>0</c:v>
                  </c:pt>
                  <c:pt idx="5">
                    <c:v>0</c:v>
                  </c:pt>
                </c:numCache>
              </c:numRef>
            </c:plus>
            <c:minus>
              <c:numRef>
                <c:f>'8 combinations by deprivation'!$S$56:$S$61</c:f>
                <c:numCache>
                  <c:formatCode>General</c:formatCode>
                  <c:ptCount val="6"/>
                  <c:pt idx="0">
                    <c:v>0</c:v>
                  </c:pt>
                  <c:pt idx="1">
                    <c:v>0</c:v>
                  </c:pt>
                  <c:pt idx="2">
                    <c:v>0</c:v>
                  </c:pt>
                  <c:pt idx="3">
                    <c:v>0</c:v>
                  </c:pt>
                  <c:pt idx="4">
                    <c:v>0</c:v>
                  </c:pt>
                  <c:pt idx="5">
                    <c:v>0</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deprivation'!$R$56:$R$61</c:f>
              <c:numCache>
                <c:formatCode>0</c:formatCode>
                <c:ptCount val="6"/>
                <c:pt idx="0">
                  <c:v>0</c:v>
                </c:pt>
                <c:pt idx="1">
                  <c:v>0</c:v>
                </c:pt>
                <c:pt idx="2">
                  <c:v>0</c:v>
                </c:pt>
                <c:pt idx="3">
                  <c:v>0</c:v>
                </c:pt>
                <c:pt idx="4">
                  <c:v>0</c:v>
                </c:pt>
                <c:pt idx="5">
                  <c:v>0</c:v>
                </c:pt>
              </c:numCache>
            </c:numRef>
          </c:val>
        </c:ser>
        <c:ser>
          <c:idx val="12"/>
          <c:order val="12"/>
          <c:tx>
            <c:v>Tumour resection and radiotherapy</c:v>
          </c:tx>
          <c:spPr>
            <a:solidFill>
              <a:srgbClr val="FFFF00"/>
            </a:solidFill>
            <a:ln>
              <a:solidFill>
                <a:schemeClr val="tx1"/>
              </a:solidFill>
            </a:ln>
          </c:spPr>
          <c:invertIfNegative val="0"/>
          <c:errBars>
            <c:errBarType val="both"/>
            <c:errValType val="cust"/>
            <c:noEndCap val="0"/>
            <c:plus>
              <c:numRef>
                <c:f>'8 combinations by deprivation'!$W$56:$W$61</c:f>
                <c:numCache>
                  <c:formatCode>General</c:formatCode>
                  <c:ptCount val="6"/>
                  <c:pt idx="0">
                    <c:v>0</c:v>
                  </c:pt>
                  <c:pt idx="1">
                    <c:v>0</c:v>
                  </c:pt>
                  <c:pt idx="2">
                    <c:v>0</c:v>
                  </c:pt>
                  <c:pt idx="3">
                    <c:v>0</c:v>
                  </c:pt>
                  <c:pt idx="4">
                    <c:v>0</c:v>
                  </c:pt>
                  <c:pt idx="5">
                    <c:v>0</c:v>
                  </c:pt>
                </c:numCache>
              </c:numRef>
            </c:plus>
            <c:minus>
              <c:numRef>
                <c:f>'8 combinations by deprivation'!$V$56:$V$61</c:f>
                <c:numCache>
                  <c:formatCode>General</c:formatCode>
                  <c:ptCount val="6"/>
                  <c:pt idx="0">
                    <c:v>0</c:v>
                  </c:pt>
                  <c:pt idx="1">
                    <c:v>0</c:v>
                  </c:pt>
                  <c:pt idx="2">
                    <c:v>0</c:v>
                  </c:pt>
                  <c:pt idx="3">
                    <c:v>0</c:v>
                  </c:pt>
                  <c:pt idx="4">
                    <c:v>0</c:v>
                  </c:pt>
                  <c:pt idx="5">
                    <c:v>0</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deprivation'!$U$56:$U$61</c:f>
              <c:numCache>
                <c:formatCode>0</c:formatCode>
                <c:ptCount val="6"/>
                <c:pt idx="0">
                  <c:v>0</c:v>
                </c:pt>
                <c:pt idx="1">
                  <c:v>0</c:v>
                </c:pt>
                <c:pt idx="2">
                  <c:v>0</c:v>
                </c:pt>
                <c:pt idx="3">
                  <c:v>0</c:v>
                </c:pt>
                <c:pt idx="4">
                  <c:v>0</c:v>
                </c:pt>
                <c:pt idx="5">
                  <c:v>0</c:v>
                </c:pt>
              </c:numCache>
            </c:numRef>
          </c:val>
        </c:ser>
        <c:ser>
          <c:idx val="14"/>
          <c:order val="14"/>
          <c:tx>
            <c:v>Tumour resection, radiotherapy and chemotherapy</c:v>
          </c:tx>
          <c:spPr>
            <a:solidFill>
              <a:srgbClr val="7030A0"/>
            </a:solidFill>
            <a:ln>
              <a:solidFill>
                <a:schemeClr val="tx1"/>
              </a:solidFill>
            </a:ln>
          </c:spPr>
          <c:invertIfNegative val="0"/>
          <c:errBars>
            <c:errBarType val="both"/>
            <c:errValType val="cust"/>
            <c:noEndCap val="0"/>
            <c:plus>
              <c:numRef>
                <c:f>'8 combinations by deprivation'!$Z$56:$Z$61</c:f>
                <c:numCache>
                  <c:formatCode>General</c:formatCode>
                  <c:ptCount val="6"/>
                  <c:pt idx="0">
                    <c:v>0</c:v>
                  </c:pt>
                  <c:pt idx="1">
                    <c:v>0</c:v>
                  </c:pt>
                  <c:pt idx="2">
                    <c:v>0</c:v>
                  </c:pt>
                  <c:pt idx="3">
                    <c:v>0</c:v>
                  </c:pt>
                  <c:pt idx="4">
                    <c:v>0</c:v>
                  </c:pt>
                  <c:pt idx="5">
                    <c:v>0</c:v>
                  </c:pt>
                </c:numCache>
              </c:numRef>
            </c:plus>
            <c:minus>
              <c:numRef>
                <c:f>'8 combinations by deprivation'!$Y$56:$Y$61</c:f>
                <c:numCache>
                  <c:formatCode>General</c:formatCode>
                  <c:ptCount val="6"/>
                  <c:pt idx="0">
                    <c:v>0</c:v>
                  </c:pt>
                  <c:pt idx="1">
                    <c:v>0</c:v>
                  </c:pt>
                  <c:pt idx="2">
                    <c:v>0</c:v>
                  </c:pt>
                  <c:pt idx="3">
                    <c:v>0</c:v>
                  </c:pt>
                  <c:pt idx="4">
                    <c:v>0</c:v>
                  </c:pt>
                  <c:pt idx="5">
                    <c:v>0</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deprivation'!$X$56:$X$61</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51213184"/>
        <c:axId val="151215104"/>
      </c:barChart>
      <c:barChart>
        <c:barDir val="col"/>
        <c:grouping val="clustered"/>
        <c:varyColors val="0"/>
        <c:ser>
          <c:idx val="1"/>
          <c:order val="1"/>
          <c:tx>
            <c:v>other care (all malig)</c:v>
          </c:tx>
          <c:spPr>
            <a:pattFill prst="dkDnDiag">
              <a:fgClr>
                <a:schemeClr val="bg1">
                  <a:lumMod val="75000"/>
                </a:schemeClr>
              </a:fgClr>
              <a:bgClr>
                <a:schemeClr val="bg1"/>
              </a:bgClr>
            </a:pattFill>
            <a:ln>
              <a:solidFill>
                <a:schemeClr val="tx1"/>
              </a:solidFill>
            </a:ln>
          </c:spPr>
          <c:invertIfNegative val="0"/>
          <c:errBars>
            <c:errBarType val="both"/>
            <c:errValType val="cust"/>
            <c:noEndCap val="0"/>
            <c:plus>
              <c:numRef>
                <c:f>'8 combinations by deprivation'!$E$64:$E$69</c:f>
                <c:numCache>
                  <c:formatCode>General</c:formatCode>
                  <c:ptCount val="6"/>
                  <c:pt idx="0">
                    <c:v>8.384569761914662E-2</c:v>
                  </c:pt>
                  <c:pt idx="1">
                    <c:v>0.19697188580405012</c:v>
                  </c:pt>
                  <c:pt idx="2">
                    <c:v>0.20081079473743202</c:v>
                  </c:pt>
                  <c:pt idx="3">
                    <c:v>0.19784703140760485</c:v>
                  </c:pt>
                  <c:pt idx="4">
                    <c:v>0.26931417972650706</c:v>
                  </c:pt>
                  <c:pt idx="5">
                    <c:v>0.29443395249137438</c:v>
                  </c:pt>
                </c:numCache>
              </c:numRef>
            </c:plus>
            <c:minus>
              <c:numRef>
                <c:f>'8 combinations by deprivation'!$D$64:$D$69</c:f>
                <c:numCache>
                  <c:formatCode>General</c:formatCode>
                  <c:ptCount val="6"/>
                  <c:pt idx="0">
                    <c:v>0.11615430238085622</c:v>
                  </c:pt>
                  <c:pt idx="1">
                    <c:v>0.20302811419595201</c:v>
                  </c:pt>
                  <c:pt idx="2">
                    <c:v>0.19918920526257011</c:v>
                  </c:pt>
                  <c:pt idx="3">
                    <c:v>0.20215296859240084</c:v>
                  </c:pt>
                  <c:pt idx="4">
                    <c:v>0.23068582027348583</c:v>
                  </c:pt>
                  <c:pt idx="5">
                    <c:v>0.30556604750862704</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deprivation'!$C$64:$C$69</c:f>
              <c:numCache>
                <c:formatCode>0</c:formatCode>
                <c:ptCount val="6"/>
                <c:pt idx="0">
                  <c:v>33.016154302380855</c:v>
                </c:pt>
                <c:pt idx="1">
                  <c:v>30.603028114195951</c:v>
                </c:pt>
                <c:pt idx="2">
                  <c:v>31.899189205262569</c:v>
                </c:pt>
                <c:pt idx="3">
                  <c:v>33.102152968592399</c:v>
                </c:pt>
                <c:pt idx="4">
                  <c:v>34.430685820273489</c:v>
                </c:pt>
                <c:pt idx="5">
                  <c:v>35.505566047508623</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errBars>
            <c:errBarType val="both"/>
            <c:errValType val="cust"/>
            <c:noEndCap val="0"/>
            <c:plus>
              <c:numRef>
                <c:f>'8 combinations by deprivation'!$H$64:$H$69</c:f>
                <c:numCache>
                  <c:formatCode>General</c:formatCode>
                  <c:ptCount val="6"/>
                  <c:pt idx="0">
                    <c:v>9.8649523872437861E-2</c:v>
                  </c:pt>
                  <c:pt idx="1">
                    <c:v>0.14713142632734133</c:v>
                  </c:pt>
                  <c:pt idx="2">
                    <c:v>0.10967733409104508</c:v>
                  </c:pt>
                  <c:pt idx="3">
                    <c:v>0.16075614761225765</c:v>
                  </c:pt>
                  <c:pt idx="4">
                    <c:v>0.18122611118203125</c:v>
                  </c:pt>
                  <c:pt idx="5">
                    <c:v>0.17966579809232375</c:v>
                  </c:pt>
                </c:numCache>
              </c:numRef>
            </c:plus>
            <c:minus>
              <c:numRef>
                <c:f>'8 combinations by deprivation'!$G$64:$G$69</c:f>
                <c:numCache>
                  <c:formatCode>General</c:formatCode>
                  <c:ptCount val="6"/>
                  <c:pt idx="0">
                    <c:v>0.10135047612756232</c:v>
                  </c:pt>
                  <c:pt idx="1">
                    <c:v>0.15286857367265849</c:v>
                  </c:pt>
                  <c:pt idx="2">
                    <c:v>9.0322665908955102E-2</c:v>
                  </c:pt>
                  <c:pt idx="3">
                    <c:v>0.13924385238774217</c:v>
                  </c:pt>
                  <c:pt idx="4">
                    <c:v>0.11877388881796769</c:v>
                  </c:pt>
                  <c:pt idx="5">
                    <c:v>0.12033420190767607</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deprivation'!$F$64:$F$69</c:f>
              <c:numCache>
                <c:formatCode>0</c:formatCode>
                <c:ptCount val="6"/>
                <c:pt idx="0">
                  <c:v>6.8013504761275625</c:v>
                </c:pt>
                <c:pt idx="1">
                  <c:v>6.3528685736726587</c:v>
                </c:pt>
                <c:pt idx="2">
                  <c:v>6.4903226659089555</c:v>
                </c:pt>
                <c:pt idx="3">
                  <c:v>6.7392438523877427</c:v>
                </c:pt>
                <c:pt idx="4">
                  <c:v>7.1187738888179686</c:v>
                </c:pt>
                <c:pt idx="5">
                  <c:v>7.4203342019076759</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errBars>
            <c:errBarType val="both"/>
            <c:errValType val="cust"/>
            <c:noEndCap val="0"/>
            <c:plus>
              <c:numRef>
                <c:f>'8 combinations by deprivation'!$K$64:$K$69</c:f>
                <c:numCache>
                  <c:formatCode>General</c:formatCode>
                  <c:ptCount val="6"/>
                  <c:pt idx="0">
                    <c:v>0.12320753877018475</c:v>
                  </c:pt>
                  <c:pt idx="1">
                    <c:v>0.23752112597039599</c:v>
                  </c:pt>
                  <c:pt idx="2">
                    <c:v>0.2369555880079055</c:v>
                  </c:pt>
                  <c:pt idx="3">
                    <c:v>0.17621995756669406</c:v>
                  </c:pt>
                  <c:pt idx="4">
                    <c:v>0.17658163686743933</c:v>
                  </c:pt>
                  <c:pt idx="5">
                    <c:v>0.18534898360864815</c:v>
                  </c:pt>
                </c:numCache>
              </c:numRef>
            </c:plus>
            <c:minus>
              <c:numRef>
                <c:f>'8 combinations by deprivation'!$J$64:$J$69</c:f>
                <c:numCache>
                  <c:formatCode>General</c:formatCode>
                  <c:ptCount val="6"/>
                  <c:pt idx="0">
                    <c:v>7.6792461229818088E-2</c:v>
                  </c:pt>
                  <c:pt idx="1">
                    <c:v>0.26247887402960401</c:v>
                  </c:pt>
                  <c:pt idx="2">
                    <c:v>0.16304441199209663</c:v>
                  </c:pt>
                  <c:pt idx="3">
                    <c:v>0.22378004243330807</c:v>
                  </c:pt>
                  <c:pt idx="4">
                    <c:v>0.2234183631325628</c:v>
                  </c:pt>
                  <c:pt idx="5">
                    <c:v>0.21465101639135042</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deprivation'!$I$64:$I$69</c:f>
              <c:numCache>
                <c:formatCode>0</c:formatCode>
                <c:ptCount val="6"/>
                <c:pt idx="0">
                  <c:v>21.476792461229817</c:v>
                </c:pt>
                <c:pt idx="1">
                  <c:v>23.162478874029606</c:v>
                </c:pt>
                <c:pt idx="2">
                  <c:v>22.163044411992097</c:v>
                </c:pt>
                <c:pt idx="3">
                  <c:v>21.323780042433306</c:v>
                </c:pt>
                <c:pt idx="4">
                  <c:v>20.623418363132561</c:v>
                </c:pt>
                <c:pt idx="5">
                  <c:v>19.814651016391352</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errBars>
            <c:errBarType val="both"/>
            <c:errValType val="cust"/>
            <c:noEndCap val="0"/>
            <c:plus>
              <c:numRef>
                <c:f>'8 combinations by deprivation'!$N$64:$N$69</c:f>
                <c:numCache>
                  <c:formatCode>General</c:formatCode>
                  <c:ptCount val="6"/>
                  <c:pt idx="0">
                    <c:v>6.7838879179490164E-2</c:v>
                  </c:pt>
                  <c:pt idx="1">
                    <c:v>0.17916996851266198</c:v>
                  </c:pt>
                  <c:pt idx="2">
                    <c:v>0.14667389135218301</c:v>
                  </c:pt>
                  <c:pt idx="3">
                    <c:v>0.20017738513442929</c:v>
                  </c:pt>
                  <c:pt idx="4">
                    <c:v>0.19617027986993918</c:v>
                  </c:pt>
                  <c:pt idx="5">
                    <c:v>0.18667017283832621</c:v>
                  </c:pt>
                </c:numCache>
              </c:numRef>
            </c:plus>
            <c:minus>
              <c:numRef>
                <c:f>'8 combinations by deprivation'!$M$64:$M$69</c:f>
                <c:numCache>
                  <c:formatCode>General</c:formatCode>
                  <c:ptCount val="6"/>
                  <c:pt idx="0">
                    <c:v>3.2161120820507705E-2</c:v>
                  </c:pt>
                  <c:pt idx="1">
                    <c:v>0.12083003148733695</c:v>
                  </c:pt>
                  <c:pt idx="2">
                    <c:v>0.15332610864781593</c:v>
                  </c:pt>
                  <c:pt idx="3">
                    <c:v>0.19982261486556929</c:v>
                  </c:pt>
                  <c:pt idx="4">
                    <c:v>0.2038297201300594</c:v>
                  </c:pt>
                  <c:pt idx="5">
                    <c:v>0.21332982716167415</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deprivation'!$L$64:$L$69</c:f>
              <c:numCache>
                <c:formatCode>0</c:formatCode>
                <c:ptCount val="6"/>
                <c:pt idx="0">
                  <c:v>10.132161120820509</c:v>
                </c:pt>
                <c:pt idx="1">
                  <c:v>10.120830031487337</c:v>
                </c:pt>
                <c:pt idx="2">
                  <c:v>10.053326108647816</c:v>
                </c:pt>
                <c:pt idx="3">
                  <c:v>10.09982261486557</c:v>
                </c:pt>
                <c:pt idx="4">
                  <c:v>10.00382972013006</c:v>
                </c:pt>
                <c:pt idx="5">
                  <c:v>10.413329827161673</c:v>
                </c:pt>
              </c:numCache>
            </c:numRef>
          </c:val>
        </c:ser>
        <c:ser>
          <c:idx val="9"/>
          <c:order val="9"/>
          <c:tx>
            <c:v>CT and RT (all malig)</c:v>
          </c:tx>
          <c:spPr>
            <a:pattFill prst="dkDnDiag">
              <a:fgClr>
                <a:srgbClr val="FF33CC"/>
              </a:fgClr>
              <a:bgClr>
                <a:schemeClr val="bg1"/>
              </a:bgClr>
            </a:pattFill>
            <a:ln>
              <a:solidFill>
                <a:schemeClr val="tx1"/>
              </a:solidFill>
            </a:ln>
          </c:spPr>
          <c:invertIfNegative val="0"/>
          <c:errBars>
            <c:errBarType val="both"/>
            <c:errValType val="cust"/>
            <c:noEndCap val="0"/>
            <c:plus>
              <c:numRef>
                <c:f>'8 combinations by deprivation'!$Q$64:$Q$69</c:f>
                <c:numCache>
                  <c:formatCode>General</c:formatCode>
                  <c:ptCount val="6"/>
                  <c:pt idx="0">
                    <c:v>1.2787302882039775E-2</c:v>
                  </c:pt>
                  <c:pt idx="1">
                    <c:v>7.0734307173363042E-2</c:v>
                  </c:pt>
                  <c:pt idx="2">
                    <c:v>9.3381483219126871E-2</c:v>
                  </c:pt>
                  <c:pt idx="3">
                    <c:v>0.14678793781085808</c:v>
                  </c:pt>
                  <c:pt idx="4">
                    <c:v>0.12274928849807409</c:v>
                  </c:pt>
                  <c:pt idx="5">
                    <c:v>0.16140501860661605</c:v>
                  </c:pt>
                </c:numCache>
              </c:numRef>
            </c:plus>
            <c:minus>
              <c:numRef>
                <c:f>'8 combinations by deprivation'!$P$64:$P$69</c:f>
                <c:numCache>
                  <c:formatCode>General</c:formatCode>
                  <c:ptCount val="6"/>
                  <c:pt idx="0">
                    <c:v>8.7212697117960758E-2</c:v>
                  </c:pt>
                  <c:pt idx="1">
                    <c:v>0.12926569282663714</c:v>
                  </c:pt>
                  <c:pt idx="2">
                    <c:v>0.10661851678087331</c:v>
                  </c:pt>
                  <c:pt idx="3">
                    <c:v>0.15321206218914174</c:v>
                  </c:pt>
                  <c:pt idx="4">
                    <c:v>7.7250711501926084E-2</c:v>
                  </c:pt>
                  <c:pt idx="5">
                    <c:v>0.13859498139338466</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deprivation'!$O$64:$O$69</c:f>
              <c:numCache>
                <c:formatCode>0</c:formatCode>
                <c:ptCount val="6"/>
                <c:pt idx="0">
                  <c:v>5.1872126971179604</c:v>
                </c:pt>
                <c:pt idx="1">
                  <c:v>4.429265692826637</c:v>
                </c:pt>
                <c:pt idx="2">
                  <c:v>4.8066185167808735</c:v>
                </c:pt>
                <c:pt idx="3">
                  <c:v>5.1532120621891417</c:v>
                </c:pt>
                <c:pt idx="4">
                  <c:v>5.4772507115019264</c:v>
                </c:pt>
                <c:pt idx="5">
                  <c:v>6.2385949813933843</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errBars>
            <c:errBarType val="both"/>
            <c:errValType val="cust"/>
            <c:noEndCap val="0"/>
            <c:plus>
              <c:numRef>
                <c:f>'8 combinations by deprivation'!$T$64:$T$69</c:f>
                <c:numCache>
                  <c:formatCode>General</c:formatCode>
                  <c:ptCount val="6"/>
                  <c:pt idx="0">
                    <c:v>8.694128071205931E-2</c:v>
                  </c:pt>
                  <c:pt idx="1">
                    <c:v>0.16700772106005068</c:v>
                  </c:pt>
                  <c:pt idx="2">
                    <c:v>0.16077458320392779</c:v>
                  </c:pt>
                  <c:pt idx="3">
                    <c:v>0.13523007895377503</c:v>
                  </c:pt>
                  <c:pt idx="4">
                    <c:v>0.13592728037305957</c:v>
                  </c:pt>
                  <c:pt idx="5">
                    <c:v>9.3638689010543175E-2</c:v>
                  </c:pt>
                </c:numCache>
              </c:numRef>
            </c:plus>
            <c:minus>
              <c:numRef>
                <c:f>'8 combinations by deprivation'!$S$64:$S$69</c:f>
                <c:numCache>
                  <c:formatCode>General</c:formatCode>
                  <c:ptCount val="6"/>
                  <c:pt idx="0">
                    <c:v>1.3058719287941223E-2</c:v>
                  </c:pt>
                  <c:pt idx="1">
                    <c:v>0.13299227893995003</c:v>
                  </c:pt>
                  <c:pt idx="2">
                    <c:v>0.13922541679607114</c:v>
                  </c:pt>
                  <c:pt idx="3">
                    <c:v>0.16476992104622479</c:v>
                  </c:pt>
                  <c:pt idx="4">
                    <c:v>0.16407271962694114</c:v>
                  </c:pt>
                  <c:pt idx="5">
                    <c:v>0.106361310989457</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deprivation'!$R$64:$R$69</c:f>
              <c:numCache>
                <c:formatCode>0</c:formatCode>
                <c:ptCount val="6"/>
                <c:pt idx="0">
                  <c:v>7.813058719287941</c:v>
                </c:pt>
                <c:pt idx="1">
                  <c:v>8.2329922789399497</c:v>
                </c:pt>
                <c:pt idx="2">
                  <c:v>8.3392254167960722</c:v>
                </c:pt>
                <c:pt idx="3">
                  <c:v>7.864769921046225</c:v>
                </c:pt>
                <c:pt idx="4">
                  <c:v>7.5640727196269406</c:v>
                </c:pt>
                <c:pt idx="5">
                  <c:v>6.9063613109894577</c:v>
                </c:pt>
              </c:numCache>
            </c:numRef>
          </c:val>
        </c:ser>
        <c:ser>
          <c:idx val="13"/>
          <c:order val="13"/>
          <c:tx>
            <c:v>TR and RT (all malig)</c:v>
          </c:tx>
          <c:spPr>
            <a:pattFill prst="dkDnDiag">
              <a:fgClr>
                <a:srgbClr val="FFFF00"/>
              </a:fgClr>
              <a:bgClr>
                <a:schemeClr val="bg1"/>
              </a:bgClr>
            </a:pattFill>
            <a:ln>
              <a:solidFill>
                <a:schemeClr val="tx1"/>
              </a:solidFill>
            </a:ln>
          </c:spPr>
          <c:invertIfNegative val="0"/>
          <c:errBars>
            <c:errBarType val="both"/>
            <c:errValType val="cust"/>
            <c:noEndCap val="0"/>
            <c:plus>
              <c:numRef>
                <c:f>'8 combinations by deprivation'!$W$64:$W$69</c:f>
                <c:numCache>
                  <c:formatCode>General</c:formatCode>
                  <c:ptCount val="6"/>
                  <c:pt idx="0">
                    <c:v>9.6149764413430816E-2</c:v>
                  </c:pt>
                  <c:pt idx="1">
                    <c:v>0.18113775184611391</c:v>
                  </c:pt>
                  <c:pt idx="2">
                    <c:v>0.12442890843371934</c:v>
                  </c:pt>
                  <c:pt idx="3">
                    <c:v>0.12534868352405226</c:v>
                  </c:pt>
                  <c:pt idx="4">
                    <c:v>0.14932754620069311</c:v>
                  </c:pt>
                  <c:pt idx="5">
                    <c:v>0.15417752384595129</c:v>
                  </c:pt>
                </c:numCache>
              </c:numRef>
            </c:plus>
            <c:minus>
              <c:numRef>
                <c:f>'8 combinations by deprivation'!$V$64:$V$69</c:f>
                <c:numCache>
                  <c:formatCode>General</c:formatCode>
                  <c:ptCount val="6"/>
                  <c:pt idx="0">
                    <c:v>0.10385023558656847</c:v>
                  </c:pt>
                  <c:pt idx="1">
                    <c:v>0.1188622481538868</c:v>
                  </c:pt>
                  <c:pt idx="2">
                    <c:v>0.17557109156628137</c:v>
                  </c:pt>
                  <c:pt idx="3">
                    <c:v>0.17465131647594845</c:v>
                  </c:pt>
                  <c:pt idx="4">
                    <c:v>0.1506724537993076</c:v>
                  </c:pt>
                  <c:pt idx="5">
                    <c:v>0.14582247615404853</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deprivation'!$U$64:$U$69</c:f>
              <c:numCache>
                <c:formatCode>0</c:formatCode>
                <c:ptCount val="6"/>
                <c:pt idx="0">
                  <c:v>8.7038502355865681</c:v>
                </c:pt>
                <c:pt idx="1">
                  <c:v>9.9188622481538875</c:v>
                </c:pt>
                <c:pt idx="2">
                  <c:v>9.275571091566281</c:v>
                </c:pt>
                <c:pt idx="3">
                  <c:v>8.7746513164759481</c:v>
                </c:pt>
                <c:pt idx="4">
                  <c:v>8.050672453799308</c:v>
                </c:pt>
                <c:pt idx="5">
                  <c:v>7.2458224761540482</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errBars>
            <c:errBarType val="both"/>
            <c:errValType val="cust"/>
            <c:noEndCap val="0"/>
            <c:plus>
              <c:numRef>
                <c:f>'8 combinations by deprivation'!$Z$64:$Z$69</c:f>
                <c:numCache>
                  <c:formatCode>General</c:formatCode>
                  <c:ptCount val="6"/>
                  <c:pt idx="0">
                    <c:v>3.0580012551213898E-2</c:v>
                  </c:pt>
                  <c:pt idx="1">
                    <c:v>0.12032581330602987</c:v>
                  </c:pt>
                  <c:pt idx="2">
                    <c:v>0.12729741695466235</c:v>
                  </c:pt>
                  <c:pt idx="3">
                    <c:v>0.15763277799033037</c:v>
                  </c:pt>
                  <c:pt idx="4">
                    <c:v>0.16870367728225055</c:v>
                  </c:pt>
                  <c:pt idx="5">
                    <c:v>0.1446598615062209</c:v>
                  </c:pt>
                </c:numCache>
              </c:numRef>
            </c:plus>
            <c:minus>
              <c:numRef>
                <c:f>'8 combinations by deprivation'!$Y$64:$Y$69</c:f>
                <c:numCache>
                  <c:formatCode>General</c:formatCode>
                  <c:ptCount val="6"/>
                  <c:pt idx="0">
                    <c:v>6.9419987448785747E-2</c:v>
                  </c:pt>
                  <c:pt idx="1">
                    <c:v>0.17967418669396906</c:v>
                  </c:pt>
                  <c:pt idx="2">
                    <c:v>0.17270258304533659</c:v>
                  </c:pt>
                  <c:pt idx="3">
                    <c:v>0.14236722200966856</c:v>
                  </c:pt>
                  <c:pt idx="4">
                    <c:v>0.13129632271774927</c:v>
                  </c:pt>
                  <c:pt idx="5">
                    <c:v>0.15534013849377981</c:v>
                  </c:pt>
                </c:numCache>
              </c:numRef>
            </c:minus>
          </c:errBars>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deprivation'!$X$64:$X$69</c:f>
              <c:numCache>
                <c:formatCode>0</c:formatCode>
                <c:ptCount val="6"/>
                <c:pt idx="0">
                  <c:v>6.8694199874487865</c:v>
                </c:pt>
                <c:pt idx="1">
                  <c:v>7.17967418669397</c:v>
                </c:pt>
                <c:pt idx="2">
                  <c:v>6.9727025830453373</c:v>
                </c:pt>
                <c:pt idx="3">
                  <c:v>6.9423672220096693</c:v>
                </c:pt>
                <c:pt idx="4">
                  <c:v>6.7312963227177498</c:v>
                </c:pt>
                <c:pt idx="5">
                  <c:v>6.4553401384937796</c:v>
                </c:pt>
              </c:numCache>
            </c:numRef>
          </c:val>
        </c:ser>
        <c:dLbls>
          <c:showLegendKey val="0"/>
          <c:showVal val="0"/>
          <c:showCatName val="0"/>
          <c:showSerName val="0"/>
          <c:showPercent val="0"/>
          <c:showBubbleSize val="0"/>
        </c:dLbls>
        <c:gapWidth val="150"/>
        <c:axId val="151227008"/>
        <c:axId val="151225472"/>
      </c:barChart>
      <c:catAx>
        <c:axId val="151213184"/>
        <c:scaling>
          <c:orientation val="minMax"/>
        </c:scaling>
        <c:delete val="0"/>
        <c:axPos val="b"/>
        <c:title>
          <c:tx>
            <c:rich>
              <a:bodyPr/>
              <a:lstStyle/>
              <a:p>
                <a:pPr>
                  <a:defRPr sz="1200" b="0"/>
                </a:pPr>
                <a:r>
                  <a:rPr lang="en-GB" sz="1200" b="0"/>
                  <a:t>Deprivation quintile (Income Domain of</a:t>
                </a:r>
                <a:r>
                  <a:rPr lang="en-GB" sz="1200" b="0" baseline="0"/>
                  <a:t> the Indices of Deprivation)</a:t>
                </a:r>
                <a:endParaRPr lang="en-GB" sz="1200" b="0"/>
              </a:p>
            </c:rich>
          </c:tx>
          <c:layout>
            <c:manualLayout>
              <c:xMode val="edge"/>
              <c:yMode val="edge"/>
              <c:x val="0.39709915889904207"/>
              <c:y val="0.83734188041927182"/>
            </c:manualLayout>
          </c:layout>
          <c:overlay val="0"/>
        </c:title>
        <c:majorTickMark val="out"/>
        <c:minorTickMark val="none"/>
        <c:tickLblPos val="nextTo"/>
        <c:spPr>
          <a:ln>
            <a:solidFill>
              <a:schemeClr val="tx1"/>
            </a:solidFill>
          </a:ln>
        </c:spPr>
        <c:crossAx val="151215104"/>
        <c:crosses val="autoZero"/>
        <c:auto val="1"/>
        <c:lblAlgn val="ctr"/>
        <c:lblOffset val="100"/>
        <c:noMultiLvlLbl val="0"/>
      </c:catAx>
      <c:valAx>
        <c:axId val="151215104"/>
        <c:scaling>
          <c:orientation val="minMax"/>
          <c:max val="100"/>
          <c:min val="0"/>
        </c:scaling>
        <c:delete val="0"/>
        <c:axPos val="l"/>
        <c:majorGridlines/>
        <c:title>
          <c:tx>
            <c:rich>
              <a:bodyPr rot="-5400000" vert="horz"/>
              <a:lstStyle/>
              <a:p>
                <a:pPr>
                  <a:defRPr sz="1050"/>
                </a:pPr>
                <a:r>
                  <a:rPr lang="en-US" sz="1050" b="0" i="0" baseline="0">
                    <a:effectLst/>
                  </a:rPr>
                  <a:t>Proportion of tumours (and 95% confidence interval)</a:t>
                </a:r>
                <a:endParaRPr lang="en-GB" sz="1050" b="0">
                  <a:effectLst/>
                </a:endParaRPr>
              </a:p>
            </c:rich>
          </c:tx>
          <c:layout/>
          <c:overlay val="0"/>
        </c:title>
        <c:numFmt formatCode="0" sourceLinked="1"/>
        <c:majorTickMark val="out"/>
        <c:minorTickMark val="none"/>
        <c:tickLblPos val="nextTo"/>
        <c:spPr>
          <a:ln>
            <a:solidFill>
              <a:schemeClr val="tx1"/>
            </a:solidFill>
          </a:ln>
        </c:spPr>
        <c:crossAx val="151213184"/>
        <c:crosses val="autoZero"/>
        <c:crossBetween val="between"/>
      </c:valAx>
      <c:valAx>
        <c:axId val="151225472"/>
        <c:scaling>
          <c:orientation val="minMax"/>
          <c:max val="100"/>
          <c:min val="0"/>
        </c:scaling>
        <c:delete val="1"/>
        <c:axPos val="r"/>
        <c:numFmt formatCode="0" sourceLinked="1"/>
        <c:majorTickMark val="out"/>
        <c:minorTickMark val="none"/>
        <c:tickLblPos val="none"/>
        <c:crossAx val="151227008"/>
        <c:crosses val="max"/>
        <c:crossBetween val="between"/>
      </c:valAx>
      <c:catAx>
        <c:axId val="151227008"/>
        <c:scaling>
          <c:orientation val="minMax"/>
        </c:scaling>
        <c:delete val="1"/>
        <c:axPos val="b"/>
        <c:majorTickMark val="out"/>
        <c:minorTickMark val="none"/>
        <c:tickLblPos val="none"/>
        <c:crossAx val="151225472"/>
        <c:crosses val="autoZero"/>
        <c:auto val="1"/>
        <c:lblAlgn val="ctr"/>
        <c:lblOffset val="100"/>
        <c:noMultiLvlLbl val="0"/>
      </c:cat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3.29784110738138E-3"/>
          <c:y val="0.88438924977895628"/>
          <c:w val="0.99203815608415569"/>
          <c:h val="0.10787634975194733"/>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deprivation'!$B$5</c:f>
          <c:strCache>
            <c:ptCount val="1"/>
            <c:pt idx="0">
              <c:v>Proportion of tumours of all 22 cancer sites combined diagnosed in 2013-2015, by deprivation quintile**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6.352809400991212E-2"/>
          <c:y val="0.13173208941784098"/>
          <c:w val="0.69783614081734557"/>
          <c:h val="0.68017540968711898"/>
        </c:manualLayout>
      </c:layout>
      <c:barChart>
        <c:barDir val="col"/>
        <c:grouping val="stacked"/>
        <c:varyColors val="0"/>
        <c:ser>
          <c:idx val="0"/>
          <c:order val="0"/>
          <c:tx>
            <c:v>Other care*</c:v>
          </c:tx>
          <c:spPr>
            <a:solidFill>
              <a:schemeClr val="bg1">
                <a:lumMod val="75000"/>
              </a:schemeClr>
            </a:solid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deprivation'!$C$56:$C$61</c:f>
              <c:numCache>
                <c:formatCode>0</c:formatCode>
                <c:ptCount val="6"/>
                <c:pt idx="0">
                  <c:v>0</c:v>
                </c:pt>
                <c:pt idx="1">
                  <c:v>0</c:v>
                </c:pt>
                <c:pt idx="2">
                  <c:v>0</c:v>
                </c:pt>
                <c:pt idx="3">
                  <c:v>0</c:v>
                </c:pt>
                <c:pt idx="4">
                  <c:v>0</c:v>
                </c:pt>
                <c:pt idx="5">
                  <c:v>0</c:v>
                </c:pt>
              </c:numCache>
            </c:numRef>
          </c:val>
        </c:ser>
        <c:ser>
          <c:idx val="2"/>
          <c:order val="2"/>
          <c:tx>
            <c:v>Chemotherapy only</c:v>
          </c:tx>
          <c:spPr>
            <a:solidFill>
              <a:srgbClr val="92D050"/>
            </a:solid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deprivation'!$F$56:$F$61</c:f>
              <c:numCache>
                <c:formatCode>0</c:formatCode>
                <c:ptCount val="6"/>
                <c:pt idx="0">
                  <c:v>0</c:v>
                </c:pt>
                <c:pt idx="1">
                  <c:v>0</c:v>
                </c:pt>
                <c:pt idx="2">
                  <c:v>0</c:v>
                </c:pt>
                <c:pt idx="3">
                  <c:v>0</c:v>
                </c:pt>
                <c:pt idx="4">
                  <c:v>0</c:v>
                </c:pt>
                <c:pt idx="5">
                  <c:v>0</c:v>
                </c:pt>
              </c:numCache>
            </c:numRef>
          </c:val>
        </c:ser>
        <c:ser>
          <c:idx val="4"/>
          <c:order val="4"/>
          <c:tx>
            <c:v>Tumour resection only</c:v>
          </c:tx>
          <c:spPr>
            <a:solidFill>
              <a:srgbClr val="00B0F0"/>
            </a:solid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deprivation'!$I$56:$I$61</c:f>
              <c:numCache>
                <c:formatCode>0</c:formatCode>
                <c:ptCount val="6"/>
                <c:pt idx="0">
                  <c:v>0</c:v>
                </c:pt>
                <c:pt idx="1">
                  <c:v>0</c:v>
                </c:pt>
                <c:pt idx="2">
                  <c:v>0</c:v>
                </c:pt>
                <c:pt idx="3">
                  <c:v>0</c:v>
                </c:pt>
                <c:pt idx="4">
                  <c:v>0</c:v>
                </c:pt>
                <c:pt idx="5">
                  <c:v>0</c:v>
                </c:pt>
              </c:numCache>
            </c:numRef>
          </c:val>
        </c:ser>
        <c:ser>
          <c:idx val="6"/>
          <c:order val="6"/>
          <c:tx>
            <c:v>Radiotherapy only</c:v>
          </c:tx>
          <c:spPr>
            <a:solidFill>
              <a:srgbClr val="FFC000"/>
            </a:solid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deprivation'!$L$56:$L$61</c:f>
              <c:numCache>
                <c:formatCode>0</c:formatCode>
                <c:ptCount val="6"/>
                <c:pt idx="0">
                  <c:v>0</c:v>
                </c:pt>
                <c:pt idx="1">
                  <c:v>0</c:v>
                </c:pt>
                <c:pt idx="2">
                  <c:v>0</c:v>
                </c:pt>
                <c:pt idx="3">
                  <c:v>0</c:v>
                </c:pt>
                <c:pt idx="4">
                  <c:v>0</c:v>
                </c:pt>
                <c:pt idx="5">
                  <c:v>0</c:v>
                </c:pt>
              </c:numCache>
            </c:numRef>
          </c:val>
        </c:ser>
        <c:ser>
          <c:idx val="8"/>
          <c:order val="8"/>
          <c:tx>
            <c:v>Chemotherapy and radiotherapy</c:v>
          </c:tx>
          <c:spPr>
            <a:solidFill>
              <a:srgbClr val="FF33CC"/>
            </a:solid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deprivation'!$O$56:$O$61</c:f>
              <c:numCache>
                <c:formatCode>0</c:formatCode>
                <c:ptCount val="6"/>
                <c:pt idx="0">
                  <c:v>0</c:v>
                </c:pt>
                <c:pt idx="1">
                  <c:v>0</c:v>
                </c:pt>
                <c:pt idx="2">
                  <c:v>0</c:v>
                </c:pt>
                <c:pt idx="3">
                  <c:v>0</c:v>
                </c:pt>
                <c:pt idx="4">
                  <c:v>0</c:v>
                </c:pt>
                <c:pt idx="5">
                  <c:v>0</c:v>
                </c:pt>
              </c:numCache>
            </c:numRef>
          </c:val>
        </c:ser>
        <c:ser>
          <c:idx val="10"/>
          <c:order val="10"/>
          <c:tx>
            <c:v>Tumour resection and chemotherapy</c:v>
          </c:tx>
          <c:spPr>
            <a:solidFill>
              <a:srgbClr val="002060"/>
            </a:solid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deprivation'!$R$56:$R$61</c:f>
              <c:numCache>
                <c:formatCode>0</c:formatCode>
                <c:ptCount val="6"/>
                <c:pt idx="0">
                  <c:v>0</c:v>
                </c:pt>
                <c:pt idx="1">
                  <c:v>0</c:v>
                </c:pt>
                <c:pt idx="2">
                  <c:v>0</c:v>
                </c:pt>
                <c:pt idx="3">
                  <c:v>0</c:v>
                </c:pt>
                <c:pt idx="4">
                  <c:v>0</c:v>
                </c:pt>
                <c:pt idx="5">
                  <c:v>0</c:v>
                </c:pt>
              </c:numCache>
            </c:numRef>
          </c:val>
        </c:ser>
        <c:ser>
          <c:idx val="12"/>
          <c:order val="12"/>
          <c:tx>
            <c:v>Tumour resection and radiotherapy</c:v>
          </c:tx>
          <c:spPr>
            <a:solidFill>
              <a:srgbClr val="FFFF00"/>
            </a:solid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deprivation'!$U$56:$U$61</c:f>
              <c:numCache>
                <c:formatCode>0</c:formatCode>
                <c:ptCount val="6"/>
                <c:pt idx="0">
                  <c:v>0</c:v>
                </c:pt>
                <c:pt idx="1">
                  <c:v>0</c:v>
                </c:pt>
                <c:pt idx="2">
                  <c:v>0</c:v>
                </c:pt>
                <c:pt idx="3">
                  <c:v>0</c:v>
                </c:pt>
                <c:pt idx="4">
                  <c:v>0</c:v>
                </c:pt>
                <c:pt idx="5">
                  <c:v>0</c:v>
                </c:pt>
              </c:numCache>
            </c:numRef>
          </c:val>
        </c:ser>
        <c:ser>
          <c:idx val="14"/>
          <c:order val="14"/>
          <c:tx>
            <c:v>Tumour resection, radiotherapy and chemotherapy</c:v>
          </c:tx>
          <c:spPr>
            <a:solidFill>
              <a:srgbClr val="7030A0"/>
            </a:solid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deprivation'!$X$56:$X$61</c:f>
              <c:numCache>
                <c:formatCode>0</c:formatCode>
                <c:ptCount val="6"/>
                <c:pt idx="0">
                  <c:v>0</c:v>
                </c:pt>
                <c:pt idx="1">
                  <c:v>0</c:v>
                </c:pt>
                <c:pt idx="2">
                  <c:v>0</c:v>
                </c:pt>
                <c:pt idx="3">
                  <c:v>0</c:v>
                </c:pt>
                <c:pt idx="4">
                  <c:v>0</c:v>
                </c:pt>
                <c:pt idx="5">
                  <c:v>0</c:v>
                </c:pt>
              </c:numCache>
            </c:numRef>
          </c:val>
        </c:ser>
        <c:ser>
          <c:idx val="1"/>
          <c:order val="1"/>
          <c:tx>
            <c:v>other care (all malig)</c:v>
          </c:tx>
          <c:spPr>
            <a:pattFill prst="dkDnDiag">
              <a:fgClr>
                <a:schemeClr val="bg1">
                  <a:lumMod val="75000"/>
                </a:schemeClr>
              </a:fgClr>
              <a:bgClr>
                <a:schemeClr val="bg1"/>
              </a:bgClr>
            </a:patt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deprivation'!$C$64:$C$69</c:f>
              <c:numCache>
                <c:formatCode>0</c:formatCode>
                <c:ptCount val="6"/>
                <c:pt idx="0">
                  <c:v>33.016154302380855</c:v>
                </c:pt>
                <c:pt idx="1">
                  <c:v>30.603028114195951</c:v>
                </c:pt>
                <c:pt idx="2">
                  <c:v>31.899189205262569</c:v>
                </c:pt>
                <c:pt idx="3">
                  <c:v>33.102152968592399</c:v>
                </c:pt>
                <c:pt idx="4">
                  <c:v>34.430685820273489</c:v>
                </c:pt>
                <c:pt idx="5">
                  <c:v>35.505566047508623</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deprivation'!$F$64:$F$69</c:f>
              <c:numCache>
                <c:formatCode>0</c:formatCode>
                <c:ptCount val="6"/>
                <c:pt idx="0">
                  <c:v>6.8013504761275625</c:v>
                </c:pt>
                <c:pt idx="1">
                  <c:v>6.3528685736726587</c:v>
                </c:pt>
                <c:pt idx="2">
                  <c:v>6.4903226659089555</c:v>
                </c:pt>
                <c:pt idx="3">
                  <c:v>6.7392438523877427</c:v>
                </c:pt>
                <c:pt idx="4">
                  <c:v>7.1187738888179686</c:v>
                </c:pt>
                <c:pt idx="5">
                  <c:v>7.4203342019076759</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deprivation'!$I$64:$I$69</c:f>
              <c:numCache>
                <c:formatCode>0</c:formatCode>
                <c:ptCount val="6"/>
                <c:pt idx="0">
                  <c:v>21.476792461229817</c:v>
                </c:pt>
                <c:pt idx="1">
                  <c:v>23.162478874029606</c:v>
                </c:pt>
                <c:pt idx="2">
                  <c:v>22.163044411992097</c:v>
                </c:pt>
                <c:pt idx="3">
                  <c:v>21.323780042433306</c:v>
                </c:pt>
                <c:pt idx="4">
                  <c:v>20.623418363132561</c:v>
                </c:pt>
                <c:pt idx="5">
                  <c:v>19.814651016391352</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deprivation'!$L$64:$L$69</c:f>
              <c:numCache>
                <c:formatCode>0</c:formatCode>
                <c:ptCount val="6"/>
                <c:pt idx="0">
                  <c:v>10.132161120820509</c:v>
                </c:pt>
                <c:pt idx="1">
                  <c:v>10.120830031487337</c:v>
                </c:pt>
                <c:pt idx="2">
                  <c:v>10.053326108647816</c:v>
                </c:pt>
                <c:pt idx="3">
                  <c:v>10.09982261486557</c:v>
                </c:pt>
                <c:pt idx="4">
                  <c:v>10.00382972013006</c:v>
                </c:pt>
                <c:pt idx="5">
                  <c:v>10.413329827161673</c:v>
                </c:pt>
              </c:numCache>
            </c:numRef>
          </c:val>
        </c:ser>
        <c:ser>
          <c:idx val="9"/>
          <c:order val="9"/>
          <c:tx>
            <c:v>CT and RT (all malig)</c:v>
          </c:tx>
          <c:spPr>
            <a:pattFill prst="dkDnDiag">
              <a:fgClr>
                <a:srgbClr val="FF33CC"/>
              </a:fgClr>
              <a:bgClr>
                <a:schemeClr val="bg1"/>
              </a:bgClr>
            </a:patt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deprivation'!$O$64:$O$69</c:f>
              <c:numCache>
                <c:formatCode>0</c:formatCode>
                <c:ptCount val="6"/>
                <c:pt idx="0">
                  <c:v>5.1872126971179604</c:v>
                </c:pt>
                <c:pt idx="1">
                  <c:v>4.429265692826637</c:v>
                </c:pt>
                <c:pt idx="2">
                  <c:v>4.8066185167808735</c:v>
                </c:pt>
                <c:pt idx="3">
                  <c:v>5.1532120621891417</c:v>
                </c:pt>
                <c:pt idx="4">
                  <c:v>5.4772507115019264</c:v>
                </c:pt>
                <c:pt idx="5">
                  <c:v>6.2385949813933843</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deprivation'!$R$64:$R$69</c:f>
              <c:numCache>
                <c:formatCode>0</c:formatCode>
                <c:ptCount val="6"/>
                <c:pt idx="0">
                  <c:v>7.813058719287941</c:v>
                </c:pt>
                <c:pt idx="1">
                  <c:v>8.2329922789399497</c:v>
                </c:pt>
                <c:pt idx="2">
                  <c:v>8.3392254167960722</c:v>
                </c:pt>
                <c:pt idx="3">
                  <c:v>7.864769921046225</c:v>
                </c:pt>
                <c:pt idx="4">
                  <c:v>7.5640727196269406</c:v>
                </c:pt>
                <c:pt idx="5">
                  <c:v>6.9063613109894577</c:v>
                </c:pt>
              </c:numCache>
            </c:numRef>
          </c:val>
        </c:ser>
        <c:ser>
          <c:idx val="13"/>
          <c:order val="13"/>
          <c:tx>
            <c:v>TR and RT (all malig)</c:v>
          </c:tx>
          <c:spPr>
            <a:pattFill prst="dkDnDiag">
              <a:fgClr>
                <a:srgbClr val="FFFF00"/>
              </a:fgClr>
              <a:bgClr>
                <a:schemeClr val="bg1"/>
              </a:bgClr>
            </a:patt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deprivation'!$U$64:$U$69</c:f>
              <c:numCache>
                <c:formatCode>0</c:formatCode>
                <c:ptCount val="6"/>
                <c:pt idx="0">
                  <c:v>8.7038502355865681</c:v>
                </c:pt>
                <c:pt idx="1">
                  <c:v>9.9188622481538875</c:v>
                </c:pt>
                <c:pt idx="2">
                  <c:v>9.275571091566281</c:v>
                </c:pt>
                <c:pt idx="3">
                  <c:v>8.7746513164759481</c:v>
                </c:pt>
                <c:pt idx="4">
                  <c:v>8.050672453799308</c:v>
                </c:pt>
                <c:pt idx="5">
                  <c:v>7.2458224761540482</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cat>
            <c:strRef>
              <c:f>'8 combinations by deprivation'!$B$56:$B$61</c:f>
              <c:strCache>
                <c:ptCount val="6"/>
                <c:pt idx="0">
                  <c:v>All patients</c:v>
                </c:pt>
                <c:pt idx="1">
                  <c:v>1 - least deprived</c:v>
                </c:pt>
                <c:pt idx="2">
                  <c:v>2</c:v>
                </c:pt>
                <c:pt idx="3">
                  <c:v>3</c:v>
                </c:pt>
                <c:pt idx="4">
                  <c:v>4</c:v>
                </c:pt>
                <c:pt idx="5">
                  <c:v>5 - most deprived</c:v>
                </c:pt>
              </c:strCache>
            </c:strRef>
          </c:cat>
          <c:val>
            <c:numRef>
              <c:f>'8 combinations by deprivation'!$X$64:$X$69</c:f>
              <c:numCache>
                <c:formatCode>0</c:formatCode>
                <c:ptCount val="6"/>
                <c:pt idx="0">
                  <c:v>6.8694199874487865</c:v>
                </c:pt>
                <c:pt idx="1">
                  <c:v>7.17967418669397</c:v>
                </c:pt>
                <c:pt idx="2">
                  <c:v>6.9727025830453373</c:v>
                </c:pt>
                <c:pt idx="3">
                  <c:v>6.9423672220096693</c:v>
                </c:pt>
                <c:pt idx="4">
                  <c:v>6.7312963227177498</c:v>
                </c:pt>
                <c:pt idx="5">
                  <c:v>6.4553401384937796</c:v>
                </c:pt>
              </c:numCache>
            </c:numRef>
          </c:val>
        </c:ser>
        <c:dLbls>
          <c:showLegendKey val="0"/>
          <c:showVal val="0"/>
          <c:showCatName val="0"/>
          <c:showSerName val="0"/>
          <c:showPercent val="0"/>
          <c:showBubbleSize val="0"/>
        </c:dLbls>
        <c:gapWidth val="150"/>
        <c:overlap val="100"/>
        <c:axId val="152165376"/>
        <c:axId val="152167552"/>
      </c:barChart>
      <c:catAx>
        <c:axId val="152165376"/>
        <c:scaling>
          <c:orientation val="minMax"/>
        </c:scaling>
        <c:delete val="0"/>
        <c:axPos val="b"/>
        <c:title>
          <c:tx>
            <c:rich>
              <a:bodyPr/>
              <a:lstStyle/>
              <a:p>
                <a:pPr>
                  <a:defRPr sz="1200" b="0"/>
                </a:pPr>
                <a:r>
                  <a:rPr lang="en-GB" sz="1200" b="0"/>
                  <a:t>Deprivation quintile (Income Domain of the</a:t>
                </a:r>
                <a:r>
                  <a:rPr lang="en-GB" sz="1200" b="0" baseline="0"/>
                  <a:t> Indices of Deprivation)</a:t>
                </a:r>
                <a:endParaRPr lang="en-GB" sz="1200" b="0"/>
              </a:p>
            </c:rich>
          </c:tx>
          <c:layout>
            <c:manualLayout>
              <c:xMode val="edge"/>
              <c:yMode val="edge"/>
              <c:x val="0.17136469999994305"/>
              <c:y val="0.89905235318546917"/>
            </c:manualLayout>
          </c:layout>
          <c:overlay val="0"/>
        </c:title>
        <c:majorTickMark val="out"/>
        <c:minorTickMark val="none"/>
        <c:tickLblPos val="nextTo"/>
        <c:spPr>
          <a:ln>
            <a:solidFill>
              <a:schemeClr val="tx1"/>
            </a:solidFill>
          </a:ln>
        </c:spPr>
        <c:crossAx val="152167552"/>
        <c:crosses val="autoZero"/>
        <c:auto val="1"/>
        <c:lblAlgn val="ctr"/>
        <c:lblOffset val="100"/>
        <c:noMultiLvlLbl val="0"/>
      </c:catAx>
      <c:valAx>
        <c:axId val="152167552"/>
        <c:scaling>
          <c:orientation val="minMax"/>
          <c:max val="100"/>
          <c:min val="0"/>
        </c:scaling>
        <c:delete val="0"/>
        <c:axPos val="l"/>
        <c:majorGridlines/>
        <c:title>
          <c:tx>
            <c:rich>
              <a:bodyPr rot="-5400000" vert="horz"/>
              <a:lstStyle/>
              <a:p>
                <a:pPr>
                  <a:defRPr sz="1050"/>
                </a:pPr>
                <a:r>
                  <a:rPr lang="en-US" sz="1050" b="0" i="0" baseline="0">
                    <a:effectLst/>
                  </a:rPr>
                  <a:t>Proportion of tumours</a:t>
                </a:r>
                <a:endParaRPr lang="en-GB" sz="1050" b="0">
                  <a:effectLst/>
                </a:endParaRPr>
              </a:p>
            </c:rich>
          </c:tx>
          <c:layout/>
          <c:overlay val="0"/>
        </c:title>
        <c:numFmt formatCode="0" sourceLinked="1"/>
        <c:majorTickMark val="out"/>
        <c:minorTickMark val="none"/>
        <c:tickLblPos val="nextTo"/>
        <c:spPr>
          <a:ln>
            <a:solidFill>
              <a:schemeClr val="tx1"/>
            </a:solidFill>
          </a:ln>
        </c:spPr>
        <c:crossAx val="152165376"/>
        <c:crosses val="autoZero"/>
        <c:crossBetween val="between"/>
      </c:valAx>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76099452413578916"/>
          <c:y val="0.13414146453054754"/>
          <c:w val="0.22631636919741926"/>
          <c:h val="0.83883102921105457"/>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treatments by ethnicity'!$D$5</c:f>
          <c:strCache>
            <c:ptCount val="1"/>
            <c:pt idx="0">
              <c:v>Proportion of all malignant tumours (excl NMSC) diagnosed in 2013-2015, by broad ethnic group - treatments are presented independently</c:v>
            </c:pt>
          </c:strCache>
        </c:strRef>
      </c:tx>
      <c:layout>
        <c:manualLayout>
          <c:xMode val="edge"/>
          <c:yMode val="edge"/>
          <c:x val="0.12812230006212413"/>
          <c:y val="3.4084942459423166E-2"/>
        </c:manualLayout>
      </c:layout>
      <c:overlay val="1"/>
      <c:txPr>
        <a:bodyPr/>
        <a:lstStyle/>
        <a:p>
          <a:pPr>
            <a:defRPr sz="1400"/>
          </a:pPr>
          <a:endParaRPr lang="en-US"/>
        </a:p>
      </c:txPr>
    </c:title>
    <c:autoTitleDeleted val="0"/>
    <c:plotArea>
      <c:layout>
        <c:manualLayout>
          <c:layoutTarget val="inner"/>
          <c:xMode val="edge"/>
          <c:yMode val="edge"/>
          <c:x val="4.4741323710068399E-2"/>
          <c:y val="0.12815550906555084"/>
          <c:w val="0.94146701371665065"/>
          <c:h val="0.6717743923458751"/>
        </c:manualLayout>
      </c:layout>
      <c:barChart>
        <c:barDir val="col"/>
        <c:grouping val="clustered"/>
        <c:varyColors val="0"/>
        <c:ser>
          <c:idx val="0"/>
          <c:order val="0"/>
          <c:tx>
            <c:v>Chemotherapy</c:v>
          </c:tx>
          <c:spPr>
            <a:solidFill>
              <a:srgbClr val="92D050"/>
            </a:solidFill>
            <a:ln>
              <a:solidFill>
                <a:schemeClr val="tx1"/>
              </a:solidFill>
            </a:ln>
          </c:spPr>
          <c:invertIfNegative val="0"/>
          <c:errBars>
            <c:errBarType val="both"/>
            <c:errValType val="cust"/>
            <c:noEndCap val="0"/>
            <c:plus>
              <c:numRef>
                <c:f>'3 treatments by ethnicity'!$E$43:$E$46</c:f>
                <c:numCache>
                  <c:formatCode>General</c:formatCode>
                  <c:ptCount val="4"/>
                  <c:pt idx="0">
                    <c:v>5.9598858304326541E-2</c:v>
                  </c:pt>
                  <c:pt idx="1">
                    <c:v>0.13998714159692938</c:v>
                  </c:pt>
                  <c:pt idx="2">
                    <c:v>0.3875585070208416</c:v>
                  </c:pt>
                  <c:pt idx="3">
                    <c:v>0.31702168823882104</c:v>
                  </c:pt>
                </c:numCache>
              </c:numRef>
            </c:plus>
            <c:minus>
              <c:numRef>
                <c:f>'3 treatments by ethnicity'!$D$43:$D$46</c:f>
                <c:numCache>
                  <c:formatCode>General</c:formatCode>
                  <c:ptCount val="4"/>
                  <c:pt idx="0">
                    <c:v>0.14040114169567275</c:v>
                  </c:pt>
                  <c:pt idx="1">
                    <c:v>6.0012858403069913E-2</c:v>
                  </c:pt>
                  <c:pt idx="2">
                    <c:v>0.41244149297915556</c:v>
                  </c:pt>
                  <c:pt idx="3">
                    <c:v>0.2829783117611786</c:v>
                  </c:pt>
                </c:numCache>
              </c:numRef>
            </c:minus>
          </c:errBars>
          <c:cat>
            <c:strRef>
              <c:f>'3 treatments by ethnicity'!$B$43:$B$46</c:f>
              <c:strCache>
                <c:ptCount val="4"/>
                <c:pt idx="0">
                  <c:v>All patients</c:v>
                </c:pt>
                <c:pt idx="1">
                  <c:v>White</c:v>
                </c:pt>
                <c:pt idx="2">
                  <c:v>Non-white</c:v>
                </c:pt>
                <c:pt idx="3">
                  <c:v>Unknown</c:v>
                </c:pt>
              </c:strCache>
            </c:strRef>
          </c:cat>
          <c:val>
            <c:numRef>
              <c:f>'3 treatments by ethnicity'!$C$43:$C$46</c:f>
              <c:numCache>
                <c:formatCode>0</c:formatCode>
                <c:ptCount val="4"/>
                <c:pt idx="0">
                  <c:v>28.540401141695671</c:v>
                </c:pt>
                <c:pt idx="1">
                  <c:v>28.860012858403067</c:v>
                </c:pt>
                <c:pt idx="2">
                  <c:v>37.012441492979157</c:v>
                </c:pt>
                <c:pt idx="3">
                  <c:v>15.382978311761178</c:v>
                </c:pt>
              </c:numCache>
            </c:numRef>
          </c:val>
        </c:ser>
        <c:ser>
          <c:idx val="2"/>
          <c:order val="3"/>
          <c:tx>
            <c:v>Tumour resection for 22 sites combined *</c:v>
          </c:tx>
          <c:spPr>
            <a:pattFill prst="dkDnDiag">
              <a:fgClr>
                <a:srgbClr val="00B0F0"/>
              </a:fgClr>
              <a:bgClr>
                <a:schemeClr val="bg1"/>
              </a:bgClr>
            </a:pattFill>
            <a:ln>
              <a:solidFill>
                <a:schemeClr val="tx1"/>
              </a:solidFill>
            </a:ln>
          </c:spPr>
          <c:invertIfNegative val="0"/>
          <c:errBars>
            <c:errBarType val="both"/>
            <c:errValType val="cust"/>
            <c:noEndCap val="0"/>
            <c:plus>
              <c:numRef>
                <c:f>'3 treatments by ethnicity'!$H$43:$H$46</c:f>
                <c:numCache>
                  <c:formatCode>General</c:formatCode>
                  <c:ptCount val="4"/>
                  <c:pt idx="0">
                    <c:v>0.13687859644688416</c:v>
                  </c:pt>
                  <c:pt idx="1">
                    <c:v>0.11290747607251461</c:v>
                  </c:pt>
                  <c:pt idx="2">
                    <c:v>0.47761297736443709</c:v>
                  </c:pt>
                  <c:pt idx="3">
                    <c:v>0.524754554523021</c:v>
                  </c:pt>
                </c:numCache>
              </c:numRef>
            </c:plus>
            <c:minus>
              <c:numRef>
                <c:f>'3 treatments by ethnicity'!$G$43:$G$46</c:f>
                <c:numCache>
                  <c:formatCode>General</c:formatCode>
                  <c:ptCount val="4"/>
                  <c:pt idx="0">
                    <c:v>0.163121403553113</c:v>
                  </c:pt>
                  <c:pt idx="1">
                    <c:v>8.709252392748823E-2</c:v>
                  </c:pt>
                  <c:pt idx="2">
                    <c:v>0.52238702263556291</c:v>
                  </c:pt>
                  <c:pt idx="3">
                    <c:v>0.475245445476979</c:v>
                  </c:pt>
                </c:numCache>
              </c:numRef>
            </c:minus>
          </c:errBars>
          <c:cat>
            <c:strRef>
              <c:f>'3 treatments by ethnicity'!$B$43:$B$46</c:f>
              <c:strCache>
                <c:ptCount val="4"/>
                <c:pt idx="0">
                  <c:v>All patients</c:v>
                </c:pt>
                <c:pt idx="1">
                  <c:v>White</c:v>
                </c:pt>
                <c:pt idx="2">
                  <c:v>Non-white</c:v>
                </c:pt>
                <c:pt idx="3">
                  <c:v>Unknown</c:v>
                </c:pt>
              </c:strCache>
            </c:strRef>
          </c:cat>
          <c:val>
            <c:numRef>
              <c:f>'3 treatments by ethnicity'!$F$43:$F$46</c:f>
              <c:numCache>
                <c:formatCode>0</c:formatCode>
                <c:ptCount val="4"/>
                <c:pt idx="0">
                  <c:v>44.863121403553116</c:v>
                </c:pt>
                <c:pt idx="1">
                  <c:v>45.087092523927488</c:v>
                </c:pt>
                <c:pt idx="2">
                  <c:v>51.722387022635566</c:v>
                </c:pt>
                <c:pt idx="3">
                  <c:v>34.475245445476979</c:v>
                </c:pt>
              </c:numCache>
            </c:numRef>
          </c:val>
        </c:ser>
        <c:ser>
          <c:idx val="4"/>
          <c:order val="4"/>
          <c:tx>
            <c:v>Radiotherapy all malig</c:v>
          </c:tx>
          <c:spPr>
            <a:solidFill>
              <a:srgbClr val="FFC000"/>
            </a:solidFill>
            <a:ln>
              <a:solidFill>
                <a:schemeClr val="tx1"/>
              </a:solidFill>
            </a:ln>
          </c:spPr>
          <c:invertIfNegative val="0"/>
          <c:errBars>
            <c:errBarType val="both"/>
            <c:errValType val="cust"/>
            <c:noEndCap val="0"/>
            <c:plus>
              <c:numRef>
                <c:f>'3 treatments by ethnicity'!$K$43:$K$46</c:f>
                <c:numCache>
                  <c:formatCode>General</c:formatCode>
                  <c:ptCount val="4"/>
                  <c:pt idx="0">
                    <c:v>8.7862461280881377E-2</c:v>
                  </c:pt>
                  <c:pt idx="1">
                    <c:v>9.1482553938014632E-2</c:v>
                  </c:pt>
                  <c:pt idx="2">
                    <c:v>0.36434772172660601</c:v>
                  </c:pt>
                  <c:pt idx="3">
                    <c:v>0.37382127033876955</c:v>
                  </c:pt>
                </c:numCache>
              </c:numRef>
            </c:plus>
            <c:minus>
              <c:numRef>
                <c:f>'3 treatments by ethnicity'!$J$43:$J$46</c:f>
                <c:numCache>
                  <c:formatCode>General</c:formatCode>
                  <c:ptCount val="4"/>
                  <c:pt idx="0">
                    <c:v>0.11213753871911791</c:v>
                  </c:pt>
                  <c:pt idx="1">
                    <c:v>0.10851744606198466</c:v>
                  </c:pt>
                  <c:pt idx="2">
                    <c:v>0.4356522782733947</c:v>
                  </c:pt>
                  <c:pt idx="3">
                    <c:v>0.32617872966123329</c:v>
                  </c:pt>
                </c:numCache>
              </c:numRef>
            </c:minus>
          </c:errBars>
          <c:cat>
            <c:strRef>
              <c:f>'3 treatments by ethnicity'!$B$43:$B$46</c:f>
              <c:strCache>
                <c:ptCount val="4"/>
                <c:pt idx="0">
                  <c:v>All patients</c:v>
                </c:pt>
                <c:pt idx="1">
                  <c:v>White</c:v>
                </c:pt>
                <c:pt idx="2">
                  <c:v>Non-white</c:v>
                </c:pt>
                <c:pt idx="3">
                  <c:v>Unknown</c:v>
                </c:pt>
              </c:strCache>
            </c:strRef>
          </c:cat>
          <c:val>
            <c:numRef>
              <c:f>'3 treatments by ethnicity'!$I$43:$I$46</c:f>
              <c:numCache>
                <c:formatCode>0</c:formatCode>
                <c:ptCount val="4"/>
                <c:pt idx="0">
                  <c:v>27.612137538719121</c:v>
                </c:pt>
                <c:pt idx="1">
                  <c:v>28.008517446061987</c:v>
                </c:pt>
                <c:pt idx="2">
                  <c:v>30.435652278273395</c:v>
                </c:pt>
                <c:pt idx="3">
                  <c:v>18.726178729661232</c:v>
                </c:pt>
              </c:numCache>
            </c:numRef>
          </c:val>
        </c:ser>
        <c:dLbls>
          <c:showLegendKey val="0"/>
          <c:showVal val="0"/>
          <c:showCatName val="0"/>
          <c:showSerName val="0"/>
          <c:showPercent val="0"/>
          <c:showBubbleSize val="0"/>
        </c:dLbls>
        <c:gapWidth val="150"/>
        <c:axId val="153478656"/>
        <c:axId val="153480576"/>
      </c:barChart>
      <c:barChart>
        <c:barDir val="col"/>
        <c:grouping val="clustered"/>
        <c:varyColors val="0"/>
        <c:ser>
          <c:idx val="1"/>
          <c:order val="1"/>
          <c:tx>
            <c:v>Chemotherapy</c:v>
          </c:tx>
          <c:spPr>
            <a:solidFill>
              <a:srgbClr val="92D050"/>
            </a:solidFill>
            <a:ln>
              <a:solidFill>
                <a:schemeClr val="tx1"/>
              </a:solidFill>
            </a:ln>
          </c:spPr>
          <c:invertIfNegative val="0"/>
          <c:errBars>
            <c:errBarType val="both"/>
            <c:errValType val="cust"/>
            <c:noEndCap val="0"/>
            <c:plus>
              <c:numRef>
                <c:f>'3 treatments by ethnicity'!$E$51:$E$54</c:f>
                <c:numCache>
                  <c:formatCode>General</c:formatCode>
                  <c:ptCount val="4"/>
                  <c:pt idx="0">
                    <c:v>0</c:v>
                  </c:pt>
                  <c:pt idx="1">
                    <c:v>0</c:v>
                  </c:pt>
                  <c:pt idx="2">
                    <c:v>0</c:v>
                  </c:pt>
                  <c:pt idx="3">
                    <c:v>0</c:v>
                  </c:pt>
                </c:numCache>
              </c:numRef>
            </c:plus>
            <c:minus>
              <c:numRef>
                <c:f>'3 treatments by ethnicity'!$D$51:$D$54</c:f>
                <c:numCache>
                  <c:formatCode>General</c:formatCode>
                  <c:ptCount val="4"/>
                  <c:pt idx="0">
                    <c:v>0</c:v>
                  </c:pt>
                  <c:pt idx="1">
                    <c:v>0</c:v>
                  </c:pt>
                  <c:pt idx="2">
                    <c:v>0</c:v>
                  </c:pt>
                  <c:pt idx="3">
                    <c:v>0</c:v>
                  </c:pt>
                </c:numCache>
              </c:numRef>
            </c:minus>
          </c:errBars>
          <c:cat>
            <c:strRef>
              <c:f>'3 treatments by ethnicity'!$B$43:$B$46</c:f>
              <c:strCache>
                <c:ptCount val="4"/>
                <c:pt idx="0">
                  <c:v>All patients</c:v>
                </c:pt>
                <c:pt idx="1">
                  <c:v>White</c:v>
                </c:pt>
                <c:pt idx="2">
                  <c:v>Non-white</c:v>
                </c:pt>
                <c:pt idx="3">
                  <c:v>Unknown</c:v>
                </c:pt>
              </c:strCache>
            </c:strRef>
          </c:cat>
          <c:val>
            <c:numRef>
              <c:f>'3 treatments by ethnicity'!$C$51:$C$54</c:f>
              <c:numCache>
                <c:formatCode>0</c:formatCode>
                <c:ptCount val="4"/>
                <c:pt idx="0">
                  <c:v>0</c:v>
                </c:pt>
                <c:pt idx="1">
                  <c:v>0</c:v>
                </c:pt>
                <c:pt idx="2">
                  <c:v>0</c:v>
                </c:pt>
                <c:pt idx="3">
                  <c:v>0</c:v>
                </c:pt>
              </c:numCache>
            </c:numRef>
          </c:val>
        </c:ser>
        <c:ser>
          <c:idx val="3"/>
          <c:order val="2"/>
          <c:tx>
            <c:v>Tumour resection</c:v>
          </c:tx>
          <c:spPr>
            <a:solidFill>
              <a:srgbClr val="00B0F0"/>
            </a:solidFill>
            <a:ln>
              <a:solidFill>
                <a:schemeClr val="tx1"/>
              </a:solidFill>
            </a:ln>
          </c:spPr>
          <c:invertIfNegative val="0"/>
          <c:errBars>
            <c:errBarType val="both"/>
            <c:errValType val="cust"/>
            <c:noEndCap val="0"/>
            <c:plus>
              <c:numRef>
                <c:f>'3 treatments by ethnicity'!$H$51:$H$54</c:f>
                <c:numCache>
                  <c:formatCode>General</c:formatCode>
                  <c:ptCount val="4"/>
                  <c:pt idx="0">
                    <c:v>0</c:v>
                  </c:pt>
                  <c:pt idx="1">
                    <c:v>0</c:v>
                  </c:pt>
                  <c:pt idx="2">
                    <c:v>0</c:v>
                  </c:pt>
                  <c:pt idx="3">
                    <c:v>0</c:v>
                  </c:pt>
                </c:numCache>
              </c:numRef>
            </c:plus>
            <c:minus>
              <c:numRef>
                <c:f>'3 treatments by ethnicity'!$G$51:$G$54</c:f>
                <c:numCache>
                  <c:formatCode>General</c:formatCode>
                  <c:ptCount val="4"/>
                  <c:pt idx="0">
                    <c:v>0</c:v>
                  </c:pt>
                  <c:pt idx="1">
                    <c:v>0</c:v>
                  </c:pt>
                  <c:pt idx="2">
                    <c:v>0</c:v>
                  </c:pt>
                  <c:pt idx="3">
                    <c:v>0</c:v>
                  </c:pt>
                </c:numCache>
              </c:numRef>
            </c:minus>
          </c:errBars>
          <c:cat>
            <c:strRef>
              <c:f>'3 treatments by ethnicity'!$B$43:$B$46</c:f>
              <c:strCache>
                <c:ptCount val="4"/>
                <c:pt idx="0">
                  <c:v>All patients</c:v>
                </c:pt>
                <c:pt idx="1">
                  <c:v>White</c:v>
                </c:pt>
                <c:pt idx="2">
                  <c:v>Non-white</c:v>
                </c:pt>
                <c:pt idx="3">
                  <c:v>Unknown</c:v>
                </c:pt>
              </c:strCache>
            </c:strRef>
          </c:cat>
          <c:val>
            <c:numRef>
              <c:f>'3 treatments by ethnicity'!$F$51:$F$54</c:f>
              <c:numCache>
                <c:formatCode>0</c:formatCode>
                <c:ptCount val="4"/>
                <c:pt idx="0">
                  <c:v>0</c:v>
                </c:pt>
                <c:pt idx="1">
                  <c:v>0</c:v>
                </c:pt>
                <c:pt idx="2">
                  <c:v>0</c:v>
                </c:pt>
                <c:pt idx="3">
                  <c:v>0</c:v>
                </c:pt>
              </c:numCache>
            </c:numRef>
          </c:val>
        </c:ser>
        <c:ser>
          <c:idx val="5"/>
          <c:order val="5"/>
          <c:tx>
            <c:v>Radiotherapy</c:v>
          </c:tx>
          <c:spPr>
            <a:solidFill>
              <a:srgbClr val="FFC000"/>
            </a:solidFill>
            <a:ln>
              <a:solidFill>
                <a:schemeClr val="tx1"/>
              </a:solidFill>
            </a:ln>
          </c:spPr>
          <c:invertIfNegative val="0"/>
          <c:errBars>
            <c:errBarType val="both"/>
            <c:errValType val="cust"/>
            <c:noEndCap val="0"/>
            <c:plus>
              <c:numRef>
                <c:f>'3 treatments by ethnicity'!$K$51:$K$54</c:f>
                <c:numCache>
                  <c:formatCode>General</c:formatCode>
                  <c:ptCount val="4"/>
                  <c:pt idx="0">
                    <c:v>0</c:v>
                  </c:pt>
                  <c:pt idx="1">
                    <c:v>0</c:v>
                  </c:pt>
                  <c:pt idx="2">
                    <c:v>0</c:v>
                  </c:pt>
                  <c:pt idx="3">
                    <c:v>0</c:v>
                  </c:pt>
                </c:numCache>
              </c:numRef>
            </c:plus>
            <c:minus>
              <c:numRef>
                <c:f>'3 treatments by ethnicity'!$J$51:$J$54</c:f>
                <c:numCache>
                  <c:formatCode>General</c:formatCode>
                  <c:ptCount val="4"/>
                  <c:pt idx="0">
                    <c:v>0</c:v>
                  </c:pt>
                  <c:pt idx="1">
                    <c:v>0</c:v>
                  </c:pt>
                  <c:pt idx="2">
                    <c:v>0</c:v>
                  </c:pt>
                  <c:pt idx="3">
                    <c:v>0</c:v>
                  </c:pt>
                </c:numCache>
              </c:numRef>
            </c:minus>
          </c:errBars>
          <c:cat>
            <c:strRef>
              <c:f>'3 treatments by ethnicity'!$B$43:$B$46</c:f>
              <c:strCache>
                <c:ptCount val="4"/>
                <c:pt idx="0">
                  <c:v>All patients</c:v>
                </c:pt>
                <c:pt idx="1">
                  <c:v>White</c:v>
                </c:pt>
                <c:pt idx="2">
                  <c:v>Non-white</c:v>
                </c:pt>
                <c:pt idx="3">
                  <c:v>Unknown</c:v>
                </c:pt>
              </c:strCache>
            </c:strRef>
          </c:cat>
          <c:val>
            <c:numRef>
              <c:f>'3 treatments by ethnicity'!$I$51:$I$54</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3095168"/>
        <c:axId val="153093632"/>
      </c:barChart>
      <c:catAx>
        <c:axId val="153478656"/>
        <c:scaling>
          <c:orientation val="minMax"/>
        </c:scaling>
        <c:delete val="0"/>
        <c:axPos val="b"/>
        <c:title>
          <c:tx>
            <c:rich>
              <a:bodyPr/>
              <a:lstStyle/>
              <a:p>
                <a:pPr>
                  <a:defRPr sz="1200" b="0"/>
                </a:pPr>
                <a:r>
                  <a:rPr lang="en-GB" sz="1200" b="0"/>
                  <a:t>Broad ethnic group</a:t>
                </a:r>
              </a:p>
            </c:rich>
          </c:tx>
          <c:layout>
            <c:manualLayout>
              <c:xMode val="edge"/>
              <c:yMode val="edge"/>
              <c:x val="0.46995030480816558"/>
              <c:y val="0.85478365806543533"/>
            </c:manualLayout>
          </c:layout>
          <c:overlay val="0"/>
        </c:title>
        <c:majorTickMark val="out"/>
        <c:minorTickMark val="none"/>
        <c:tickLblPos val="nextTo"/>
        <c:spPr>
          <a:ln>
            <a:solidFill>
              <a:schemeClr val="tx1"/>
            </a:solidFill>
          </a:ln>
        </c:spPr>
        <c:txPr>
          <a:bodyPr/>
          <a:lstStyle/>
          <a:p>
            <a:pPr>
              <a:defRPr sz="1200"/>
            </a:pPr>
            <a:endParaRPr lang="en-US"/>
          </a:p>
        </c:txPr>
        <c:crossAx val="153480576"/>
        <c:crosses val="autoZero"/>
        <c:auto val="1"/>
        <c:lblAlgn val="ctr"/>
        <c:lblOffset val="100"/>
        <c:noMultiLvlLbl val="0"/>
      </c:catAx>
      <c:valAx>
        <c:axId val="153480576"/>
        <c:scaling>
          <c:orientation val="minMax"/>
          <c:max val="100"/>
          <c:min val="0"/>
        </c:scaling>
        <c:delete val="0"/>
        <c:axPos val="l"/>
        <c:majorGridlines/>
        <c:title>
          <c:tx>
            <c:rich>
              <a:bodyPr rot="-5400000" vert="horz"/>
              <a:lstStyle/>
              <a:p>
                <a:pPr>
                  <a:defRPr b="0"/>
                </a:pPr>
                <a:r>
                  <a:rPr lang="en-US" sz="1000" b="0" i="0" baseline="0">
                    <a:effectLst/>
                  </a:rPr>
                  <a:t>Proportion of tumours (and 95% confidence interval)</a:t>
                </a:r>
                <a:endParaRPr lang="en-GB" sz="1000" b="0">
                  <a:effectLst/>
                </a:endParaRPr>
              </a:p>
            </c:rich>
          </c:tx>
          <c:layout/>
          <c:overlay val="0"/>
        </c:title>
        <c:numFmt formatCode="0" sourceLinked="1"/>
        <c:majorTickMark val="out"/>
        <c:minorTickMark val="none"/>
        <c:tickLblPos val="nextTo"/>
        <c:spPr>
          <a:ln>
            <a:solidFill>
              <a:schemeClr val="tx1"/>
            </a:solidFill>
          </a:ln>
        </c:spPr>
        <c:crossAx val="153478656"/>
        <c:crosses val="autoZero"/>
        <c:crossBetween val="between"/>
      </c:valAx>
      <c:valAx>
        <c:axId val="153093632"/>
        <c:scaling>
          <c:orientation val="minMax"/>
          <c:max val="100"/>
          <c:min val="0"/>
        </c:scaling>
        <c:delete val="1"/>
        <c:axPos val="r"/>
        <c:numFmt formatCode="0" sourceLinked="1"/>
        <c:majorTickMark val="out"/>
        <c:minorTickMark val="none"/>
        <c:tickLblPos val="none"/>
        <c:crossAx val="153095168"/>
        <c:crosses val="max"/>
        <c:crossBetween val="between"/>
      </c:valAx>
      <c:catAx>
        <c:axId val="153095168"/>
        <c:scaling>
          <c:orientation val="minMax"/>
        </c:scaling>
        <c:delete val="1"/>
        <c:axPos val="b"/>
        <c:majorTickMark val="out"/>
        <c:minorTickMark val="none"/>
        <c:tickLblPos val="none"/>
        <c:crossAx val="153093632"/>
        <c:crosses val="autoZero"/>
        <c:auto val="1"/>
        <c:lblAlgn val="ctr"/>
        <c:lblOffset val="100"/>
        <c:noMultiLvlLbl val="0"/>
      </c:catAx>
    </c:plotArea>
    <c:legend>
      <c:legendPos val="b"/>
      <c:legendEntry>
        <c:idx val="2"/>
        <c:delete val="1"/>
      </c:legendEntry>
      <c:legendEntry>
        <c:idx val="3"/>
        <c:delete val="1"/>
      </c:legendEntry>
      <c:layout/>
      <c:overlay val="0"/>
    </c:legend>
    <c:plotVisOnly val="1"/>
    <c:dispBlanksAs val="gap"/>
    <c:showDLblsOverMax val="0"/>
  </c:chart>
  <c:spPr>
    <a:ln w="19050">
      <a:solidFill>
        <a:sysClr val="windowText" lastClr="000000"/>
      </a:solidFill>
    </a:ln>
  </c:spPr>
  <c:printSettings>
    <c:headerFooter/>
    <c:pageMargins b="0.75000000000000011" l="0.70000000000000007" r="0.70000000000000007" t="0.75000000000000011" header="0.30000000000000004" footer="0.30000000000000004"/>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ethnicity'!$B$5</c:f>
          <c:strCache>
            <c:ptCount val="1"/>
            <c:pt idx="0">
              <c:v>Proportion of tumours of all 22 cancer sites combined diagnosed in 2013-2015, by broad ethnic group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3.7533069730506081E-2"/>
          <c:y val="0.13173208941784098"/>
          <c:w val="0.95306781413500463"/>
          <c:h val="0.67411815341224757"/>
        </c:manualLayout>
      </c:layout>
      <c:barChart>
        <c:barDir val="col"/>
        <c:grouping val="clustered"/>
        <c:varyColors val="0"/>
        <c:ser>
          <c:idx val="0"/>
          <c:order val="0"/>
          <c:tx>
            <c:v>Other care*</c:v>
          </c:tx>
          <c:spPr>
            <a:solidFill>
              <a:schemeClr val="bg1">
                <a:lumMod val="75000"/>
              </a:schemeClr>
            </a:solidFill>
            <a:ln>
              <a:solidFill>
                <a:schemeClr val="tx1"/>
              </a:solidFill>
            </a:ln>
          </c:spPr>
          <c:invertIfNegative val="0"/>
          <c:errBars>
            <c:errBarType val="both"/>
            <c:errValType val="cust"/>
            <c:noEndCap val="0"/>
            <c:plus>
              <c:numRef>
                <c:f>'8 combinations by ethnicity'!$E$51:$E$54</c:f>
                <c:numCache>
                  <c:formatCode>General</c:formatCode>
                  <c:ptCount val="4"/>
                  <c:pt idx="0">
                    <c:v>0</c:v>
                  </c:pt>
                  <c:pt idx="1">
                    <c:v>0</c:v>
                  </c:pt>
                  <c:pt idx="2">
                    <c:v>0</c:v>
                  </c:pt>
                  <c:pt idx="3">
                    <c:v>0</c:v>
                  </c:pt>
                </c:numCache>
              </c:numRef>
            </c:plus>
            <c:minus>
              <c:numRef>
                <c:f>'8 combinations by ethnicity'!$D$51:$D$54</c:f>
                <c:numCache>
                  <c:formatCode>General</c:formatCode>
                  <c:ptCount val="4"/>
                  <c:pt idx="0">
                    <c:v>0</c:v>
                  </c:pt>
                  <c:pt idx="1">
                    <c:v>0</c:v>
                  </c:pt>
                  <c:pt idx="2">
                    <c:v>0</c:v>
                  </c:pt>
                  <c:pt idx="3">
                    <c:v>0</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ethnicity'!$C$51:$C$54</c:f>
              <c:numCache>
                <c:formatCode>0</c:formatCode>
                <c:ptCount val="4"/>
                <c:pt idx="0">
                  <c:v>0</c:v>
                </c:pt>
                <c:pt idx="1">
                  <c:v>0</c:v>
                </c:pt>
                <c:pt idx="2">
                  <c:v>0</c:v>
                </c:pt>
                <c:pt idx="3">
                  <c:v>0</c:v>
                </c:pt>
              </c:numCache>
            </c:numRef>
          </c:val>
        </c:ser>
        <c:ser>
          <c:idx val="2"/>
          <c:order val="2"/>
          <c:tx>
            <c:v>Chemotherapy only</c:v>
          </c:tx>
          <c:spPr>
            <a:solidFill>
              <a:srgbClr val="92D050"/>
            </a:solidFill>
            <a:ln>
              <a:solidFill>
                <a:schemeClr val="tx1"/>
              </a:solidFill>
            </a:ln>
          </c:spPr>
          <c:invertIfNegative val="0"/>
          <c:errBars>
            <c:errBarType val="both"/>
            <c:errValType val="cust"/>
            <c:noEndCap val="0"/>
            <c:plus>
              <c:numRef>
                <c:f>'8 combinations by ethnicity'!$H$51:$H$54</c:f>
                <c:numCache>
                  <c:formatCode>General</c:formatCode>
                  <c:ptCount val="4"/>
                  <c:pt idx="0">
                    <c:v>0</c:v>
                  </c:pt>
                  <c:pt idx="1">
                    <c:v>0</c:v>
                  </c:pt>
                  <c:pt idx="2">
                    <c:v>0</c:v>
                  </c:pt>
                  <c:pt idx="3">
                    <c:v>0</c:v>
                  </c:pt>
                </c:numCache>
              </c:numRef>
            </c:plus>
            <c:minus>
              <c:numRef>
                <c:f>'8 combinations by ethnicity'!$G$51:$G$54</c:f>
                <c:numCache>
                  <c:formatCode>General</c:formatCode>
                  <c:ptCount val="4"/>
                  <c:pt idx="0">
                    <c:v>0</c:v>
                  </c:pt>
                  <c:pt idx="1">
                    <c:v>0</c:v>
                  </c:pt>
                  <c:pt idx="2">
                    <c:v>0</c:v>
                  </c:pt>
                  <c:pt idx="3">
                    <c:v>0</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ethnicity'!$F$51:$F$54</c:f>
              <c:numCache>
                <c:formatCode>0</c:formatCode>
                <c:ptCount val="4"/>
                <c:pt idx="0">
                  <c:v>0</c:v>
                </c:pt>
                <c:pt idx="1">
                  <c:v>0</c:v>
                </c:pt>
                <c:pt idx="2">
                  <c:v>0</c:v>
                </c:pt>
                <c:pt idx="3">
                  <c:v>0</c:v>
                </c:pt>
              </c:numCache>
            </c:numRef>
          </c:val>
        </c:ser>
        <c:ser>
          <c:idx val="4"/>
          <c:order val="4"/>
          <c:tx>
            <c:v>Tumour resection only</c:v>
          </c:tx>
          <c:spPr>
            <a:solidFill>
              <a:srgbClr val="00B0F0"/>
            </a:solidFill>
            <a:ln>
              <a:solidFill>
                <a:schemeClr val="tx1"/>
              </a:solidFill>
            </a:ln>
          </c:spPr>
          <c:invertIfNegative val="0"/>
          <c:errBars>
            <c:errBarType val="both"/>
            <c:errValType val="cust"/>
            <c:noEndCap val="0"/>
            <c:plus>
              <c:numRef>
                <c:f>'8 combinations by ethnicity'!$K$51:$K$54</c:f>
                <c:numCache>
                  <c:formatCode>General</c:formatCode>
                  <c:ptCount val="4"/>
                  <c:pt idx="0">
                    <c:v>0</c:v>
                  </c:pt>
                  <c:pt idx="1">
                    <c:v>0</c:v>
                  </c:pt>
                  <c:pt idx="2">
                    <c:v>0</c:v>
                  </c:pt>
                  <c:pt idx="3">
                    <c:v>0</c:v>
                  </c:pt>
                </c:numCache>
              </c:numRef>
            </c:plus>
            <c:minus>
              <c:numRef>
                <c:f>'8 combinations by ethnicity'!$J$51:$J$54</c:f>
                <c:numCache>
                  <c:formatCode>General</c:formatCode>
                  <c:ptCount val="4"/>
                  <c:pt idx="0">
                    <c:v>0</c:v>
                  </c:pt>
                  <c:pt idx="1">
                    <c:v>0</c:v>
                  </c:pt>
                  <c:pt idx="2">
                    <c:v>0</c:v>
                  </c:pt>
                  <c:pt idx="3">
                    <c:v>0</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ethnicity'!$I$51:$I$54</c:f>
              <c:numCache>
                <c:formatCode>0</c:formatCode>
                <c:ptCount val="4"/>
                <c:pt idx="0">
                  <c:v>0</c:v>
                </c:pt>
                <c:pt idx="1">
                  <c:v>0</c:v>
                </c:pt>
                <c:pt idx="2">
                  <c:v>0</c:v>
                </c:pt>
                <c:pt idx="3">
                  <c:v>0</c:v>
                </c:pt>
              </c:numCache>
            </c:numRef>
          </c:val>
        </c:ser>
        <c:ser>
          <c:idx val="6"/>
          <c:order val="6"/>
          <c:tx>
            <c:v>Radiotherapy only</c:v>
          </c:tx>
          <c:spPr>
            <a:solidFill>
              <a:srgbClr val="FFC000"/>
            </a:solidFill>
            <a:ln>
              <a:solidFill>
                <a:schemeClr val="tx1"/>
              </a:solidFill>
            </a:ln>
          </c:spPr>
          <c:invertIfNegative val="0"/>
          <c:errBars>
            <c:errBarType val="both"/>
            <c:errValType val="cust"/>
            <c:noEndCap val="0"/>
            <c:plus>
              <c:numRef>
                <c:f>'8 combinations by ethnicity'!$N$51:$N$54</c:f>
                <c:numCache>
                  <c:formatCode>General</c:formatCode>
                  <c:ptCount val="4"/>
                  <c:pt idx="0">
                    <c:v>0</c:v>
                  </c:pt>
                  <c:pt idx="1">
                    <c:v>0</c:v>
                  </c:pt>
                  <c:pt idx="2">
                    <c:v>0</c:v>
                  </c:pt>
                  <c:pt idx="3">
                    <c:v>0</c:v>
                  </c:pt>
                </c:numCache>
              </c:numRef>
            </c:plus>
            <c:minus>
              <c:numRef>
                <c:f>'8 combinations by ethnicity'!$M$51:$M$54</c:f>
                <c:numCache>
                  <c:formatCode>General</c:formatCode>
                  <c:ptCount val="4"/>
                  <c:pt idx="0">
                    <c:v>0</c:v>
                  </c:pt>
                  <c:pt idx="1">
                    <c:v>0</c:v>
                  </c:pt>
                  <c:pt idx="2">
                    <c:v>0</c:v>
                  </c:pt>
                  <c:pt idx="3">
                    <c:v>0</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ethnicity'!$L$51:$L$54</c:f>
              <c:numCache>
                <c:formatCode>0</c:formatCode>
                <c:ptCount val="4"/>
                <c:pt idx="0">
                  <c:v>0</c:v>
                </c:pt>
                <c:pt idx="1">
                  <c:v>0</c:v>
                </c:pt>
                <c:pt idx="2">
                  <c:v>0</c:v>
                </c:pt>
                <c:pt idx="3">
                  <c:v>0</c:v>
                </c:pt>
              </c:numCache>
            </c:numRef>
          </c:val>
        </c:ser>
        <c:ser>
          <c:idx val="8"/>
          <c:order val="8"/>
          <c:tx>
            <c:v>Chemotherapy and radiotherapy</c:v>
          </c:tx>
          <c:spPr>
            <a:solidFill>
              <a:srgbClr val="FF33CC"/>
            </a:solidFill>
            <a:ln>
              <a:solidFill>
                <a:schemeClr val="tx1"/>
              </a:solidFill>
            </a:ln>
          </c:spPr>
          <c:invertIfNegative val="0"/>
          <c:errBars>
            <c:errBarType val="both"/>
            <c:errValType val="cust"/>
            <c:noEndCap val="0"/>
            <c:plus>
              <c:numRef>
                <c:f>'8 combinations by ethnicity'!$Q$51:$Q$54</c:f>
                <c:numCache>
                  <c:formatCode>General</c:formatCode>
                  <c:ptCount val="4"/>
                  <c:pt idx="0">
                    <c:v>0</c:v>
                  </c:pt>
                  <c:pt idx="1">
                    <c:v>0</c:v>
                  </c:pt>
                  <c:pt idx="2">
                    <c:v>0</c:v>
                  </c:pt>
                  <c:pt idx="3">
                    <c:v>0</c:v>
                  </c:pt>
                </c:numCache>
              </c:numRef>
            </c:plus>
            <c:minus>
              <c:numRef>
                <c:f>'8 combinations by ethnicity'!$P$51:$P$54</c:f>
                <c:numCache>
                  <c:formatCode>General</c:formatCode>
                  <c:ptCount val="4"/>
                  <c:pt idx="0">
                    <c:v>0</c:v>
                  </c:pt>
                  <c:pt idx="1">
                    <c:v>0</c:v>
                  </c:pt>
                  <c:pt idx="2">
                    <c:v>0</c:v>
                  </c:pt>
                  <c:pt idx="3">
                    <c:v>0</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ethnicity'!$O$51:$O$54</c:f>
              <c:numCache>
                <c:formatCode>0</c:formatCode>
                <c:ptCount val="4"/>
                <c:pt idx="0">
                  <c:v>0</c:v>
                </c:pt>
                <c:pt idx="1">
                  <c:v>0</c:v>
                </c:pt>
                <c:pt idx="2">
                  <c:v>0</c:v>
                </c:pt>
                <c:pt idx="3">
                  <c:v>0</c:v>
                </c:pt>
              </c:numCache>
            </c:numRef>
          </c:val>
        </c:ser>
        <c:ser>
          <c:idx val="10"/>
          <c:order val="10"/>
          <c:tx>
            <c:v>Tumour resection and chemotherapy</c:v>
          </c:tx>
          <c:spPr>
            <a:solidFill>
              <a:srgbClr val="002060"/>
            </a:solidFill>
            <a:ln>
              <a:solidFill>
                <a:schemeClr val="tx1"/>
              </a:solidFill>
            </a:ln>
          </c:spPr>
          <c:invertIfNegative val="0"/>
          <c:errBars>
            <c:errBarType val="both"/>
            <c:errValType val="cust"/>
            <c:noEndCap val="0"/>
            <c:plus>
              <c:numRef>
                <c:f>'8 combinations by ethnicity'!$T$51:$T$54</c:f>
                <c:numCache>
                  <c:formatCode>General</c:formatCode>
                  <c:ptCount val="4"/>
                  <c:pt idx="0">
                    <c:v>0</c:v>
                  </c:pt>
                  <c:pt idx="1">
                    <c:v>0</c:v>
                  </c:pt>
                  <c:pt idx="2">
                    <c:v>0</c:v>
                  </c:pt>
                  <c:pt idx="3">
                    <c:v>0</c:v>
                  </c:pt>
                </c:numCache>
              </c:numRef>
            </c:plus>
            <c:minus>
              <c:numRef>
                <c:f>'8 combinations by ethnicity'!$S$51:$S$54</c:f>
                <c:numCache>
                  <c:formatCode>General</c:formatCode>
                  <c:ptCount val="4"/>
                  <c:pt idx="0">
                    <c:v>0</c:v>
                  </c:pt>
                  <c:pt idx="1">
                    <c:v>0</c:v>
                  </c:pt>
                  <c:pt idx="2">
                    <c:v>0</c:v>
                  </c:pt>
                  <c:pt idx="3">
                    <c:v>0</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ethnicity'!$R$51:$R$54</c:f>
              <c:numCache>
                <c:formatCode>0</c:formatCode>
                <c:ptCount val="4"/>
                <c:pt idx="0">
                  <c:v>0</c:v>
                </c:pt>
                <c:pt idx="1">
                  <c:v>0</c:v>
                </c:pt>
                <c:pt idx="2">
                  <c:v>0</c:v>
                </c:pt>
                <c:pt idx="3">
                  <c:v>0</c:v>
                </c:pt>
              </c:numCache>
            </c:numRef>
          </c:val>
        </c:ser>
        <c:ser>
          <c:idx val="12"/>
          <c:order val="12"/>
          <c:tx>
            <c:v>Tumour resection and radiotherapy</c:v>
          </c:tx>
          <c:spPr>
            <a:solidFill>
              <a:srgbClr val="FFFF00"/>
            </a:solidFill>
            <a:ln>
              <a:solidFill>
                <a:schemeClr val="tx1"/>
              </a:solidFill>
            </a:ln>
          </c:spPr>
          <c:invertIfNegative val="0"/>
          <c:errBars>
            <c:errBarType val="both"/>
            <c:errValType val="cust"/>
            <c:noEndCap val="0"/>
            <c:plus>
              <c:numRef>
                <c:f>'8 combinations by ethnicity'!$W$51:$W$54</c:f>
                <c:numCache>
                  <c:formatCode>General</c:formatCode>
                  <c:ptCount val="4"/>
                  <c:pt idx="0">
                    <c:v>0</c:v>
                  </c:pt>
                  <c:pt idx="1">
                    <c:v>0</c:v>
                  </c:pt>
                  <c:pt idx="2">
                    <c:v>0</c:v>
                  </c:pt>
                  <c:pt idx="3">
                    <c:v>0</c:v>
                  </c:pt>
                </c:numCache>
              </c:numRef>
            </c:plus>
            <c:minus>
              <c:numRef>
                <c:f>'8 combinations by ethnicity'!$V$51:$V$54</c:f>
                <c:numCache>
                  <c:formatCode>General</c:formatCode>
                  <c:ptCount val="4"/>
                  <c:pt idx="0">
                    <c:v>0</c:v>
                  </c:pt>
                  <c:pt idx="1">
                    <c:v>0</c:v>
                  </c:pt>
                  <c:pt idx="2">
                    <c:v>0</c:v>
                  </c:pt>
                  <c:pt idx="3">
                    <c:v>0</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ethnicity'!$U$51:$U$54</c:f>
              <c:numCache>
                <c:formatCode>0</c:formatCode>
                <c:ptCount val="4"/>
                <c:pt idx="0">
                  <c:v>0</c:v>
                </c:pt>
                <c:pt idx="1">
                  <c:v>0</c:v>
                </c:pt>
                <c:pt idx="2">
                  <c:v>0</c:v>
                </c:pt>
                <c:pt idx="3">
                  <c:v>0</c:v>
                </c:pt>
              </c:numCache>
            </c:numRef>
          </c:val>
        </c:ser>
        <c:ser>
          <c:idx val="14"/>
          <c:order val="14"/>
          <c:tx>
            <c:v>Tumour resection, radiotherapy and chemotherapy</c:v>
          </c:tx>
          <c:spPr>
            <a:solidFill>
              <a:srgbClr val="7030A0"/>
            </a:solidFill>
            <a:ln>
              <a:solidFill>
                <a:schemeClr val="tx1"/>
              </a:solidFill>
            </a:ln>
          </c:spPr>
          <c:invertIfNegative val="0"/>
          <c:errBars>
            <c:errBarType val="both"/>
            <c:errValType val="cust"/>
            <c:noEndCap val="0"/>
            <c:plus>
              <c:numRef>
                <c:f>'8 combinations by ethnicity'!$Z$51:$Z$54</c:f>
                <c:numCache>
                  <c:formatCode>General</c:formatCode>
                  <c:ptCount val="4"/>
                  <c:pt idx="0">
                    <c:v>0</c:v>
                  </c:pt>
                  <c:pt idx="1">
                    <c:v>0</c:v>
                  </c:pt>
                  <c:pt idx="2">
                    <c:v>0</c:v>
                  </c:pt>
                  <c:pt idx="3">
                    <c:v>0</c:v>
                  </c:pt>
                </c:numCache>
              </c:numRef>
            </c:plus>
            <c:minus>
              <c:numRef>
                <c:f>'8 combinations by ethnicity'!$Y$51:$Y$54</c:f>
                <c:numCache>
                  <c:formatCode>General</c:formatCode>
                  <c:ptCount val="4"/>
                  <c:pt idx="0">
                    <c:v>0</c:v>
                  </c:pt>
                  <c:pt idx="1">
                    <c:v>0</c:v>
                  </c:pt>
                  <c:pt idx="2">
                    <c:v>0</c:v>
                  </c:pt>
                  <c:pt idx="3">
                    <c:v>0</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ethnicity'!$X$51:$X$54</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53234816"/>
        <c:axId val="153249280"/>
      </c:barChart>
      <c:barChart>
        <c:barDir val="col"/>
        <c:grouping val="clustered"/>
        <c:varyColors val="0"/>
        <c:ser>
          <c:idx val="1"/>
          <c:order val="1"/>
          <c:tx>
            <c:v>other care (all malig)</c:v>
          </c:tx>
          <c:spPr>
            <a:pattFill prst="dkDnDiag">
              <a:fgClr>
                <a:schemeClr val="bg1">
                  <a:lumMod val="75000"/>
                </a:schemeClr>
              </a:fgClr>
              <a:bgClr>
                <a:schemeClr val="bg1"/>
              </a:bgClr>
            </a:pattFill>
            <a:ln>
              <a:solidFill>
                <a:schemeClr val="tx1"/>
              </a:solidFill>
            </a:ln>
          </c:spPr>
          <c:invertIfNegative val="0"/>
          <c:errBars>
            <c:errBarType val="both"/>
            <c:errValType val="cust"/>
            <c:noEndCap val="0"/>
            <c:plus>
              <c:numRef>
                <c:f>'8 combinations by ethnicity'!$E$58:$E$61</c:f>
                <c:numCache>
                  <c:formatCode>General</c:formatCode>
                  <c:ptCount val="4"/>
                  <c:pt idx="0">
                    <c:v>8.384569761914662E-2</c:v>
                  </c:pt>
                  <c:pt idx="1">
                    <c:v>7.2356861898668967E-2</c:v>
                  </c:pt>
                  <c:pt idx="2">
                    <c:v>0.44000106897565416</c:v>
                  </c:pt>
                  <c:pt idx="3">
                    <c:v>0.51050034126108557</c:v>
                  </c:pt>
                </c:numCache>
              </c:numRef>
            </c:plus>
            <c:minus>
              <c:numRef>
                <c:f>'8 combinations by ethnicity'!$D$58:$D$61</c:f>
                <c:numCache>
                  <c:formatCode>General</c:formatCode>
                  <c:ptCount val="4"/>
                  <c:pt idx="0">
                    <c:v>0.11615430238085622</c:v>
                  </c:pt>
                  <c:pt idx="1">
                    <c:v>0.12764313810132677</c:v>
                  </c:pt>
                  <c:pt idx="2">
                    <c:v>0.45999893102434442</c:v>
                  </c:pt>
                  <c:pt idx="3">
                    <c:v>0.48949965873891443</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ethnicity'!$C$58:$C$61</c:f>
              <c:numCache>
                <c:formatCode>0</c:formatCode>
                <c:ptCount val="4"/>
                <c:pt idx="0">
                  <c:v>33.016154302380855</c:v>
                </c:pt>
                <c:pt idx="1">
                  <c:v>32.32764313810133</c:v>
                </c:pt>
                <c:pt idx="2">
                  <c:v>27.159998931024347</c:v>
                </c:pt>
                <c:pt idx="3">
                  <c:v>49.989499658738914</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errBars>
            <c:errBarType val="both"/>
            <c:errValType val="cust"/>
            <c:noEndCap val="0"/>
            <c:plus>
              <c:numRef>
                <c:f>'8 combinations by ethnicity'!$H$58:$H$61</c:f>
                <c:numCache>
                  <c:formatCode>General</c:formatCode>
                  <c:ptCount val="4"/>
                  <c:pt idx="0">
                    <c:v>9.8649523872437861E-2</c:v>
                  </c:pt>
                  <c:pt idx="1">
                    <c:v>8.4463801918065684E-2</c:v>
                  </c:pt>
                  <c:pt idx="2">
                    <c:v>0.28286164782597023</c:v>
                  </c:pt>
                  <c:pt idx="3">
                    <c:v>0.16623090250433137</c:v>
                  </c:pt>
                </c:numCache>
              </c:numRef>
            </c:plus>
            <c:minus>
              <c:numRef>
                <c:f>'8 combinations by ethnicity'!$G$58:$G$61</c:f>
                <c:numCache>
                  <c:formatCode>General</c:formatCode>
                  <c:ptCount val="4"/>
                  <c:pt idx="0">
                    <c:v>0.10135047612756232</c:v>
                  </c:pt>
                  <c:pt idx="1">
                    <c:v>1.5536198081934849E-2</c:v>
                  </c:pt>
                  <c:pt idx="2">
                    <c:v>0.21713835217402977</c:v>
                  </c:pt>
                  <c:pt idx="3">
                    <c:v>0.2337690974956681</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ethnicity'!$F$58:$F$61</c:f>
              <c:numCache>
                <c:formatCode>0</c:formatCode>
                <c:ptCount val="4"/>
                <c:pt idx="0">
                  <c:v>6.8013504761275625</c:v>
                </c:pt>
                <c:pt idx="1">
                  <c:v>6.9155361980819352</c:v>
                </c:pt>
                <c:pt idx="2">
                  <c:v>7.3171383521740294</c:v>
                </c:pt>
                <c:pt idx="3">
                  <c:v>4.4337690974956683</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errBars>
            <c:errBarType val="both"/>
            <c:errValType val="cust"/>
            <c:noEndCap val="0"/>
            <c:plus>
              <c:numRef>
                <c:f>'8 combinations by ethnicity'!$K$58:$K$61</c:f>
                <c:numCache>
                  <c:formatCode>General</c:formatCode>
                  <c:ptCount val="4"/>
                  <c:pt idx="0">
                    <c:v>0.12320753877018475</c:v>
                  </c:pt>
                  <c:pt idx="1">
                    <c:v>5.4949310121546802E-2</c:v>
                  </c:pt>
                  <c:pt idx="2">
                    <c:v>0.43504369437986057</c:v>
                  </c:pt>
                  <c:pt idx="3">
                    <c:v>0.40275108941040472</c:v>
                  </c:pt>
                </c:numCache>
              </c:numRef>
            </c:plus>
            <c:minus>
              <c:numRef>
                <c:f>'8 combinations by ethnicity'!$J$58:$J$61</c:f>
                <c:numCache>
                  <c:formatCode>General</c:formatCode>
                  <c:ptCount val="4"/>
                  <c:pt idx="0">
                    <c:v>7.6792461229818088E-2</c:v>
                  </c:pt>
                  <c:pt idx="1">
                    <c:v>0.14505068987845604</c:v>
                  </c:pt>
                  <c:pt idx="2">
                    <c:v>0.46495630562014156</c:v>
                  </c:pt>
                  <c:pt idx="3">
                    <c:v>0.39724891058959599</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ethnicity'!$I$58:$I$61</c:f>
              <c:numCache>
                <c:formatCode>0</c:formatCode>
                <c:ptCount val="4"/>
                <c:pt idx="0">
                  <c:v>21.476792461229817</c:v>
                </c:pt>
                <c:pt idx="1">
                  <c:v>21.545050689878455</c:v>
                </c:pt>
                <c:pt idx="2">
                  <c:v>22.664956305620141</c:v>
                </c:pt>
                <c:pt idx="3">
                  <c:v>19.197248910589597</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errBars>
            <c:errBarType val="both"/>
            <c:errValType val="cust"/>
            <c:noEndCap val="0"/>
            <c:plus>
              <c:numRef>
                <c:f>'8 combinations by ethnicity'!$N$58:$N$61</c:f>
                <c:numCache>
                  <c:formatCode>General</c:formatCode>
                  <c:ptCount val="4"/>
                  <c:pt idx="0">
                    <c:v>6.7838879179490164E-2</c:v>
                  </c:pt>
                  <c:pt idx="1">
                    <c:v>7.5662093248759277E-2</c:v>
                  </c:pt>
                  <c:pt idx="2">
                    <c:v>0.30388305406344429</c:v>
                  </c:pt>
                  <c:pt idx="3">
                    <c:v>0.28922664986611935</c:v>
                  </c:pt>
                </c:numCache>
              </c:numRef>
            </c:plus>
            <c:minus>
              <c:numRef>
                <c:f>'8 combinations by ethnicity'!$M$58:$M$61</c:f>
                <c:numCache>
                  <c:formatCode>General</c:formatCode>
                  <c:ptCount val="4"/>
                  <c:pt idx="0">
                    <c:v>3.2161120820507705E-2</c:v>
                  </c:pt>
                  <c:pt idx="1">
                    <c:v>0.12433790675124179</c:v>
                  </c:pt>
                  <c:pt idx="2">
                    <c:v>0.29611694593655535</c:v>
                  </c:pt>
                  <c:pt idx="3">
                    <c:v>0.3107733501338803</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ethnicity'!$L$58:$L$61</c:f>
              <c:numCache>
                <c:formatCode>0</c:formatCode>
                <c:ptCount val="4"/>
                <c:pt idx="0">
                  <c:v>10.132161120820509</c:v>
                </c:pt>
                <c:pt idx="1">
                  <c:v>10.324337906751241</c:v>
                </c:pt>
                <c:pt idx="2">
                  <c:v>8.6961169459365557</c:v>
                </c:pt>
                <c:pt idx="3">
                  <c:v>8.4107733501338799</c:v>
                </c:pt>
              </c:numCache>
            </c:numRef>
          </c:val>
        </c:ser>
        <c:ser>
          <c:idx val="9"/>
          <c:order val="9"/>
          <c:tx>
            <c:v>CT and RT (all malig)</c:v>
          </c:tx>
          <c:spPr>
            <a:pattFill prst="dkDnDiag">
              <a:fgClr>
                <a:srgbClr val="FF33CC"/>
              </a:fgClr>
              <a:bgClr>
                <a:schemeClr val="bg1"/>
              </a:bgClr>
            </a:pattFill>
            <a:ln>
              <a:solidFill>
                <a:schemeClr val="tx1"/>
              </a:solidFill>
            </a:ln>
          </c:spPr>
          <c:invertIfNegative val="0"/>
          <c:errBars>
            <c:errBarType val="both"/>
            <c:errValType val="cust"/>
            <c:noEndCap val="0"/>
            <c:plus>
              <c:numRef>
                <c:f>'8 combinations by ethnicity'!$Q$58:$Q$61</c:f>
                <c:numCache>
                  <c:formatCode>General</c:formatCode>
                  <c:ptCount val="4"/>
                  <c:pt idx="0">
                    <c:v>1.2787302882039775E-2</c:v>
                  </c:pt>
                  <c:pt idx="1">
                    <c:v>5.4609766861995368E-2</c:v>
                  </c:pt>
                  <c:pt idx="2">
                    <c:v>0.19564125177048997</c:v>
                  </c:pt>
                  <c:pt idx="3">
                    <c:v>0.20928755184543535</c:v>
                  </c:pt>
                </c:numCache>
              </c:numRef>
            </c:plus>
            <c:minus>
              <c:numRef>
                <c:f>'8 combinations by ethnicity'!$P$58:$P$61</c:f>
                <c:numCache>
                  <c:formatCode>General</c:formatCode>
                  <c:ptCount val="4"/>
                  <c:pt idx="0">
                    <c:v>8.7212697117960758E-2</c:v>
                  </c:pt>
                  <c:pt idx="1">
                    <c:v>4.5390233138005165E-2</c:v>
                  </c:pt>
                  <c:pt idx="2">
                    <c:v>0.2043587482295095</c:v>
                  </c:pt>
                  <c:pt idx="3">
                    <c:v>0.19071244815456501</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ethnicity'!$O$58:$O$61</c:f>
              <c:numCache>
                <c:formatCode>0</c:formatCode>
                <c:ptCount val="4"/>
                <c:pt idx="0">
                  <c:v>5.1872126971179604</c:v>
                </c:pt>
                <c:pt idx="1">
                  <c:v>5.345390233138005</c:v>
                </c:pt>
                <c:pt idx="2">
                  <c:v>5.1043587482295099</c:v>
                </c:pt>
                <c:pt idx="3">
                  <c:v>2.690712448154565</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errBars>
            <c:errBarType val="both"/>
            <c:errValType val="cust"/>
            <c:noEndCap val="0"/>
            <c:plus>
              <c:numRef>
                <c:f>'8 combinations by ethnicity'!$T$58:$T$61</c:f>
                <c:numCache>
                  <c:formatCode>General</c:formatCode>
                  <c:ptCount val="4"/>
                  <c:pt idx="0">
                    <c:v>8.694128071205931E-2</c:v>
                  </c:pt>
                  <c:pt idx="1">
                    <c:v>0.10881395026689855</c:v>
                  </c:pt>
                  <c:pt idx="2">
                    <c:v>0.276725727571554</c:v>
                  </c:pt>
                  <c:pt idx="3">
                    <c:v>0.18050086627815398</c:v>
                  </c:pt>
                </c:numCache>
              </c:numRef>
            </c:plus>
            <c:minus>
              <c:numRef>
                <c:f>'8 combinations by ethnicity'!$S$58:$S$61</c:f>
                <c:numCache>
                  <c:formatCode>General</c:formatCode>
                  <c:ptCount val="4"/>
                  <c:pt idx="0">
                    <c:v>1.3058719287941223E-2</c:v>
                  </c:pt>
                  <c:pt idx="1">
                    <c:v>9.1186049733100738E-2</c:v>
                  </c:pt>
                  <c:pt idx="2">
                    <c:v>0.32327427242844564</c:v>
                  </c:pt>
                  <c:pt idx="3">
                    <c:v>0.21949913372184637</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ethnicity'!$R$58:$R$61</c:f>
              <c:numCache>
                <c:formatCode>0</c:formatCode>
                <c:ptCount val="4"/>
                <c:pt idx="0">
                  <c:v>7.813058719287941</c:v>
                </c:pt>
                <c:pt idx="1">
                  <c:v>7.9911860497331011</c:v>
                </c:pt>
                <c:pt idx="2">
                  <c:v>8.9232742724284453</c:v>
                </c:pt>
                <c:pt idx="3">
                  <c:v>3.819499133721846</c:v>
                </c:pt>
              </c:numCache>
            </c:numRef>
          </c:val>
        </c:ser>
        <c:ser>
          <c:idx val="13"/>
          <c:order val="13"/>
          <c:tx>
            <c:v>TR and RT (all malig)</c:v>
          </c:tx>
          <c:spPr>
            <a:pattFill prst="dkDnDiag">
              <a:fgClr>
                <a:srgbClr val="FFFF00"/>
              </a:fgClr>
              <a:bgClr>
                <a:schemeClr val="bg1"/>
              </a:bgClr>
            </a:pattFill>
            <a:ln>
              <a:solidFill>
                <a:schemeClr val="tx1"/>
              </a:solidFill>
            </a:ln>
          </c:spPr>
          <c:invertIfNegative val="0"/>
          <c:errBars>
            <c:errBarType val="both"/>
            <c:errValType val="cust"/>
            <c:noEndCap val="0"/>
            <c:plus>
              <c:numRef>
                <c:f>'8 combinations by ethnicity'!$W$58:$W$61</c:f>
                <c:numCache>
                  <c:formatCode>General</c:formatCode>
                  <c:ptCount val="4"/>
                  <c:pt idx="0">
                    <c:v>9.6149764413430816E-2</c:v>
                  </c:pt>
                  <c:pt idx="1">
                    <c:v>4.06537013114594E-2</c:v>
                  </c:pt>
                  <c:pt idx="2">
                    <c:v>0.32750207114033003</c:v>
                  </c:pt>
                  <c:pt idx="3">
                    <c:v>0.26625190318685377</c:v>
                  </c:pt>
                </c:numCache>
              </c:numRef>
            </c:plus>
            <c:minus>
              <c:numRef>
                <c:f>'8 combinations by ethnicity'!$V$58:$V$61</c:f>
                <c:numCache>
                  <c:formatCode>General</c:formatCode>
                  <c:ptCount val="4"/>
                  <c:pt idx="0">
                    <c:v>0.10385023558656847</c:v>
                  </c:pt>
                  <c:pt idx="1">
                    <c:v>5.9346298688540244E-2</c:v>
                  </c:pt>
                  <c:pt idx="2">
                    <c:v>0.27249792885966961</c:v>
                  </c:pt>
                  <c:pt idx="3">
                    <c:v>0.23374809681314712</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ethnicity'!$U$58:$U$61</c:f>
              <c:numCache>
                <c:formatCode>0</c:formatCode>
                <c:ptCount val="4"/>
                <c:pt idx="0">
                  <c:v>8.7038502355865681</c:v>
                </c:pt>
                <c:pt idx="1">
                  <c:v>8.7593462986885395</c:v>
                </c:pt>
                <c:pt idx="2">
                  <c:v>8.8724979288596693</c:v>
                </c:pt>
                <c:pt idx="3">
                  <c:v>7.6337480968131466</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errBars>
            <c:errBarType val="both"/>
            <c:errValType val="cust"/>
            <c:noEndCap val="0"/>
            <c:plus>
              <c:numRef>
                <c:f>'8 combinations by ethnicity'!$Z$58:$Z$61</c:f>
                <c:numCache>
                  <c:formatCode>General</c:formatCode>
                  <c:ptCount val="4"/>
                  <c:pt idx="0">
                    <c:v>3.0580012551213898E-2</c:v>
                  </c:pt>
                  <c:pt idx="1">
                    <c:v>0.10849051437260293</c:v>
                  </c:pt>
                  <c:pt idx="2">
                    <c:v>0.33834148427269639</c:v>
                  </c:pt>
                  <c:pt idx="3">
                    <c:v>0.17525069564760853</c:v>
                  </c:pt>
                </c:numCache>
              </c:numRef>
            </c:plus>
            <c:minus>
              <c:numRef>
                <c:f>'8 combinations by ethnicity'!$Y$58:$Y$61</c:f>
                <c:numCache>
                  <c:formatCode>General</c:formatCode>
                  <c:ptCount val="4"/>
                  <c:pt idx="0">
                    <c:v>6.9419987448785747E-2</c:v>
                  </c:pt>
                  <c:pt idx="1">
                    <c:v>9.1509485627397247E-2</c:v>
                  </c:pt>
                  <c:pt idx="2">
                    <c:v>0.36165851572730467</c:v>
                  </c:pt>
                  <c:pt idx="3">
                    <c:v>0.22474930435239182</c:v>
                  </c:pt>
                </c:numCache>
              </c:numRef>
            </c:minus>
          </c:errBars>
          <c:cat>
            <c:strRef>
              <c:f>'8 combinations by ethnicity'!$B$51:$B$54</c:f>
              <c:strCache>
                <c:ptCount val="4"/>
                <c:pt idx="0">
                  <c:v>All patients</c:v>
                </c:pt>
                <c:pt idx="1">
                  <c:v>White</c:v>
                </c:pt>
                <c:pt idx="2">
                  <c:v>Non-white</c:v>
                </c:pt>
                <c:pt idx="3">
                  <c:v>Unknown</c:v>
                </c:pt>
              </c:strCache>
            </c:strRef>
          </c:cat>
          <c:val>
            <c:numRef>
              <c:f>'8 combinations by ethnicity'!$X$58:$X$61</c:f>
              <c:numCache>
                <c:formatCode>0</c:formatCode>
                <c:ptCount val="4"/>
                <c:pt idx="0">
                  <c:v>6.8694199874487865</c:v>
                </c:pt>
                <c:pt idx="1">
                  <c:v>6.7915094856273974</c:v>
                </c:pt>
                <c:pt idx="2">
                  <c:v>11.261658515727305</c:v>
                </c:pt>
                <c:pt idx="3">
                  <c:v>3.8247493043523915</c:v>
                </c:pt>
              </c:numCache>
            </c:numRef>
          </c:val>
        </c:ser>
        <c:dLbls>
          <c:showLegendKey val="0"/>
          <c:showVal val="0"/>
          <c:showCatName val="0"/>
          <c:showSerName val="0"/>
          <c:showPercent val="0"/>
          <c:showBubbleSize val="0"/>
        </c:dLbls>
        <c:gapWidth val="150"/>
        <c:axId val="153277568"/>
        <c:axId val="153251200"/>
      </c:barChart>
      <c:catAx>
        <c:axId val="153234816"/>
        <c:scaling>
          <c:orientation val="minMax"/>
        </c:scaling>
        <c:delete val="0"/>
        <c:axPos val="b"/>
        <c:title>
          <c:tx>
            <c:rich>
              <a:bodyPr/>
              <a:lstStyle/>
              <a:p>
                <a:pPr>
                  <a:defRPr sz="1200" b="0"/>
                </a:pPr>
                <a:r>
                  <a:rPr lang="en-GB" sz="1200" b="0"/>
                  <a:t>Broad ethnic group</a:t>
                </a:r>
              </a:p>
            </c:rich>
          </c:tx>
          <c:layout>
            <c:manualLayout>
              <c:xMode val="edge"/>
              <c:yMode val="edge"/>
              <c:x val="0.48473373813312037"/>
              <c:y val="0.8435579504465498"/>
            </c:manualLayout>
          </c:layout>
          <c:overlay val="0"/>
        </c:title>
        <c:majorTickMark val="out"/>
        <c:minorTickMark val="none"/>
        <c:tickLblPos val="nextTo"/>
        <c:spPr>
          <a:ln>
            <a:solidFill>
              <a:schemeClr val="tx1"/>
            </a:solidFill>
          </a:ln>
        </c:spPr>
        <c:crossAx val="153249280"/>
        <c:crosses val="autoZero"/>
        <c:auto val="1"/>
        <c:lblAlgn val="ctr"/>
        <c:lblOffset val="100"/>
        <c:noMultiLvlLbl val="0"/>
      </c:catAx>
      <c:valAx>
        <c:axId val="153249280"/>
        <c:scaling>
          <c:orientation val="minMax"/>
          <c:max val="100"/>
          <c:min val="0"/>
        </c:scaling>
        <c:delete val="0"/>
        <c:axPos val="l"/>
        <c:majorGridlines/>
        <c:title>
          <c:tx>
            <c:rich>
              <a:bodyPr rot="-5400000" vert="horz"/>
              <a:lstStyle/>
              <a:p>
                <a:pPr>
                  <a:defRPr sz="1050"/>
                </a:pPr>
                <a:r>
                  <a:rPr lang="en-US" sz="1050" b="0" i="0" baseline="0">
                    <a:effectLst/>
                  </a:rPr>
                  <a:t>Proportion of tumours (and 95% confidence interval)</a:t>
                </a:r>
                <a:endParaRPr lang="en-GB" sz="1050" b="0">
                  <a:effectLst/>
                </a:endParaRPr>
              </a:p>
            </c:rich>
          </c:tx>
          <c:layout/>
          <c:overlay val="0"/>
        </c:title>
        <c:numFmt formatCode="0" sourceLinked="1"/>
        <c:majorTickMark val="out"/>
        <c:minorTickMark val="none"/>
        <c:tickLblPos val="nextTo"/>
        <c:spPr>
          <a:ln>
            <a:solidFill>
              <a:schemeClr val="tx1"/>
            </a:solidFill>
          </a:ln>
        </c:spPr>
        <c:crossAx val="153234816"/>
        <c:crosses val="autoZero"/>
        <c:crossBetween val="between"/>
      </c:valAx>
      <c:valAx>
        <c:axId val="153251200"/>
        <c:scaling>
          <c:orientation val="minMax"/>
          <c:max val="100"/>
          <c:min val="0"/>
        </c:scaling>
        <c:delete val="1"/>
        <c:axPos val="r"/>
        <c:numFmt formatCode="0" sourceLinked="1"/>
        <c:majorTickMark val="out"/>
        <c:minorTickMark val="none"/>
        <c:tickLblPos val="none"/>
        <c:crossAx val="153277568"/>
        <c:crosses val="max"/>
        <c:crossBetween val="between"/>
      </c:valAx>
      <c:catAx>
        <c:axId val="153277568"/>
        <c:scaling>
          <c:orientation val="minMax"/>
        </c:scaling>
        <c:delete val="1"/>
        <c:axPos val="b"/>
        <c:majorTickMark val="out"/>
        <c:minorTickMark val="none"/>
        <c:tickLblPos val="none"/>
        <c:crossAx val="153251200"/>
        <c:crosses val="autoZero"/>
        <c:auto val="1"/>
        <c:lblAlgn val="ctr"/>
        <c:lblOffset val="100"/>
        <c:noMultiLvlLbl val="0"/>
      </c:cat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4.4777736458426814E-3"/>
          <c:y val="0.88130181033348975"/>
          <c:w val="0.99197793643122367"/>
          <c:h val="0.11096378919741401"/>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ethnicity'!$B$5</c:f>
          <c:strCache>
            <c:ptCount val="1"/>
            <c:pt idx="0">
              <c:v>Proportion of tumours of all 22 cancer sites combined diagnosed in 2013-2015, by broad ethnic group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6.7039460163800899E-2"/>
          <c:y val="0.13173208941784098"/>
          <c:w val="0.69745594950842049"/>
          <c:h val="0.72560412440266009"/>
        </c:manualLayout>
      </c:layout>
      <c:barChart>
        <c:barDir val="col"/>
        <c:grouping val="stacked"/>
        <c:varyColors val="0"/>
        <c:ser>
          <c:idx val="0"/>
          <c:order val="0"/>
          <c:tx>
            <c:v>Other care*</c:v>
          </c:tx>
          <c:spPr>
            <a:solidFill>
              <a:schemeClr val="bg1">
                <a:lumMod val="75000"/>
              </a:schemeClr>
            </a:solid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ethnicity'!$C$51:$C$54</c:f>
              <c:numCache>
                <c:formatCode>0</c:formatCode>
                <c:ptCount val="4"/>
                <c:pt idx="0">
                  <c:v>0</c:v>
                </c:pt>
                <c:pt idx="1">
                  <c:v>0</c:v>
                </c:pt>
                <c:pt idx="2">
                  <c:v>0</c:v>
                </c:pt>
                <c:pt idx="3">
                  <c:v>0</c:v>
                </c:pt>
              </c:numCache>
            </c:numRef>
          </c:val>
        </c:ser>
        <c:ser>
          <c:idx val="2"/>
          <c:order val="2"/>
          <c:tx>
            <c:v>Chemotherapy only</c:v>
          </c:tx>
          <c:spPr>
            <a:solidFill>
              <a:srgbClr val="92D050"/>
            </a:solid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ethnicity'!$F$51:$F$54</c:f>
              <c:numCache>
                <c:formatCode>0</c:formatCode>
                <c:ptCount val="4"/>
                <c:pt idx="0">
                  <c:v>0</c:v>
                </c:pt>
                <c:pt idx="1">
                  <c:v>0</c:v>
                </c:pt>
                <c:pt idx="2">
                  <c:v>0</c:v>
                </c:pt>
                <c:pt idx="3">
                  <c:v>0</c:v>
                </c:pt>
              </c:numCache>
            </c:numRef>
          </c:val>
        </c:ser>
        <c:ser>
          <c:idx val="4"/>
          <c:order val="4"/>
          <c:tx>
            <c:v>Tumour resection only</c:v>
          </c:tx>
          <c:spPr>
            <a:solidFill>
              <a:srgbClr val="00B0F0"/>
            </a:solid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ethnicity'!$I$51:$I$54</c:f>
              <c:numCache>
                <c:formatCode>0</c:formatCode>
                <c:ptCount val="4"/>
                <c:pt idx="0">
                  <c:v>0</c:v>
                </c:pt>
                <c:pt idx="1">
                  <c:v>0</c:v>
                </c:pt>
                <c:pt idx="2">
                  <c:v>0</c:v>
                </c:pt>
                <c:pt idx="3">
                  <c:v>0</c:v>
                </c:pt>
              </c:numCache>
            </c:numRef>
          </c:val>
        </c:ser>
        <c:ser>
          <c:idx val="6"/>
          <c:order val="6"/>
          <c:tx>
            <c:v>Radiotherapy only</c:v>
          </c:tx>
          <c:spPr>
            <a:solidFill>
              <a:srgbClr val="FFC000"/>
            </a:solid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ethnicity'!$L$51:$L$54</c:f>
              <c:numCache>
                <c:formatCode>0</c:formatCode>
                <c:ptCount val="4"/>
                <c:pt idx="0">
                  <c:v>0</c:v>
                </c:pt>
                <c:pt idx="1">
                  <c:v>0</c:v>
                </c:pt>
                <c:pt idx="2">
                  <c:v>0</c:v>
                </c:pt>
                <c:pt idx="3">
                  <c:v>0</c:v>
                </c:pt>
              </c:numCache>
            </c:numRef>
          </c:val>
        </c:ser>
        <c:ser>
          <c:idx val="8"/>
          <c:order val="8"/>
          <c:tx>
            <c:v>Chemotherapy and radiotherapy</c:v>
          </c:tx>
          <c:spPr>
            <a:solidFill>
              <a:srgbClr val="FF33CC"/>
            </a:solid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ethnicity'!$O$51:$O$54</c:f>
              <c:numCache>
                <c:formatCode>0</c:formatCode>
                <c:ptCount val="4"/>
                <c:pt idx="0">
                  <c:v>0</c:v>
                </c:pt>
                <c:pt idx="1">
                  <c:v>0</c:v>
                </c:pt>
                <c:pt idx="2">
                  <c:v>0</c:v>
                </c:pt>
                <c:pt idx="3">
                  <c:v>0</c:v>
                </c:pt>
              </c:numCache>
            </c:numRef>
          </c:val>
        </c:ser>
        <c:ser>
          <c:idx val="10"/>
          <c:order val="10"/>
          <c:tx>
            <c:v>Tumour resection and chemotherapy</c:v>
          </c:tx>
          <c:spPr>
            <a:solidFill>
              <a:srgbClr val="002060"/>
            </a:solid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ethnicity'!$R$51:$R$54</c:f>
              <c:numCache>
                <c:formatCode>0</c:formatCode>
                <c:ptCount val="4"/>
                <c:pt idx="0">
                  <c:v>0</c:v>
                </c:pt>
                <c:pt idx="1">
                  <c:v>0</c:v>
                </c:pt>
                <c:pt idx="2">
                  <c:v>0</c:v>
                </c:pt>
                <c:pt idx="3">
                  <c:v>0</c:v>
                </c:pt>
              </c:numCache>
            </c:numRef>
          </c:val>
        </c:ser>
        <c:ser>
          <c:idx val="12"/>
          <c:order val="12"/>
          <c:tx>
            <c:v>Tumour resection and radiotherapy</c:v>
          </c:tx>
          <c:spPr>
            <a:solidFill>
              <a:srgbClr val="FFFF00"/>
            </a:solid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ethnicity'!$U$51:$U$54</c:f>
              <c:numCache>
                <c:formatCode>0</c:formatCode>
                <c:ptCount val="4"/>
                <c:pt idx="0">
                  <c:v>0</c:v>
                </c:pt>
                <c:pt idx="1">
                  <c:v>0</c:v>
                </c:pt>
                <c:pt idx="2">
                  <c:v>0</c:v>
                </c:pt>
                <c:pt idx="3">
                  <c:v>0</c:v>
                </c:pt>
              </c:numCache>
            </c:numRef>
          </c:val>
        </c:ser>
        <c:ser>
          <c:idx val="14"/>
          <c:order val="14"/>
          <c:tx>
            <c:v>Tumour resection, radiotherapy and chemotherapy</c:v>
          </c:tx>
          <c:spPr>
            <a:solidFill>
              <a:srgbClr val="7030A0"/>
            </a:solid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ethnicity'!$X$51:$X$54</c:f>
              <c:numCache>
                <c:formatCode>0</c:formatCode>
                <c:ptCount val="4"/>
                <c:pt idx="0">
                  <c:v>0</c:v>
                </c:pt>
                <c:pt idx="1">
                  <c:v>0</c:v>
                </c:pt>
                <c:pt idx="2">
                  <c:v>0</c:v>
                </c:pt>
                <c:pt idx="3">
                  <c:v>0</c:v>
                </c:pt>
              </c:numCache>
            </c:numRef>
          </c:val>
        </c:ser>
        <c:ser>
          <c:idx val="1"/>
          <c:order val="1"/>
          <c:tx>
            <c:v>other care (all malig)</c:v>
          </c:tx>
          <c:spPr>
            <a:pattFill prst="dkDnDiag">
              <a:fgClr>
                <a:schemeClr val="bg1">
                  <a:lumMod val="75000"/>
                </a:schemeClr>
              </a:fgClr>
              <a:bgClr>
                <a:schemeClr val="bg1"/>
              </a:bgClr>
            </a:patt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ethnicity'!$C$58:$C$61</c:f>
              <c:numCache>
                <c:formatCode>0</c:formatCode>
                <c:ptCount val="4"/>
                <c:pt idx="0">
                  <c:v>33.016154302380855</c:v>
                </c:pt>
                <c:pt idx="1">
                  <c:v>32.32764313810133</c:v>
                </c:pt>
                <c:pt idx="2">
                  <c:v>27.159998931024347</c:v>
                </c:pt>
                <c:pt idx="3">
                  <c:v>49.989499658738914</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ethnicity'!$F$58:$F$61</c:f>
              <c:numCache>
                <c:formatCode>0</c:formatCode>
                <c:ptCount val="4"/>
                <c:pt idx="0">
                  <c:v>6.8013504761275625</c:v>
                </c:pt>
                <c:pt idx="1">
                  <c:v>6.9155361980819352</c:v>
                </c:pt>
                <c:pt idx="2">
                  <c:v>7.3171383521740294</c:v>
                </c:pt>
                <c:pt idx="3">
                  <c:v>4.4337690974956683</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ethnicity'!$I$58:$I$61</c:f>
              <c:numCache>
                <c:formatCode>0</c:formatCode>
                <c:ptCount val="4"/>
                <c:pt idx="0">
                  <c:v>21.476792461229817</c:v>
                </c:pt>
                <c:pt idx="1">
                  <c:v>21.545050689878455</c:v>
                </c:pt>
                <c:pt idx="2">
                  <c:v>22.664956305620141</c:v>
                </c:pt>
                <c:pt idx="3">
                  <c:v>19.197248910589597</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ethnicity'!$L$58:$L$61</c:f>
              <c:numCache>
                <c:formatCode>0</c:formatCode>
                <c:ptCount val="4"/>
                <c:pt idx="0">
                  <c:v>10.132161120820509</c:v>
                </c:pt>
                <c:pt idx="1">
                  <c:v>10.324337906751241</c:v>
                </c:pt>
                <c:pt idx="2">
                  <c:v>8.6961169459365557</c:v>
                </c:pt>
                <c:pt idx="3">
                  <c:v>8.4107733501338799</c:v>
                </c:pt>
              </c:numCache>
            </c:numRef>
          </c:val>
        </c:ser>
        <c:ser>
          <c:idx val="9"/>
          <c:order val="9"/>
          <c:tx>
            <c:v>CT and RT (all malig)</c:v>
          </c:tx>
          <c:spPr>
            <a:pattFill prst="dkDnDiag">
              <a:fgClr>
                <a:srgbClr val="FF33CC"/>
              </a:fgClr>
              <a:bgClr>
                <a:schemeClr val="bg1"/>
              </a:bgClr>
            </a:patt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ethnicity'!$O$58:$O$61</c:f>
              <c:numCache>
                <c:formatCode>0</c:formatCode>
                <c:ptCount val="4"/>
                <c:pt idx="0">
                  <c:v>5.1872126971179604</c:v>
                </c:pt>
                <c:pt idx="1">
                  <c:v>5.345390233138005</c:v>
                </c:pt>
                <c:pt idx="2">
                  <c:v>5.1043587482295099</c:v>
                </c:pt>
                <c:pt idx="3">
                  <c:v>2.690712448154565</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ethnicity'!$R$58:$R$61</c:f>
              <c:numCache>
                <c:formatCode>0</c:formatCode>
                <c:ptCount val="4"/>
                <c:pt idx="0">
                  <c:v>7.813058719287941</c:v>
                </c:pt>
                <c:pt idx="1">
                  <c:v>7.9911860497331011</c:v>
                </c:pt>
                <c:pt idx="2">
                  <c:v>8.9232742724284453</c:v>
                </c:pt>
                <c:pt idx="3">
                  <c:v>3.819499133721846</c:v>
                </c:pt>
              </c:numCache>
            </c:numRef>
          </c:val>
        </c:ser>
        <c:ser>
          <c:idx val="13"/>
          <c:order val="13"/>
          <c:tx>
            <c:v>TR and RT (all malig)</c:v>
          </c:tx>
          <c:spPr>
            <a:pattFill prst="dkDnDiag">
              <a:fgClr>
                <a:srgbClr val="FFFF00"/>
              </a:fgClr>
              <a:bgClr>
                <a:schemeClr val="bg1"/>
              </a:bgClr>
            </a:patt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ethnicity'!$U$58:$U$61</c:f>
              <c:numCache>
                <c:formatCode>0</c:formatCode>
                <c:ptCount val="4"/>
                <c:pt idx="0">
                  <c:v>8.7038502355865681</c:v>
                </c:pt>
                <c:pt idx="1">
                  <c:v>8.7593462986885395</c:v>
                </c:pt>
                <c:pt idx="2">
                  <c:v>8.8724979288596693</c:v>
                </c:pt>
                <c:pt idx="3">
                  <c:v>7.6337480968131466</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cat>
            <c:strRef>
              <c:f>'8 combinations by ethnicity'!$B$51:$B$54</c:f>
              <c:strCache>
                <c:ptCount val="4"/>
                <c:pt idx="0">
                  <c:v>All patients</c:v>
                </c:pt>
                <c:pt idx="1">
                  <c:v>White</c:v>
                </c:pt>
                <c:pt idx="2">
                  <c:v>Non-white</c:v>
                </c:pt>
                <c:pt idx="3">
                  <c:v>Unknown</c:v>
                </c:pt>
              </c:strCache>
            </c:strRef>
          </c:cat>
          <c:val>
            <c:numRef>
              <c:f>'8 combinations by ethnicity'!$X$58:$X$61</c:f>
              <c:numCache>
                <c:formatCode>0</c:formatCode>
                <c:ptCount val="4"/>
                <c:pt idx="0">
                  <c:v>6.8694199874487865</c:v>
                </c:pt>
                <c:pt idx="1">
                  <c:v>6.7915094856273974</c:v>
                </c:pt>
                <c:pt idx="2">
                  <c:v>11.261658515727305</c:v>
                </c:pt>
                <c:pt idx="3">
                  <c:v>3.8247493043523915</c:v>
                </c:pt>
              </c:numCache>
            </c:numRef>
          </c:val>
        </c:ser>
        <c:dLbls>
          <c:showLegendKey val="0"/>
          <c:showVal val="0"/>
          <c:showCatName val="0"/>
          <c:showSerName val="0"/>
          <c:showPercent val="0"/>
          <c:showBubbleSize val="0"/>
        </c:dLbls>
        <c:gapWidth val="150"/>
        <c:overlap val="100"/>
        <c:axId val="153555712"/>
        <c:axId val="153557632"/>
      </c:barChart>
      <c:catAx>
        <c:axId val="153555712"/>
        <c:scaling>
          <c:orientation val="minMax"/>
        </c:scaling>
        <c:delete val="0"/>
        <c:axPos val="b"/>
        <c:title>
          <c:tx>
            <c:rich>
              <a:bodyPr/>
              <a:lstStyle/>
              <a:p>
                <a:pPr>
                  <a:defRPr sz="1200" b="0"/>
                </a:pPr>
                <a:r>
                  <a:rPr lang="en-GB" sz="1200" b="0"/>
                  <a:t>Broad ethnic group</a:t>
                </a:r>
              </a:p>
            </c:rich>
          </c:tx>
          <c:layout>
            <c:manualLayout>
              <c:xMode val="edge"/>
              <c:yMode val="edge"/>
              <c:x val="0.36653772421147263"/>
              <c:y val="0.90157183352915771"/>
            </c:manualLayout>
          </c:layout>
          <c:overlay val="0"/>
        </c:title>
        <c:majorTickMark val="out"/>
        <c:minorTickMark val="none"/>
        <c:tickLblPos val="nextTo"/>
        <c:spPr>
          <a:ln>
            <a:solidFill>
              <a:schemeClr val="tx1"/>
            </a:solidFill>
          </a:ln>
        </c:spPr>
        <c:crossAx val="153557632"/>
        <c:crosses val="autoZero"/>
        <c:auto val="1"/>
        <c:lblAlgn val="ctr"/>
        <c:lblOffset val="100"/>
        <c:noMultiLvlLbl val="0"/>
      </c:catAx>
      <c:valAx>
        <c:axId val="153557632"/>
        <c:scaling>
          <c:orientation val="minMax"/>
          <c:max val="100"/>
          <c:min val="0"/>
        </c:scaling>
        <c:delete val="0"/>
        <c:axPos val="l"/>
        <c:majorGridlines/>
        <c:title>
          <c:tx>
            <c:rich>
              <a:bodyPr rot="-5400000" vert="horz"/>
              <a:lstStyle/>
              <a:p>
                <a:pPr>
                  <a:defRPr sz="1050"/>
                </a:pPr>
                <a:r>
                  <a:rPr lang="en-US" sz="1050" b="0" i="0" baseline="0">
                    <a:effectLst/>
                  </a:rPr>
                  <a:t>Proportion of tumours</a:t>
                </a:r>
                <a:endParaRPr lang="en-GB" sz="1050" b="0">
                  <a:effectLst/>
                </a:endParaRPr>
              </a:p>
            </c:rich>
          </c:tx>
          <c:layout/>
          <c:overlay val="0"/>
        </c:title>
        <c:numFmt formatCode="0" sourceLinked="1"/>
        <c:majorTickMark val="out"/>
        <c:minorTickMark val="none"/>
        <c:tickLblPos val="nextTo"/>
        <c:spPr>
          <a:ln>
            <a:solidFill>
              <a:schemeClr val="tx1"/>
            </a:solidFill>
          </a:ln>
        </c:spPr>
        <c:crossAx val="153555712"/>
        <c:crosses val="autoZero"/>
        <c:crossBetween val="between"/>
      </c:valAx>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76355426307721819"/>
          <c:y val="0.14340378286694772"/>
          <c:w val="0.2359021631125694"/>
          <c:h val="0.84447315335149031"/>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treatments by year'!$D$5</c:f>
          <c:strCache>
            <c:ptCount val="1"/>
            <c:pt idx="0">
              <c:v>Proportion of all malignant tumours (excl NMSC) diagnosed in 2013-2015, by year of diagnosis - treatments are presented independently</c:v>
            </c:pt>
          </c:strCache>
        </c:strRef>
      </c:tx>
      <c:layout>
        <c:manualLayout>
          <c:xMode val="edge"/>
          <c:yMode val="edge"/>
          <c:x val="0.12812230006212419"/>
          <c:y val="3.4084942459423194E-2"/>
        </c:manualLayout>
      </c:layout>
      <c:overlay val="1"/>
      <c:txPr>
        <a:bodyPr/>
        <a:lstStyle/>
        <a:p>
          <a:pPr>
            <a:defRPr sz="1400"/>
          </a:pPr>
          <a:endParaRPr lang="en-US"/>
        </a:p>
      </c:txPr>
    </c:title>
    <c:autoTitleDeleted val="0"/>
    <c:plotArea>
      <c:layout>
        <c:manualLayout>
          <c:layoutTarget val="inner"/>
          <c:xMode val="edge"/>
          <c:yMode val="edge"/>
          <c:x val="4.4741323710068399E-2"/>
          <c:y val="0.12815550906555073"/>
          <c:w val="0.94146701371665031"/>
          <c:h val="0.67177439234587577"/>
        </c:manualLayout>
      </c:layout>
      <c:barChart>
        <c:barDir val="col"/>
        <c:grouping val="clustered"/>
        <c:varyColors val="0"/>
        <c:ser>
          <c:idx val="0"/>
          <c:order val="0"/>
          <c:tx>
            <c:v>Chemotherapy</c:v>
          </c:tx>
          <c:spPr>
            <a:solidFill>
              <a:srgbClr val="92D050"/>
            </a:solidFill>
            <a:ln>
              <a:solidFill>
                <a:schemeClr val="tx1"/>
              </a:solidFill>
            </a:ln>
          </c:spPr>
          <c:invertIfNegative val="0"/>
          <c:errBars>
            <c:errBarType val="both"/>
            <c:errValType val="cust"/>
            <c:noEndCap val="0"/>
            <c:plus>
              <c:numRef>
                <c:f>'3 treatments by year'!$E$43:$E$46</c:f>
                <c:numCache>
                  <c:formatCode>General</c:formatCode>
                  <c:ptCount val="4"/>
                  <c:pt idx="0">
                    <c:v>5.9598858304326541E-2</c:v>
                  </c:pt>
                  <c:pt idx="1">
                    <c:v>0.13234854948805364</c:v>
                  </c:pt>
                  <c:pt idx="2">
                    <c:v>0.18416470040875765</c:v>
                  </c:pt>
                  <c:pt idx="3">
                    <c:v>0.16544191582021739</c:v>
                  </c:pt>
                </c:numCache>
              </c:numRef>
            </c:plus>
            <c:minus>
              <c:numRef>
                <c:f>'3 treatments by year'!$D$43:$D$46</c:f>
                <c:numCache>
                  <c:formatCode>General</c:formatCode>
                  <c:ptCount val="4"/>
                  <c:pt idx="0">
                    <c:v>0.14040114169567275</c:v>
                  </c:pt>
                  <c:pt idx="1">
                    <c:v>0.16765145051194352</c:v>
                  </c:pt>
                  <c:pt idx="2">
                    <c:v>0.11583529959124306</c:v>
                  </c:pt>
                  <c:pt idx="3">
                    <c:v>0.13455808417977977</c:v>
                  </c:pt>
                </c:numCache>
              </c:numRef>
            </c:minus>
          </c:errBars>
          <c:cat>
            <c:strRef>
              <c:f>'3 treatments by year'!$B$43:$B$46</c:f>
              <c:strCache>
                <c:ptCount val="4"/>
                <c:pt idx="0">
                  <c:v>All patients</c:v>
                </c:pt>
                <c:pt idx="1">
                  <c:v>2013</c:v>
                </c:pt>
                <c:pt idx="2">
                  <c:v>2014</c:v>
                </c:pt>
                <c:pt idx="3">
                  <c:v>2015</c:v>
                </c:pt>
              </c:strCache>
            </c:strRef>
          </c:cat>
          <c:val>
            <c:numRef>
              <c:f>'3 treatments by year'!$C$43:$C$46</c:f>
              <c:numCache>
                <c:formatCode>0</c:formatCode>
                <c:ptCount val="4"/>
                <c:pt idx="0">
                  <c:v>28.540401141695671</c:v>
                </c:pt>
                <c:pt idx="1">
                  <c:v>28.267651450511945</c:v>
                </c:pt>
                <c:pt idx="2">
                  <c:v>28.515835299591242</c:v>
                </c:pt>
                <c:pt idx="3">
                  <c:v>28.834558084179779</c:v>
                </c:pt>
              </c:numCache>
            </c:numRef>
          </c:val>
        </c:ser>
        <c:ser>
          <c:idx val="2"/>
          <c:order val="3"/>
          <c:tx>
            <c:v>Tumour resection for 22 sites combined *</c:v>
          </c:tx>
          <c:spPr>
            <a:pattFill prst="dkDnDiag">
              <a:fgClr>
                <a:srgbClr val="00B0F0"/>
              </a:fgClr>
              <a:bgClr>
                <a:schemeClr val="bg1"/>
              </a:bgClr>
            </a:pattFill>
            <a:ln>
              <a:solidFill>
                <a:schemeClr val="tx1"/>
              </a:solidFill>
            </a:ln>
          </c:spPr>
          <c:invertIfNegative val="0"/>
          <c:errBars>
            <c:errBarType val="both"/>
            <c:errValType val="cust"/>
            <c:noEndCap val="0"/>
            <c:plus>
              <c:numRef>
                <c:f>'3 treatments by year'!$H$43:$H$46</c:f>
                <c:numCache>
                  <c:formatCode>General</c:formatCode>
                  <c:ptCount val="4"/>
                  <c:pt idx="0">
                    <c:v>0.13687859644688416</c:v>
                  </c:pt>
                  <c:pt idx="1">
                    <c:v>0.15744866016340353</c:v>
                  </c:pt>
                  <c:pt idx="2">
                    <c:v>0.21811761053476175</c:v>
                  </c:pt>
                  <c:pt idx="3">
                    <c:v>0.23920708619596809</c:v>
                  </c:pt>
                </c:numCache>
              </c:numRef>
            </c:plus>
            <c:minus>
              <c:numRef>
                <c:f>'3 treatments by year'!$G$43:$G$46</c:f>
                <c:numCache>
                  <c:formatCode>General</c:formatCode>
                  <c:ptCount val="4"/>
                  <c:pt idx="0">
                    <c:v>0.163121403553113</c:v>
                  </c:pt>
                  <c:pt idx="1">
                    <c:v>0.24255133983659505</c:v>
                  </c:pt>
                  <c:pt idx="2">
                    <c:v>0.18188238946524393</c:v>
                  </c:pt>
                  <c:pt idx="3">
                    <c:v>0.16079291380403049</c:v>
                  </c:pt>
                </c:numCache>
              </c:numRef>
            </c:minus>
          </c:errBars>
          <c:cat>
            <c:strRef>
              <c:f>'3 treatments by year'!$B$43:$B$46</c:f>
              <c:strCache>
                <c:ptCount val="4"/>
                <c:pt idx="0">
                  <c:v>All patients</c:v>
                </c:pt>
                <c:pt idx="1">
                  <c:v>2013</c:v>
                </c:pt>
                <c:pt idx="2">
                  <c:v>2014</c:v>
                </c:pt>
                <c:pt idx="3">
                  <c:v>2015</c:v>
                </c:pt>
              </c:strCache>
            </c:strRef>
          </c:cat>
          <c:val>
            <c:numRef>
              <c:f>'3 treatments by year'!$F$43:$F$46</c:f>
              <c:numCache>
                <c:formatCode>0</c:formatCode>
                <c:ptCount val="4"/>
                <c:pt idx="0">
                  <c:v>44.863121403553116</c:v>
                </c:pt>
                <c:pt idx="1">
                  <c:v>44.342551339836596</c:v>
                </c:pt>
                <c:pt idx="2">
                  <c:v>45.081882389465243</c:v>
                </c:pt>
                <c:pt idx="3">
                  <c:v>45.16079291380403</c:v>
                </c:pt>
              </c:numCache>
            </c:numRef>
          </c:val>
        </c:ser>
        <c:ser>
          <c:idx val="4"/>
          <c:order val="4"/>
          <c:tx>
            <c:v>Radiotherapy all malig</c:v>
          </c:tx>
          <c:spPr>
            <a:solidFill>
              <a:srgbClr val="FFC000"/>
            </a:solidFill>
            <a:ln>
              <a:solidFill>
                <a:schemeClr val="tx1"/>
              </a:solidFill>
            </a:ln>
          </c:spPr>
          <c:invertIfNegative val="0"/>
          <c:errBars>
            <c:errBarType val="both"/>
            <c:errValType val="cust"/>
            <c:noEndCap val="0"/>
            <c:plus>
              <c:numRef>
                <c:f>'3 treatments by year'!$K$43:$K$46</c:f>
                <c:numCache>
                  <c:formatCode>General</c:formatCode>
                  <c:ptCount val="4"/>
                  <c:pt idx="0">
                    <c:v>8.7862461280881377E-2</c:v>
                  </c:pt>
                  <c:pt idx="1">
                    <c:v>0.1366280930034165</c:v>
                  </c:pt>
                  <c:pt idx="2">
                    <c:v>0.15685088564687533</c:v>
                  </c:pt>
                  <c:pt idx="3">
                    <c:v>0.16821845730844842</c:v>
                  </c:pt>
                </c:numCache>
              </c:numRef>
            </c:plus>
            <c:minus>
              <c:numRef>
                <c:f>'3 treatments by year'!$J$43:$J$46</c:f>
                <c:numCache>
                  <c:formatCode>General</c:formatCode>
                  <c:ptCount val="4"/>
                  <c:pt idx="0">
                    <c:v>0.11213753871911791</c:v>
                  </c:pt>
                  <c:pt idx="1">
                    <c:v>0.16337190699658422</c:v>
                  </c:pt>
                  <c:pt idx="2">
                    <c:v>0.14314911435312538</c:v>
                  </c:pt>
                  <c:pt idx="3">
                    <c:v>0.13178154269155229</c:v>
                  </c:pt>
                </c:numCache>
              </c:numRef>
            </c:minus>
          </c:errBars>
          <c:cat>
            <c:strRef>
              <c:f>'3 treatments by year'!$B$43:$B$46</c:f>
              <c:strCache>
                <c:ptCount val="4"/>
                <c:pt idx="0">
                  <c:v>All patients</c:v>
                </c:pt>
                <c:pt idx="1">
                  <c:v>2013</c:v>
                </c:pt>
                <c:pt idx="2">
                  <c:v>2014</c:v>
                </c:pt>
                <c:pt idx="3">
                  <c:v>2015</c:v>
                </c:pt>
              </c:strCache>
            </c:strRef>
          </c:cat>
          <c:val>
            <c:numRef>
              <c:f>'3 treatments by year'!$I$43:$I$46</c:f>
              <c:numCache>
                <c:formatCode>0</c:formatCode>
                <c:ptCount val="4"/>
                <c:pt idx="0">
                  <c:v>27.612137538719121</c:v>
                </c:pt>
                <c:pt idx="1">
                  <c:v>27.763371906996586</c:v>
                </c:pt>
                <c:pt idx="2">
                  <c:v>27.643149114353129</c:v>
                </c:pt>
                <c:pt idx="3">
                  <c:v>27.431781542691553</c:v>
                </c:pt>
              </c:numCache>
            </c:numRef>
          </c:val>
        </c:ser>
        <c:dLbls>
          <c:showLegendKey val="0"/>
          <c:showVal val="0"/>
          <c:showCatName val="0"/>
          <c:showSerName val="0"/>
          <c:showPercent val="0"/>
          <c:showBubbleSize val="0"/>
        </c:dLbls>
        <c:gapWidth val="150"/>
        <c:axId val="148971904"/>
        <c:axId val="148973824"/>
      </c:barChart>
      <c:barChart>
        <c:barDir val="col"/>
        <c:grouping val="clustered"/>
        <c:varyColors val="0"/>
        <c:ser>
          <c:idx val="1"/>
          <c:order val="1"/>
          <c:tx>
            <c:v>Chemotherapy</c:v>
          </c:tx>
          <c:spPr>
            <a:solidFill>
              <a:srgbClr val="92D050"/>
            </a:solidFill>
            <a:ln>
              <a:solidFill>
                <a:schemeClr val="tx1"/>
              </a:solidFill>
            </a:ln>
          </c:spPr>
          <c:invertIfNegative val="0"/>
          <c:errBars>
            <c:errBarType val="both"/>
            <c:errValType val="cust"/>
            <c:noEndCap val="0"/>
            <c:plus>
              <c:numRef>
                <c:f>'3 treatments by year'!$E$51:$E$54</c:f>
                <c:numCache>
                  <c:formatCode>General</c:formatCode>
                  <c:ptCount val="4"/>
                  <c:pt idx="0">
                    <c:v>0</c:v>
                  </c:pt>
                  <c:pt idx="1">
                    <c:v>0</c:v>
                  </c:pt>
                  <c:pt idx="2">
                    <c:v>0</c:v>
                  </c:pt>
                  <c:pt idx="3">
                    <c:v>0</c:v>
                  </c:pt>
                </c:numCache>
              </c:numRef>
            </c:plus>
            <c:minus>
              <c:numRef>
                <c:f>'3 treatments by year'!$D$51:$D$54</c:f>
                <c:numCache>
                  <c:formatCode>General</c:formatCode>
                  <c:ptCount val="4"/>
                  <c:pt idx="0">
                    <c:v>0</c:v>
                  </c:pt>
                  <c:pt idx="1">
                    <c:v>0</c:v>
                  </c:pt>
                  <c:pt idx="2">
                    <c:v>0</c:v>
                  </c:pt>
                  <c:pt idx="3">
                    <c:v>0</c:v>
                  </c:pt>
                </c:numCache>
              </c:numRef>
            </c:minus>
          </c:errBars>
          <c:cat>
            <c:strRef>
              <c:f>'3 treatments by year'!$B$43:$B$46</c:f>
              <c:strCache>
                <c:ptCount val="4"/>
                <c:pt idx="0">
                  <c:v>All patients</c:v>
                </c:pt>
                <c:pt idx="1">
                  <c:v>2013</c:v>
                </c:pt>
                <c:pt idx="2">
                  <c:v>2014</c:v>
                </c:pt>
                <c:pt idx="3">
                  <c:v>2015</c:v>
                </c:pt>
              </c:strCache>
            </c:strRef>
          </c:cat>
          <c:val>
            <c:numRef>
              <c:f>'3 treatments by year'!$C$51:$C$54</c:f>
              <c:numCache>
                <c:formatCode>0</c:formatCode>
                <c:ptCount val="4"/>
                <c:pt idx="0">
                  <c:v>0</c:v>
                </c:pt>
                <c:pt idx="1">
                  <c:v>0</c:v>
                </c:pt>
                <c:pt idx="2">
                  <c:v>0</c:v>
                </c:pt>
                <c:pt idx="3">
                  <c:v>0</c:v>
                </c:pt>
              </c:numCache>
            </c:numRef>
          </c:val>
        </c:ser>
        <c:ser>
          <c:idx val="3"/>
          <c:order val="2"/>
          <c:tx>
            <c:v>Tumour resection</c:v>
          </c:tx>
          <c:spPr>
            <a:solidFill>
              <a:srgbClr val="00B0F0"/>
            </a:solidFill>
            <a:ln>
              <a:solidFill>
                <a:schemeClr val="tx1"/>
              </a:solidFill>
            </a:ln>
          </c:spPr>
          <c:invertIfNegative val="0"/>
          <c:errBars>
            <c:errBarType val="both"/>
            <c:errValType val="cust"/>
            <c:noEndCap val="0"/>
            <c:plus>
              <c:numRef>
                <c:f>'3 treatments by year'!$H$51:$H$54</c:f>
                <c:numCache>
                  <c:formatCode>General</c:formatCode>
                  <c:ptCount val="4"/>
                  <c:pt idx="0">
                    <c:v>0</c:v>
                  </c:pt>
                  <c:pt idx="1">
                    <c:v>0</c:v>
                  </c:pt>
                  <c:pt idx="2">
                    <c:v>0</c:v>
                  </c:pt>
                  <c:pt idx="3">
                    <c:v>0</c:v>
                  </c:pt>
                </c:numCache>
              </c:numRef>
            </c:plus>
            <c:minus>
              <c:numRef>
                <c:f>'3 treatments by year'!$G$51:$G$54</c:f>
                <c:numCache>
                  <c:formatCode>General</c:formatCode>
                  <c:ptCount val="4"/>
                  <c:pt idx="0">
                    <c:v>0</c:v>
                  </c:pt>
                  <c:pt idx="1">
                    <c:v>0</c:v>
                  </c:pt>
                  <c:pt idx="2">
                    <c:v>0</c:v>
                  </c:pt>
                  <c:pt idx="3">
                    <c:v>0</c:v>
                  </c:pt>
                </c:numCache>
              </c:numRef>
            </c:minus>
          </c:errBars>
          <c:cat>
            <c:strRef>
              <c:f>'3 treatments by year'!$B$43:$B$46</c:f>
              <c:strCache>
                <c:ptCount val="4"/>
                <c:pt idx="0">
                  <c:v>All patients</c:v>
                </c:pt>
                <c:pt idx="1">
                  <c:v>2013</c:v>
                </c:pt>
                <c:pt idx="2">
                  <c:v>2014</c:v>
                </c:pt>
                <c:pt idx="3">
                  <c:v>2015</c:v>
                </c:pt>
              </c:strCache>
            </c:strRef>
          </c:cat>
          <c:val>
            <c:numRef>
              <c:f>'3 treatments by year'!$F$51:$F$54</c:f>
              <c:numCache>
                <c:formatCode>0</c:formatCode>
                <c:ptCount val="4"/>
                <c:pt idx="0">
                  <c:v>0</c:v>
                </c:pt>
                <c:pt idx="1">
                  <c:v>0</c:v>
                </c:pt>
                <c:pt idx="2">
                  <c:v>0</c:v>
                </c:pt>
                <c:pt idx="3">
                  <c:v>0</c:v>
                </c:pt>
              </c:numCache>
            </c:numRef>
          </c:val>
        </c:ser>
        <c:ser>
          <c:idx val="5"/>
          <c:order val="5"/>
          <c:tx>
            <c:v>Radiotherapy</c:v>
          </c:tx>
          <c:spPr>
            <a:solidFill>
              <a:srgbClr val="FFC000"/>
            </a:solidFill>
            <a:ln>
              <a:solidFill>
                <a:schemeClr val="tx1"/>
              </a:solidFill>
            </a:ln>
          </c:spPr>
          <c:invertIfNegative val="0"/>
          <c:errBars>
            <c:errBarType val="both"/>
            <c:errValType val="cust"/>
            <c:noEndCap val="0"/>
            <c:plus>
              <c:numRef>
                <c:f>'3 treatments by year'!$K$51:$K$54</c:f>
                <c:numCache>
                  <c:formatCode>General</c:formatCode>
                  <c:ptCount val="4"/>
                  <c:pt idx="0">
                    <c:v>0</c:v>
                  </c:pt>
                  <c:pt idx="1">
                    <c:v>0</c:v>
                  </c:pt>
                  <c:pt idx="2">
                    <c:v>0</c:v>
                  </c:pt>
                  <c:pt idx="3">
                    <c:v>0</c:v>
                  </c:pt>
                </c:numCache>
              </c:numRef>
            </c:plus>
            <c:minus>
              <c:numRef>
                <c:f>'3 treatments by year'!$J$51:$J$54</c:f>
                <c:numCache>
                  <c:formatCode>General</c:formatCode>
                  <c:ptCount val="4"/>
                  <c:pt idx="0">
                    <c:v>0</c:v>
                  </c:pt>
                  <c:pt idx="1">
                    <c:v>0</c:v>
                  </c:pt>
                  <c:pt idx="2">
                    <c:v>0</c:v>
                  </c:pt>
                  <c:pt idx="3">
                    <c:v>0</c:v>
                  </c:pt>
                </c:numCache>
              </c:numRef>
            </c:minus>
          </c:errBars>
          <c:cat>
            <c:strRef>
              <c:f>'3 treatments by year'!$B$43:$B$46</c:f>
              <c:strCache>
                <c:ptCount val="4"/>
                <c:pt idx="0">
                  <c:v>All patients</c:v>
                </c:pt>
                <c:pt idx="1">
                  <c:v>2013</c:v>
                </c:pt>
                <c:pt idx="2">
                  <c:v>2014</c:v>
                </c:pt>
                <c:pt idx="3">
                  <c:v>2015</c:v>
                </c:pt>
              </c:strCache>
            </c:strRef>
          </c:cat>
          <c:val>
            <c:numRef>
              <c:f>'3 treatments by year'!$I$51:$I$54</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48981632"/>
        <c:axId val="148980096"/>
      </c:barChart>
      <c:catAx>
        <c:axId val="148971904"/>
        <c:scaling>
          <c:orientation val="minMax"/>
        </c:scaling>
        <c:delete val="0"/>
        <c:axPos val="b"/>
        <c:title>
          <c:tx>
            <c:rich>
              <a:bodyPr/>
              <a:lstStyle/>
              <a:p>
                <a:pPr>
                  <a:defRPr sz="1200" b="0"/>
                </a:pPr>
                <a:r>
                  <a:rPr lang="en-GB" sz="1200" b="0"/>
                  <a:t>Year of diagnosis</a:t>
                </a:r>
              </a:p>
            </c:rich>
          </c:tx>
          <c:layout>
            <c:manualLayout>
              <c:xMode val="edge"/>
              <c:yMode val="edge"/>
              <c:x val="0.46995030480816558"/>
              <c:y val="0.85478365806543555"/>
            </c:manualLayout>
          </c:layout>
          <c:overlay val="0"/>
        </c:title>
        <c:majorTickMark val="out"/>
        <c:minorTickMark val="none"/>
        <c:tickLblPos val="nextTo"/>
        <c:spPr>
          <a:ln>
            <a:solidFill>
              <a:schemeClr val="tx1"/>
            </a:solidFill>
          </a:ln>
        </c:spPr>
        <c:txPr>
          <a:bodyPr/>
          <a:lstStyle/>
          <a:p>
            <a:pPr>
              <a:defRPr sz="1200"/>
            </a:pPr>
            <a:endParaRPr lang="en-US"/>
          </a:p>
        </c:txPr>
        <c:crossAx val="148973824"/>
        <c:crosses val="autoZero"/>
        <c:auto val="1"/>
        <c:lblAlgn val="ctr"/>
        <c:lblOffset val="100"/>
        <c:noMultiLvlLbl val="0"/>
      </c:catAx>
      <c:valAx>
        <c:axId val="148973824"/>
        <c:scaling>
          <c:orientation val="minMax"/>
          <c:max val="100"/>
          <c:min val="0"/>
        </c:scaling>
        <c:delete val="0"/>
        <c:axPos val="l"/>
        <c:majorGridlines/>
        <c:title>
          <c:tx>
            <c:rich>
              <a:bodyPr rot="-5400000" vert="horz"/>
              <a:lstStyle/>
              <a:p>
                <a:pPr>
                  <a:defRPr b="0"/>
                </a:pPr>
                <a:r>
                  <a:rPr lang="en-US" sz="1000" b="0" i="0" baseline="0">
                    <a:effectLst/>
                  </a:rPr>
                  <a:t>Proportion of tumours (and 95% confidence interval)</a:t>
                </a:r>
                <a:endParaRPr lang="en-GB" sz="1000" b="0">
                  <a:effectLst/>
                </a:endParaRPr>
              </a:p>
            </c:rich>
          </c:tx>
          <c:layout/>
          <c:overlay val="0"/>
        </c:title>
        <c:numFmt formatCode="0" sourceLinked="1"/>
        <c:majorTickMark val="out"/>
        <c:minorTickMark val="none"/>
        <c:tickLblPos val="nextTo"/>
        <c:spPr>
          <a:ln>
            <a:solidFill>
              <a:schemeClr val="tx1"/>
            </a:solidFill>
          </a:ln>
        </c:spPr>
        <c:crossAx val="148971904"/>
        <c:crosses val="autoZero"/>
        <c:crossBetween val="between"/>
      </c:valAx>
      <c:valAx>
        <c:axId val="148980096"/>
        <c:scaling>
          <c:orientation val="minMax"/>
          <c:max val="100"/>
          <c:min val="0"/>
        </c:scaling>
        <c:delete val="1"/>
        <c:axPos val="r"/>
        <c:numFmt formatCode="0" sourceLinked="1"/>
        <c:majorTickMark val="out"/>
        <c:minorTickMark val="none"/>
        <c:tickLblPos val="none"/>
        <c:crossAx val="148981632"/>
        <c:crosses val="max"/>
        <c:crossBetween val="between"/>
      </c:valAx>
      <c:catAx>
        <c:axId val="148981632"/>
        <c:scaling>
          <c:orientation val="minMax"/>
        </c:scaling>
        <c:delete val="1"/>
        <c:axPos val="b"/>
        <c:majorTickMark val="out"/>
        <c:minorTickMark val="none"/>
        <c:tickLblPos val="none"/>
        <c:crossAx val="148980096"/>
        <c:crosses val="autoZero"/>
        <c:auto val="1"/>
        <c:lblAlgn val="ctr"/>
        <c:lblOffset val="100"/>
        <c:noMultiLvlLbl val="0"/>
      </c:catAx>
    </c:plotArea>
    <c:legend>
      <c:legendPos val="b"/>
      <c:legendEntry>
        <c:idx val="2"/>
        <c:delete val="1"/>
      </c:legendEntry>
      <c:legendEntry>
        <c:idx val="3"/>
        <c:delete val="1"/>
      </c:legendEntry>
      <c:layout/>
      <c:overlay val="0"/>
    </c:legend>
    <c:plotVisOnly val="1"/>
    <c:dispBlanksAs val="gap"/>
    <c:showDLblsOverMax val="0"/>
  </c:chart>
  <c:spPr>
    <a:ln w="19050">
      <a:solidFill>
        <a:sysClr val="windowText" lastClr="000000"/>
      </a:solidFill>
    </a:ln>
  </c:spPr>
  <c:printSettings>
    <c:headerFooter/>
    <c:pageMargins b="0.75000000000000033" l="0.70000000000000029" r="0.70000000000000029" t="0.75000000000000033" header="0.30000000000000016" footer="0.30000000000000016"/>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treatments by comorbidities'!$D$5</c:f>
          <c:strCache>
            <c:ptCount val="1"/>
            <c:pt idx="0">
              <c:v>Proportion of all malignant tumours (excl NMSC) diagnosed in 2013-2015, by comorbidity score** - treatments are presented independently</c:v>
            </c:pt>
          </c:strCache>
        </c:strRef>
      </c:tx>
      <c:layout>
        <c:manualLayout>
          <c:xMode val="edge"/>
          <c:yMode val="edge"/>
          <c:x val="0.12812230006212413"/>
          <c:y val="3.4084942459423166E-2"/>
        </c:manualLayout>
      </c:layout>
      <c:overlay val="1"/>
      <c:txPr>
        <a:bodyPr/>
        <a:lstStyle/>
        <a:p>
          <a:pPr>
            <a:defRPr sz="1400"/>
          </a:pPr>
          <a:endParaRPr lang="en-US"/>
        </a:p>
      </c:txPr>
    </c:title>
    <c:autoTitleDeleted val="0"/>
    <c:plotArea>
      <c:layout>
        <c:manualLayout>
          <c:layoutTarget val="inner"/>
          <c:xMode val="edge"/>
          <c:yMode val="edge"/>
          <c:x val="4.4741323710068399E-2"/>
          <c:y val="0.12815550906555084"/>
          <c:w val="0.94146701371665065"/>
          <c:h val="0.6717743923458751"/>
        </c:manualLayout>
      </c:layout>
      <c:barChart>
        <c:barDir val="col"/>
        <c:grouping val="clustered"/>
        <c:varyColors val="0"/>
        <c:ser>
          <c:idx val="0"/>
          <c:order val="0"/>
          <c:tx>
            <c:v>Chemotherapy</c:v>
          </c:tx>
          <c:spPr>
            <a:solidFill>
              <a:srgbClr val="92D050"/>
            </a:solidFill>
            <a:ln>
              <a:solidFill>
                <a:schemeClr val="tx1"/>
              </a:solidFill>
            </a:ln>
          </c:spPr>
          <c:invertIfNegative val="0"/>
          <c:errBars>
            <c:errBarType val="both"/>
            <c:errValType val="cust"/>
            <c:noEndCap val="0"/>
            <c:plus>
              <c:numRef>
                <c:f>'3 treatments by comorbidities'!$E$45:$E$50</c:f>
                <c:numCache>
                  <c:formatCode>General</c:formatCode>
                  <c:ptCount val="6"/>
                  <c:pt idx="0">
                    <c:v>5.9598858304326541E-2</c:v>
                  </c:pt>
                  <c:pt idx="1">
                    <c:v>9.1225323396589175E-2</c:v>
                  </c:pt>
                  <c:pt idx="2">
                    <c:v>0.2994563868901281</c:v>
                  </c:pt>
                  <c:pt idx="3">
                    <c:v>0.35976284740688058</c:v>
                  </c:pt>
                  <c:pt idx="4">
                    <c:v>0.28486033398863775</c:v>
                  </c:pt>
                </c:numCache>
              </c:numRef>
            </c:plus>
            <c:minus>
              <c:numRef>
                <c:f>'3 treatments by comorbidities'!$D$45:$D$50</c:f>
                <c:numCache>
                  <c:formatCode>General</c:formatCode>
                  <c:ptCount val="6"/>
                  <c:pt idx="0">
                    <c:v>0.14040114169567275</c:v>
                  </c:pt>
                  <c:pt idx="1">
                    <c:v>0.10877467660341367</c:v>
                  </c:pt>
                  <c:pt idx="2">
                    <c:v>0.30054361310987332</c:v>
                  </c:pt>
                  <c:pt idx="3">
                    <c:v>0.34023715259311871</c:v>
                  </c:pt>
                  <c:pt idx="4">
                    <c:v>0.31513966601136367</c:v>
                  </c:pt>
                </c:numCache>
              </c:numRef>
            </c:minus>
          </c:errBars>
          <c:cat>
            <c:strRef>
              <c:f>'3 treatments by comorbidities'!$B$45:$B$49</c:f>
              <c:strCache>
                <c:ptCount val="5"/>
                <c:pt idx="0">
                  <c:v>All patients</c:v>
                </c:pt>
                <c:pt idx="1">
                  <c:v>0</c:v>
                </c:pt>
                <c:pt idx="2">
                  <c:v>1</c:v>
                </c:pt>
                <c:pt idx="3">
                  <c:v>2</c:v>
                </c:pt>
                <c:pt idx="4">
                  <c:v>3+</c:v>
                </c:pt>
              </c:strCache>
            </c:strRef>
          </c:cat>
          <c:val>
            <c:numRef>
              <c:f>'3 treatments by comorbidities'!$C$45:$C$49</c:f>
              <c:numCache>
                <c:formatCode>0</c:formatCode>
                <c:ptCount val="5"/>
                <c:pt idx="0">
                  <c:v>28.540401141695671</c:v>
                </c:pt>
                <c:pt idx="1">
                  <c:v>31.008774676603412</c:v>
                </c:pt>
                <c:pt idx="2">
                  <c:v>22.300543613109873</c:v>
                </c:pt>
                <c:pt idx="3">
                  <c:v>18.840237152593119</c:v>
                </c:pt>
                <c:pt idx="4">
                  <c:v>12.815139666011364</c:v>
                </c:pt>
              </c:numCache>
            </c:numRef>
          </c:val>
        </c:ser>
        <c:ser>
          <c:idx val="2"/>
          <c:order val="3"/>
          <c:tx>
            <c:v>Tumour resection for 22 sites combined *</c:v>
          </c:tx>
          <c:spPr>
            <a:pattFill prst="dkDnDiag">
              <a:fgClr>
                <a:srgbClr val="00B0F0"/>
              </a:fgClr>
              <a:bgClr>
                <a:schemeClr val="bg1"/>
              </a:bgClr>
            </a:pattFill>
            <a:ln>
              <a:solidFill>
                <a:schemeClr val="tx1"/>
              </a:solidFill>
            </a:ln>
          </c:spPr>
          <c:invertIfNegative val="0"/>
          <c:errBars>
            <c:errBarType val="both"/>
            <c:errValType val="cust"/>
            <c:noEndCap val="0"/>
            <c:plus>
              <c:numRef>
                <c:f>'3 treatments by comorbidities'!$H$45:$H$50</c:f>
                <c:numCache>
                  <c:formatCode>General</c:formatCode>
                  <c:ptCount val="6"/>
                  <c:pt idx="0">
                    <c:v>0.13687859644688416</c:v>
                  </c:pt>
                  <c:pt idx="1">
                    <c:v>0.14454028728638946</c:v>
                  </c:pt>
                  <c:pt idx="2">
                    <c:v>0.35201835520182811</c:v>
                  </c:pt>
                  <c:pt idx="3">
                    <c:v>0.49280939842009275</c:v>
                  </c:pt>
                  <c:pt idx="4">
                    <c:v>0.4629588980958097</c:v>
                  </c:pt>
                </c:numCache>
              </c:numRef>
            </c:plus>
            <c:minus>
              <c:numRef>
                <c:f>'3 treatments by comorbidities'!$G$45:$G$50</c:f>
                <c:numCache>
                  <c:formatCode>General</c:formatCode>
                  <c:ptCount val="6"/>
                  <c:pt idx="0">
                    <c:v>0.163121403553113</c:v>
                  </c:pt>
                  <c:pt idx="1">
                    <c:v>0.1554597127136077</c:v>
                  </c:pt>
                  <c:pt idx="2">
                    <c:v>0.34798164479816762</c:v>
                  </c:pt>
                  <c:pt idx="3">
                    <c:v>0.50719060157990725</c:v>
                  </c:pt>
                  <c:pt idx="4">
                    <c:v>0.43704110190418888</c:v>
                  </c:pt>
                </c:numCache>
              </c:numRef>
            </c:minus>
          </c:errBars>
          <c:cat>
            <c:strRef>
              <c:f>'3 treatments by comorbidities'!$B$45:$B$49</c:f>
              <c:strCache>
                <c:ptCount val="5"/>
                <c:pt idx="0">
                  <c:v>All patients</c:v>
                </c:pt>
                <c:pt idx="1">
                  <c:v>0</c:v>
                </c:pt>
                <c:pt idx="2">
                  <c:v>1</c:v>
                </c:pt>
                <c:pt idx="3">
                  <c:v>2</c:v>
                </c:pt>
                <c:pt idx="4">
                  <c:v>3+</c:v>
                </c:pt>
              </c:strCache>
            </c:strRef>
          </c:cat>
          <c:val>
            <c:numRef>
              <c:f>'3 treatments by comorbidities'!$F$45:$F$49</c:f>
              <c:numCache>
                <c:formatCode>0</c:formatCode>
                <c:ptCount val="5"/>
                <c:pt idx="0">
                  <c:v>44.863121403553116</c:v>
                </c:pt>
                <c:pt idx="1">
                  <c:v>48.055459712713606</c:v>
                </c:pt>
                <c:pt idx="2">
                  <c:v>36.447981644798169</c:v>
                </c:pt>
                <c:pt idx="3">
                  <c:v>33.507190601579907</c:v>
                </c:pt>
                <c:pt idx="4">
                  <c:v>25.03704110190419</c:v>
                </c:pt>
              </c:numCache>
            </c:numRef>
          </c:val>
        </c:ser>
        <c:ser>
          <c:idx val="4"/>
          <c:order val="4"/>
          <c:tx>
            <c:v>Radiotherapy all malig</c:v>
          </c:tx>
          <c:spPr>
            <a:solidFill>
              <a:srgbClr val="FFC000"/>
            </a:solidFill>
            <a:ln>
              <a:solidFill>
                <a:schemeClr val="tx1"/>
              </a:solidFill>
            </a:ln>
          </c:spPr>
          <c:invertIfNegative val="0"/>
          <c:errBars>
            <c:errBarType val="both"/>
            <c:errValType val="cust"/>
            <c:noEndCap val="0"/>
            <c:plus>
              <c:numRef>
                <c:f>'3 treatments by comorbidities'!$K$45:$K$50</c:f>
                <c:numCache>
                  <c:formatCode>General</c:formatCode>
                  <c:ptCount val="6"/>
                  <c:pt idx="0">
                    <c:v>8.7862461280881377E-2</c:v>
                  </c:pt>
                  <c:pt idx="1">
                    <c:v>0.10414379057678858</c:v>
                  </c:pt>
                  <c:pt idx="2">
                    <c:v>0.24531387454041109</c:v>
                  </c:pt>
                  <c:pt idx="3">
                    <c:v>0.39051783568713105</c:v>
                  </c:pt>
                  <c:pt idx="4">
                    <c:v>0.28568342370757804</c:v>
                  </c:pt>
                </c:numCache>
              </c:numRef>
            </c:plus>
            <c:minus>
              <c:numRef>
                <c:f>'3 treatments by comorbidities'!$J$45:$J$50</c:f>
                <c:numCache>
                  <c:formatCode>General</c:formatCode>
                  <c:ptCount val="6"/>
                  <c:pt idx="0">
                    <c:v>0.11213753871911791</c:v>
                  </c:pt>
                  <c:pt idx="1">
                    <c:v>9.5856209423210714E-2</c:v>
                  </c:pt>
                  <c:pt idx="2">
                    <c:v>0.25468612545958891</c:v>
                  </c:pt>
                  <c:pt idx="3">
                    <c:v>0.30948216431286824</c:v>
                  </c:pt>
                  <c:pt idx="4">
                    <c:v>0.3143165762924216</c:v>
                  </c:pt>
                </c:numCache>
              </c:numRef>
            </c:minus>
          </c:errBars>
          <c:cat>
            <c:strRef>
              <c:f>'3 treatments by comorbidities'!$B$45:$B$49</c:f>
              <c:strCache>
                <c:ptCount val="5"/>
                <c:pt idx="0">
                  <c:v>All patients</c:v>
                </c:pt>
                <c:pt idx="1">
                  <c:v>0</c:v>
                </c:pt>
                <c:pt idx="2">
                  <c:v>1</c:v>
                </c:pt>
                <c:pt idx="3">
                  <c:v>2</c:v>
                </c:pt>
                <c:pt idx="4">
                  <c:v>3+</c:v>
                </c:pt>
              </c:strCache>
            </c:strRef>
          </c:cat>
          <c:val>
            <c:numRef>
              <c:f>'3 treatments by comorbidities'!$I$45:$I$49</c:f>
              <c:numCache>
                <c:formatCode>0</c:formatCode>
                <c:ptCount val="5"/>
                <c:pt idx="0">
                  <c:v>27.612137538719121</c:v>
                </c:pt>
                <c:pt idx="1">
                  <c:v>29.495856209423209</c:v>
                </c:pt>
                <c:pt idx="2">
                  <c:v>23.254686125459589</c:v>
                </c:pt>
                <c:pt idx="3">
                  <c:v>19.40948216431287</c:v>
                </c:pt>
                <c:pt idx="4">
                  <c:v>15.714316576292422</c:v>
                </c:pt>
              </c:numCache>
            </c:numRef>
          </c:val>
        </c:ser>
        <c:dLbls>
          <c:showLegendKey val="0"/>
          <c:showVal val="0"/>
          <c:showCatName val="0"/>
          <c:showSerName val="0"/>
          <c:showPercent val="0"/>
          <c:showBubbleSize val="0"/>
        </c:dLbls>
        <c:gapWidth val="150"/>
        <c:axId val="148450304"/>
        <c:axId val="148464768"/>
      </c:barChart>
      <c:barChart>
        <c:barDir val="col"/>
        <c:grouping val="clustered"/>
        <c:varyColors val="0"/>
        <c:ser>
          <c:idx val="1"/>
          <c:order val="1"/>
          <c:tx>
            <c:v>Chemotherapy</c:v>
          </c:tx>
          <c:spPr>
            <a:solidFill>
              <a:srgbClr val="92D050"/>
            </a:solidFill>
            <a:ln>
              <a:solidFill>
                <a:schemeClr val="tx1"/>
              </a:solidFill>
            </a:ln>
          </c:spPr>
          <c:invertIfNegative val="0"/>
          <c:errBars>
            <c:errBarType val="both"/>
            <c:errValType val="cust"/>
            <c:noEndCap val="0"/>
            <c:plus>
              <c:numRef>
                <c:f>'3 treatments by comorbidities'!$E$55:$E$60</c:f>
                <c:numCache>
                  <c:formatCode>General</c:formatCode>
                  <c:ptCount val="6"/>
                  <c:pt idx="0">
                    <c:v>0</c:v>
                  </c:pt>
                  <c:pt idx="1">
                    <c:v>0</c:v>
                  </c:pt>
                  <c:pt idx="2">
                    <c:v>0</c:v>
                  </c:pt>
                  <c:pt idx="3">
                    <c:v>0</c:v>
                  </c:pt>
                  <c:pt idx="4">
                    <c:v>0</c:v>
                  </c:pt>
                </c:numCache>
              </c:numRef>
            </c:plus>
            <c:minus>
              <c:numRef>
                <c:f>'3 treatments by comorbidities'!$D$55:$D$60</c:f>
                <c:numCache>
                  <c:formatCode>General</c:formatCode>
                  <c:ptCount val="6"/>
                  <c:pt idx="0">
                    <c:v>0</c:v>
                  </c:pt>
                  <c:pt idx="1">
                    <c:v>0</c:v>
                  </c:pt>
                  <c:pt idx="2">
                    <c:v>0</c:v>
                  </c:pt>
                  <c:pt idx="3">
                    <c:v>0</c:v>
                  </c:pt>
                  <c:pt idx="4">
                    <c:v>0</c:v>
                  </c:pt>
                </c:numCache>
              </c:numRef>
            </c:minus>
          </c:errBars>
          <c:cat>
            <c:strRef>
              <c:f>'3 treatments by comorbidities'!$B$45:$B$50</c:f>
              <c:strCache>
                <c:ptCount val="5"/>
                <c:pt idx="0">
                  <c:v>All patients</c:v>
                </c:pt>
                <c:pt idx="1">
                  <c:v>0</c:v>
                </c:pt>
                <c:pt idx="2">
                  <c:v>1</c:v>
                </c:pt>
                <c:pt idx="3">
                  <c:v>2</c:v>
                </c:pt>
                <c:pt idx="4">
                  <c:v>3+</c:v>
                </c:pt>
              </c:strCache>
            </c:strRef>
          </c:cat>
          <c:val>
            <c:numRef>
              <c:f>'3 treatments by comorbidities'!$C$55:$C$59</c:f>
              <c:numCache>
                <c:formatCode>0</c:formatCode>
                <c:ptCount val="5"/>
                <c:pt idx="0">
                  <c:v>0</c:v>
                </c:pt>
                <c:pt idx="1">
                  <c:v>0</c:v>
                </c:pt>
                <c:pt idx="2">
                  <c:v>0</c:v>
                </c:pt>
                <c:pt idx="3">
                  <c:v>0</c:v>
                </c:pt>
                <c:pt idx="4">
                  <c:v>0</c:v>
                </c:pt>
              </c:numCache>
            </c:numRef>
          </c:val>
        </c:ser>
        <c:ser>
          <c:idx val="3"/>
          <c:order val="2"/>
          <c:tx>
            <c:v>Tumour resection</c:v>
          </c:tx>
          <c:spPr>
            <a:solidFill>
              <a:srgbClr val="00B0F0"/>
            </a:solidFill>
            <a:ln>
              <a:solidFill>
                <a:schemeClr val="tx1"/>
              </a:solidFill>
            </a:ln>
          </c:spPr>
          <c:invertIfNegative val="0"/>
          <c:errBars>
            <c:errBarType val="both"/>
            <c:errValType val="cust"/>
            <c:noEndCap val="0"/>
            <c:plus>
              <c:numRef>
                <c:f>'3 treatments by comorbidities'!$H$55:$H$60</c:f>
                <c:numCache>
                  <c:formatCode>General</c:formatCode>
                  <c:ptCount val="6"/>
                  <c:pt idx="0">
                    <c:v>0</c:v>
                  </c:pt>
                  <c:pt idx="1">
                    <c:v>0</c:v>
                  </c:pt>
                  <c:pt idx="2">
                    <c:v>0</c:v>
                  </c:pt>
                  <c:pt idx="3">
                    <c:v>0</c:v>
                  </c:pt>
                  <c:pt idx="4">
                    <c:v>0</c:v>
                  </c:pt>
                </c:numCache>
              </c:numRef>
            </c:plus>
            <c:minus>
              <c:numRef>
                <c:f>'3 treatments by comorbidities'!$G$55:$G$60</c:f>
                <c:numCache>
                  <c:formatCode>General</c:formatCode>
                  <c:ptCount val="6"/>
                  <c:pt idx="0">
                    <c:v>0</c:v>
                  </c:pt>
                  <c:pt idx="1">
                    <c:v>0</c:v>
                  </c:pt>
                  <c:pt idx="2">
                    <c:v>0</c:v>
                  </c:pt>
                  <c:pt idx="3">
                    <c:v>0</c:v>
                  </c:pt>
                  <c:pt idx="4">
                    <c:v>0</c:v>
                  </c:pt>
                </c:numCache>
              </c:numRef>
            </c:minus>
          </c:errBars>
          <c:cat>
            <c:strRef>
              <c:f>'3 treatments by comorbidities'!$B$45:$B$50</c:f>
              <c:strCache>
                <c:ptCount val="5"/>
                <c:pt idx="0">
                  <c:v>All patients</c:v>
                </c:pt>
                <c:pt idx="1">
                  <c:v>0</c:v>
                </c:pt>
                <c:pt idx="2">
                  <c:v>1</c:v>
                </c:pt>
                <c:pt idx="3">
                  <c:v>2</c:v>
                </c:pt>
                <c:pt idx="4">
                  <c:v>3+</c:v>
                </c:pt>
              </c:strCache>
            </c:strRef>
          </c:cat>
          <c:val>
            <c:numRef>
              <c:f>'3 treatments by comorbidities'!$F$55:$F$59</c:f>
              <c:numCache>
                <c:formatCode>0</c:formatCode>
                <c:ptCount val="5"/>
                <c:pt idx="0">
                  <c:v>0</c:v>
                </c:pt>
                <c:pt idx="1">
                  <c:v>0</c:v>
                </c:pt>
                <c:pt idx="2">
                  <c:v>0</c:v>
                </c:pt>
                <c:pt idx="3">
                  <c:v>0</c:v>
                </c:pt>
                <c:pt idx="4">
                  <c:v>0</c:v>
                </c:pt>
              </c:numCache>
            </c:numRef>
          </c:val>
        </c:ser>
        <c:ser>
          <c:idx val="5"/>
          <c:order val="5"/>
          <c:tx>
            <c:v>Radiotherapy</c:v>
          </c:tx>
          <c:spPr>
            <a:solidFill>
              <a:srgbClr val="FFC000"/>
            </a:solidFill>
            <a:ln>
              <a:solidFill>
                <a:schemeClr val="tx1"/>
              </a:solidFill>
            </a:ln>
          </c:spPr>
          <c:invertIfNegative val="0"/>
          <c:errBars>
            <c:errBarType val="both"/>
            <c:errValType val="cust"/>
            <c:noEndCap val="0"/>
            <c:plus>
              <c:numRef>
                <c:f>'3 treatments by comorbidities'!$K$55:$K$60</c:f>
                <c:numCache>
                  <c:formatCode>General</c:formatCode>
                  <c:ptCount val="6"/>
                  <c:pt idx="0">
                    <c:v>0</c:v>
                  </c:pt>
                  <c:pt idx="1">
                    <c:v>0</c:v>
                  </c:pt>
                  <c:pt idx="2">
                    <c:v>0</c:v>
                  </c:pt>
                  <c:pt idx="3">
                    <c:v>0</c:v>
                  </c:pt>
                  <c:pt idx="4">
                    <c:v>0</c:v>
                  </c:pt>
                </c:numCache>
              </c:numRef>
            </c:plus>
            <c:minus>
              <c:numRef>
                <c:f>'3 treatments by comorbidities'!$J$55:$J$60</c:f>
                <c:numCache>
                  <c:formatCode>General</c:formatCode>
                  <c:ptCount val="6"/>
                  <c:pt idx="0">
                    <c:v>0</c:v>
                  </c:pt>
                  <c:pt idx="1">
                    <c:v>0</c:v>
                  </c:pt>
                  <c:pt idx="2">
                    <c:v>0</c:v>
                  </c:pt>
                  <c:pt idx="3">
                    <c:v>0</c:v>
                  </c:pt>
                  <c:pt idx="4">
                    <c:v>0</c:v>
                  </c:pt>
                </c:numCache>
              </c:numRef>
            </c:minus>
          </c:errBars>
          <c:cat>
            <c:strRef>
              <c:f>'3 treatments by comorbidities'!$B$45:$B$50</c:f>
              <c:strCache>
                <c:ptCount val="5"/>
                <c:pt idx="0">
                  <c:v>All patients</c:v>
                </c:pt>
                <c:pt idx="1">
                  <c:v>0</c:v>
                </c:pt>
                <c:pt idx="2">
                  <c:v>1</c:v>
                </c:pt>
                <c:pt idx="3">
                  <c:v>2</c:v>
                </c:pt>
                <c:pt idx="4">
                  <c:v>3+</c:v>
                </c:pt>
              </c:strCache>
            </c:strRef>
          </c:cat>
          <c:val>
            <c:numRef>
              <c:f>'3 treatments by comorbidities'!$I$55:$I$59</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8468480"/>
        <c:axId val="148466688"/>
      </c:barChart>
      <c:catAx>
        <c:axId val="148450304"/>
        <c:scaling>
          <c:orientation val="minMax"/>
        </c:scaling>
        <c:delete val="0"/>
        <c:axPos val="b"/>
        <c:title>
          <c:tx>
            <c:rich>
              <a:bodyPr/>
              <a:lstStyle/>
              <a:p>
                <a:pPr>
                  <a:defRPr sz="1200" b="0"/>
                </a:pPr>
                <a:r>
                  <a:rPr lang="en-GB" sz="1200" b="0"/>
                  <a:t>Charlson comorbidity score</a:t>
                </a:r>
              </a:p>
            </c:rich>
          </c:tx>
          <c:layout>
            <c:manualLayout>
              <c:xMode val="edge"/>
              <c:yMode val="edge"/>
              <c:x val="0.46995030480816558"/>
              <c:y val="0.85478365806543533"/>
            </c:manualLayout>
          </c:layout>
          <c:overlay val="0"/>
        </c:title>
        <c:majorTickMark val="out"/>
        <c:minorTickMark val="none"/>
        <c:tickLblPos val="nextTo"/>
        <c:spPr>
          <a:ln>
            <a:solidFill>
              <a:schemeClr val="tx1"/>
            </a:solidFill>
          </a:ln>
        </c:spPr>
        <c:txPr>
          <a:bodyPr/>
          <a:lstStyle/>
          <a:p>
            <a:pPr>
              <a:defRPr sz="1200"/>
            </a:pPr>
            <a:endParaRPr lang="en-US"/>
          </a:p>
        </c:txPr>
        <c:crossAx val="148464768"/>
        <c:crosses val="autoZero"/>
        <c:auto val="1"/>
        <c:lblAlgn val="ctr"/>
        <c:lblOffset val="100"/>
        <c:noMultiLvlLbl val="0"/>
      </c:catAx>
      <c:valAx>
        <c:axId val="148464768"/>
        <c:scaling>
          <c:orientation val="minMax"/>
          <c:max val="100"/>
          <c:min val="0"/>
        </c:scaling>
        <c:delete val="0"/>
        <c:axPos val="l"/>
        <c:majorGridlines/>
        <c:title>
          <c:tx>
            <c:rich>
              <a:bodyPr rot="-5400000" vert="horz"/>
              <a:lstStyle/>
              <a:p>
                <a:pPr>
                  <a:defRPr b="0"/>
                </a:pPr>
                <a:r>
                  <a:rPr lang="en-US" sz="1000" b="0" i="0" baseline="0">
                    <a:effectLst/>
                  </a:rPr>
                  <a:t>Proportion of tumours (and 95% confidence interval)</a:t>
                </a:r>
                <a:endParaRPr lang="en-GB" sz="1000" b="0">
                  <a:effectLst/>
                </a:endParaRPr>
              </a:p>
            </c:rich>
          </c:tx>
          <c:layout/>
          <c:overlay val="0"/>
        </c:title>
        <c:numFmt formatCode="0" sourceLinked="1"/>
        <c:majorTickMark val="out"/>
        <c:minorTickMark val="none"/>
        <c:tickLblPos val="nextTo"/>
        <c:spPr>
          <a:ln>
            <a:solidFill>
              <a:schemeClr val="tx1"/>
            </a:solidFill>
          </a:ln>
        </c:spPr>
        <c:crossAx val="148450304"/>
        <c:crosses val="autoZero"/>
        <c:crossBetween val="between"/>
      </c:valAx>
      <c:valAx>
        <c:axId val="148466688"/>
        <c:scaling>
          <c:orientation val="minMax"/>
          <c:max val="100"/>
          <c:min val="0"/>
        </c:scaling>
        <c:delete val="1"/>
        <c:axPos val="r"/>
        <c:numFmt formatCode="0" sourceLinked="1"/>
        <c:majorTickMark val="out"/>
        <c:minorTickMark val="none"/>
        <c:tickLblPos val="none"/>
        <c:crossAx val="148468480"/>
        <c:crosses val="max"/>
        <c:crossBetween val="between"/>
      </c:valAx>
      <c:catAx>
        <c:axId val="148468480"/>
        <c:scaling>
          <c:orientation val="minMax"/>
        </c:scaling>
        <c:delete val="1"/>
        <c:axPos val="b"/>
        <c:majorTickMark val="out"/>
        <c:minorTickMark val="none"/>
        <c:tickLblPos val="none"/>
        <c:crossAx val="148466688"/>
        <c:crosses val="autoZero"/>
        <c:auto val="1"/>
        <c:lblAlgn val="ctr"/>
        <c:lblOffset val="100"/>
        <c:noMultiLvlLbl val="0"/>
      </c:catAx>
    </c:plotArea>
    <c:legend>
      <c:legendPos val="b"/>
      <c:legendEntry>
        <c:idx val="2"/>
        <c:delete val="1"/>
      </c:legendEntry>
      <c:legendEntry>
        <c:idx val="3"/>
        <c:delete val="1"/>
      </c:legendEntry>
      <c:layout/>
      <c:overlay val="0"/>
    </c:legend>
    <c:plotVisOnly val="1"/>
    <c:dispBlanksAs val="gap"/>
    <c:showDLblsOverMax val="0"/>
  </c:chart>
  <c:spPr>
    <a:ln w="19050">
      <a:solidFill>
        <a:sysClr val="windowText" lastClr="000000"/>
      </a:solidFill>
    </a:ln>
  </c:spPr>
  <c:printSettings>
    <c:headerFooter/>
    <c:pageMargins b="0.75000000000000011" l="0.70000000000000007" r="0.70000000000000007" t="0.75000000000000011" header="0.30000000000000004" footer="0.30000000000000004"/>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comorbidities'!$B$5</c:f>
          <c:strCache>
            <c:ptCount val="1"/>
            <c:pt idx="0">
              <c:v>Proportion of tumours of all 22 cancer sites combined diagnosed in 2013-2015, by comorbidity score**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3.7533069730506081E-2"/>
          <c:y val="0.13173208941784098"/>
          <c:w val="0.95306781413500463"/>
          <c:h val="0.67411815341224757"/>
        </c:manualLayout>
      </c:layout>
      <c:barChart>
        <c:barDir val="col"/>
        <c:grouping val="clustered"/>
        <c:varyColors val="0"/>
        <c:ser>
          <c:idx val="0"/>
          <c:order val="0"/>
          <c:tx>
            <c:v>Other care*</c:v>
          </c:tx>
          <c:spPr>
            <a:solidFill>
              <a:schemeClr val="bg1">
                <a:lumMod val="75000"/>
              </a:schemeClr>
            </a:solidFill>
            <a:ln>
              <a:solidFill>
                <a:schemeClr val="tx1"/>
              </a:solidFill>
            </a:ln>
          </c:spPr>
          <c:invertIfNegative val="0"/>
          <c:errBars>
            <c:errBarType val="both"/>
            <c:errValType val="cust"/>
            <c:noEndCap val="0"/>
            <c:plus>
              <c:numRef>
                <c:f>'8 combinations by comorbidities'!$E$54:$E$58</c:f>
                <c:numCache>
                  <c:formatCode>General</c:formatCode>
                  <c:ptCount val="5"/>
                  <c:pt idx="0">
                    <c:v>0</c:v>
                  </c:pt>
                  <c:pt idx="1">
                    <c:v>0</c:v>
                  </c:pt>
                  <c:pt idx="2">
                    <c:v>0</c:v>
                  </c:pt>
                  <c:pt idx="3">
                    <c:v>0</c:v>
                  </c:pt>
                  <c:pt idx="4">
                    <c:v>0</c:v>
                  </c:pt>
                </c:numCache>
              </c:numRef>
            </c:plus>
            <c:minus>
              <c:numRef>
                <c:f>'8 combinations by comorbidities'!$D$54:$D$58</c:f>
                <c:numCache>
                  <c:formatCode>General</c:formatCode>
                  <c:ptCount val="5"/>
                  <c:pt idx="0">
                    <c:v>0</c:v>
                  </c:pt>
                  <c:pt idx="1">
                    <c:v>0</c:v>
                  </c:pt>
                  <c:pt idx="2">
                    <c:v>0</c:v>
                  </c:pt>
                  <c:pt idx="3">
                    <c:v>0</c:v>
                  </c:pt>
                  <c:pt idx="4">
                    <c:v>0</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comorbidities'!$C$54:$C$58</c:f>
              <c:numCache>
                <c:formatCode>0</c:formatCode>
                <c:ptCount val="5"/>
                <c:pt idx="0">
                  <c:v>0</c:v>
                </c:pt>
                <c:pt idx="1">
                  <c:v>0</c:v>
                </c:pt>
                <c:pt idx="2">
                  <c:v>0</c:v>
                </c:pt>
                <c:pt idx="3">
                  <c:v>0</c:v>
                </c:pt>
                <c:pt idx="4">
                  <c:v>0</c:v>
                </c:pt>
              </c:numCache>
            </c:numRef>
          </c:val>
        </c:ser>
        <c:ser>
          <c:idx val="2"/>
          <c:order val="2"/>
          <c:tx>
            <c:v>Chemotherapy only</c:v>
          </c:tx>
          <c:spPr>
            <a:solidFill>
              <a:srgbClr val="92D050"/>
            </a:solidFill>
            <a:ln>
              <a:solidFill>
                <a:schemeClr val="tx1"/>
              </a:solidFill>
            </a:ln>
          </c:spPr>
          <c:invertIfNegative val="0"/>
          <c:errBars>
            <c:errBarType val="both"/>
            <c:errValType val="cust"/>
            <c:noEndCap val="0"/>
            <c:plus>
              <c:numRef>
                <c:f>'8 combinations by comorbidities'!$H$54:$H$58</c:f>
                <c:numCache>
                  <c:formatCode>General</c:formatCode>
                  <c:ptCount val="5"/>
                  <c:pt idx="0">
                    <c:v>0</c:v>
                  </c:pt>
                  <c:pt idx="1">
                    <c:v>0</c:v>
                  </c:pt>
                  <c:pt idx="2">
                    <c:v>0</c:v>
                  </c:pt>
                  <c:pt idx="3">
                    <c:v>0</c:v>
                  </c:pt>
                  <c:pt idx="4">
                    <c:v>0</c:v>
                  </c:pt>
                </c:numCache>
              </c:numRef>
            </c:plus>
            <c:minus>
              <c:numRef>
                <c:f>'8 combinations by comorbidities'!$G$54:$G$58</c:f>
                <c:numCache>
                  <c:formatCode>General</c:formatCode>
                  <c:ptCount val="5"/>
                  <c:pt idx="0">
                    <c:v>0</c:v>
                  </c:pt>
                  <c:pt idx="1">
                    <c:v>0</c:v>
                  </c:pt>
                  <c:pt idx="2">
                    <c:v>0</c:v>
                  </c:pt>
                  <c:pt idx="3">
                    <c:v>0</c:v>
                  </c:pt>
                  <c:pt idx="4">
                    <c:v>0</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comorbidities'!$F$54:$F$58</c:f>
              <c:numCache>
                <c:formatCode>0</c:formatCode>
                <c:ptCount val="5"/>
                <c:pt idx="0">
                  <c:v>0</c:v>
                </c:pt>
                <c:pt idx="1">
                  <c:v>0</c:v>
                </c:pt>
                <c:pt idx="2">
                  <c:v>0</c:v>
                </c:pt>
                <c:pt idx="3">
                  <c:v>0</c:v>
                </c:pt>
                <c:pt idx="4">
                  <c:v>0</c:v>
                </c:pt>
              </c:numCache>
            </c:numRef>
          </c:val>
        </c:ser>
        <c:ser>
          <c:idx val="4"/>
          <c:order val="4"/>
          <c:tx>
            <c:v>Tumour resection only</c:v>
          </c:tx>
          <c:spPr>
            <a:solidFill>
              <a:srgbClr val="00B0F0"/>
            </a:solidFill>
            <a:ln>
              <a:solidFill>
                <a:schemeClr val="tx1"/>
              </a:solidFill>
            </a:ln>
          </c:spPr>
          <c:invertIfNegative val="0"/>
          <c:errBars>
            <c:errBarType val="both"/>
            <c:errValType val="cust"/>
            <c:noEndCap val="0"/>
            <c:plus>
              <c:numRef>
                <c:f>'8 combinations by comorbidities'!$K$54:$K$58</c:f>
                <c:numCache>
                  <c:formatCode>General</c:formatCode>
                  <c:ptCount val="5"/>
                  <c:pt idx="0">
                    <c:v>0</c:v>
                  </c:pt>
                  <c:pt idx="1">
                    <c:v>0</c:v>
                  </c:pt>
                  <c:pt idx="2">
                    <c:v>0</c:v>
                  </c:pt>
                  <c:pt idx="3">
                    <c:v>0</c:v>
                  </c:pt>
                  <c:pt idx="4">
                    <c:v>0</c:v>
                  </c:pt>
                </c:numCache>
              </c:numRef>
            </c:plus>
            <c:minus>
              <c:numRef>
                <c:f>'8 combinations by comorbidities'!$J$54:$J$58</c:f>
                <c:numCache>
                  <c:formatCode>General</c:formatCode>
                  <c:ptCount val="5"/>
                  <c:pt idx="0">
                    <c:v>0</c:v>
                  </c:pt>
                  <c:pt idx="1">
                    <c:v>0</c:v>
                  </c:pt>
                  <c:pt idx="2">
                    <c:v>0</c:v>
                  </c:pt>
                  <c:pt idx="3">
                    <c:v>0</c:v>
                  </c:pt>
                  <c:pt idx="4">
                    <c:v>0</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comorbidities'!$I$54:$I$58</c:f>
              <c:numCache>
                <c:formatCode>0</c:formatCode>
                <c:ptCount val="5"/>
                <c:pt idx="0">
                  <c:v>0</c:v>
                </c:pt>
                <c:pt idx="1">
                  <c:v>0</c:v>
                </c:pt>
                <c:pt idx="2">
                  <c:v>0</c:v>
                </c:pt>
                <c:pt idx="3">
                  <c:v>0</c:v>
                </c:pt>
                <c:pt idx="4">
                  <c:v>0</c:v>
                </c:pt>
              </c:numCache>
            </c:numRef>
          </c:val>
        </c:ser>
        <c:ser>
          <c:idx val="6"/>
          <c:order val="6"/>
          <c:tx>
            <c:v>Radiotherapy only</c:v>
          </c:tx>
          <c:spPr>
            <a:solidFill>
              <a:srgbClr val="FFC000"/>
            </a:solidFill>
            <a:ln>
              <a:solidFill>
                <a:schemeClr val="tx1"/>
              </a:solidFill>
            </a:ln>
          </c:spPr>
          <c:invertIfNegative val="0"/>
          <c:errBars>
            <c:errBarType val="both"/>
            <c:errValType val="cust"/>
            <c:noEndCap val="0"/>
            <c:plus>
              <c:numRef>
                <c:f>'8 combinations by comorbidities'!$N$54:$N$58</c:f>
                <c:numCache>
                  <c:formatCode>General</c:formatCode>
                  <c:ptCount val="5"/>
                  <c:pt idx="0">
                    <c:v>0</c:v>
                  </c:pt>
                  <c:pt idx="1">
                    <c:v>0</c:v>
                  </c:pt>
                  <c:pt idx="2">
                    <c:v>0</c:v>
                  </c:pt>
                  <c:pt idx="3">
                    <c:v>0</c:v>
                  </c:pt>
                  <c:pt idx="4">
                    <c:v>0</c:v>
                  </c:pt>
                </c:numCache>
              </c:numRef>
            </c:plus>
            <c:minus>
              <c:numRef>
                <c:f>'8 combinations by comorbidities'!$M$54:$M$58</c:f>
                <c:numCache>
                  <c:formatCode>General</c:formatCode>
                  <c:ptCount val="5"/>
                  <c:pt idx="0">
                    <c:v>0</c:v>
                  </c:pt>
                  <c:pt idx="1">
                    <c:v>0</c:v>
                  </c:pt>
                  <c:pt idx="2">
                    <c:v>0</c:v>
                  </c:pt>
                  <c:pt idx="3">
                    <c:v>0</c:v>
                  </c:pt>
                  <c:pt idx="4">
                    <c:v>0</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comorbidities'!$L$54:$L$58</c:f>
              <c:numCache>
                <c:formatCode>0</c:formatCode>
                <c:ptCount val="5"/>
                <c:pt idx="0">
                  <c:v>0</c:v>
                </c:pt>
                <c:pt idx="1">
                  <c:v>0</c:v>
                </c:pt>
                <c:pt idx="2">
                  <c:v>0</c:v>
                </c:pt>
                <c:pt idx="3">
                  <c:v>0</c:v>
                </c:pt>
                <c:pt idx="4">
                  <c:v>0</c:v>
                </c:pt>
              </c:numCache>
            </c:numRef>
          </c:val>
        </c:ser>
        <c:ser>
          <c:idx val="8"/>
          <c:order val="8"/>
          <c:tx>
            <c:v>Chemotherapy and radiotherapy</c:v>
          </c:tx>
          <c:spPr>
            <a:solidFill>
              <a:srgbClr val="FF33CC"/>
            </a:solidFill>
            <a:ln>
              <a:solidFill>
                <a:schemeClr val="tx1"/>
              </a:solidFill>
            </a:ln>
          </c:spPr>
          <c:invertIfNegative val="0"/>
          <c:errBars>
            <c:errBarType val="both"/>
            <c:errValType val="cust"/>
            <c:noEndCap val="0"/>
            <c:plus>
              <c:numRef>
                <c:f>'8 combinations by comorbidities'!$Q$54:$Q$58</c:f>
                <c:numCache>
                  <c:formatCode>General</c:formatCode>
                  <c:ptCount val="5"/>
                  <c:pt idx="0">
                    <c:v>0</c:v>
                  </c:pt>
                  <c:pt idx="1">
                    <c:v>0</c:v>
                  </c:pt>
                  <c:pt idx="2">
                    <c:v>0</c:v>
                  </c:pt>
                  <c:pt idx="3">
                    <c:v>0</c:v>
                  </c:pt>
                  <c:pt idx="4">
                    <c:v>0</c:v>
                  </c:pt>
                </c:numCache>
              </c:numRef>
            </c:plus>
            <c:minus>
              <c:numRef>
                <c:f>'8 combinations by comorbidities'!$P$54:$P$58</c:f>
                <c:numCache>
                  <c:formatCode>General</c:formatCode>
                  <c:ptCount val="5"/>
                  <c:pt idx="0">
                    <c:v>0</c:v>
                  </c:pt>
                  <c:pt idx="1">
                    <c:v>0</c:v>
                  </c:pt>
                  <c:pt idx="2">
                    <c:v>0</c:v>
                  </c:pt>
                  <c:pt idx="3">
                    <c:v>0</c:v>
                  </c:pt>
                  <c:pt idx="4">
                    <c:v>0</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comorbidities'!$O$54:$O$58</c:f>
              <c:numCache>
                <c:formatCode>0</c:formatCode>
                <c:ptCount val="5"/>
                <c:pt idx="0">
                  <c:v>0</c:v>
                </c:pt>
                <c:pt idx="1">
                  <c:v>0</c:v>
                </c:pt>
                <c:pt idx="2">
                  <c:v>0</c:v>
                </c:pt>
                <c:pt idx="3">
                  <c:v>0</c:v>
                </c:pt>
                <c:pt idx="4">
                  <c:v>0</c:v>
                </c:pt>
              </c:numCache>
            </c:numRef>
          </c:val>
        </c:ser>
        <c:ser>
          <c:idx val="10"/>
          <c:order val="10"/>
          <c:tx>
            <c:v>Tumour resection and chemotherapy</c:v>
          </c:tx>
          <c:spPr>
            <a:solidFill>
              <a:srgbClr val="002060"/>
            </a:solidFill>
            <a:ln>
              <a:solidFill>
                <a:schemeClr val="tx1"/>
              </a:solidFill>
            </a:ln>
          </c:spPr>
          <c:invertIfNegative val="0"/>
          <c:errBars>
            <c:errBarType val="both"/>
            <c:errValType val="cust"/>
            <c:noEndCap val="0"/>
            <c:plus>
              <c:numRef>
                <c:f>'8 combinations by comorbidities'!$T$54:$T$58</c:f>
                <c:numCache>
                  <c:formatCode>General</c:formatCode>
                  <c:ptCount val="5"/>
                  <c:pt idx="0">
                    <c:v>0</c:v>
                  </c:pt>
                  <c:pt idx="1">
                    <c:v>0</c:v>
                  </c:pt>
                  <c:pt idx="2">
                    <c:v>0</c:v>
                  </c:pt>
                  <c:pt idx="3">
                    <c:v>0</c:v>
                  </c:pt>
                  <c:pt idx="4">
                    <c:v>0</c:v>
                  </c:pt>
                </c:numCache>
              </c:numRef>
            </c:plus>
            <c:minus>
              <c:numRef>
                <c:f>'8 combinations by comorbidities'!$S$54:$S$58</c:f>
                <c:numCache>
                  <c:formatCode>General</c:formatCode>
                  <c:ptCount val="5"/>
                  <c:pt idx="0">
                    <c:v>0</c:v>
                  </c:pt>
                  <c:pt idx="1">
                    <c:v>0</c:v>
                  </c:pt>
                  <c:pt idx="2">
                    <c:v>0</c:v>
                  </c:pt>
                  <c:pt idx="3">
                    <c:v>0</c:v>
                  </c:pt>
                  <c:pt idx="4">
                    <c:v>0</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comorbidities'!$R$54:$R$58</c:f>
              <c:numCache>
                <c:formatCode>0</c:formatCode>
                <c:ptCount val="5"/>
                <c:pt idx="0">
                  <c:v>0</c:v>
                </c:pt>
                <c:pt idx="1">
                  <c:v>0</c:v>
                </c:pt>
                <c:pt idx="2">
                  <c:v>0</c:v>
                </c:pt>
                <c:pt idx="3">
                  <c:v>0</c:v>
                </c:pt>
                <c:pt idx="4">
                  <c:v>0</c:v>
                </c:pt>
              </c:numCache>
            </c:numRef>
          </c:val>
        </c:ser>
        <c:ser>
          <c:idx val="12"/>
          <c:order val="12"/>
          <c:tx>
            <c:v>Tumour resection and radiotherapy</c:v>
          </c:tx>
          <c:spPr>
            <a:solidFill>
              <a:srgbClr val="FFFF00"/>
            </a:solidFill>
            <a:ln>
              <a:solidFill>
                <a:schemeClr val="tx1"/>
              </a:solidFill>
            </a:ln>
          </c:spPr>
          <c:invertIfNegative val="0"/>
          <c:errBars>
            <c:errBarType val="both"/>
            <c:errValType val="cust"/>
            <c:noEndCap val="0"/>
            <c:plus>
              <c:numRef>
                <c:f>'8 combinations by comorbidities'!$W$54:$W$58</c:f>
                <c:numCache>
                  <c:formatCode>General</c:formatCode>
                  <c:ptCount val="5"/>
                  <c:pt idx="0">
                    <c:v>0</c:v>
                  </c:pt>
                  <c:pt idx="1">
                    <c:v>0</c:v>
                  </c:pt>
                  <c:pt idx="2">
                    <c:v>0</c:v>
                  </c:pt>
                  <c:pt idx="3">
                    <c:v>0</c:v>
                  </c:pt>
                  <c:pt idx="4">
                    <c:v>0</c:v>
                  </c:pt>
                </c:numCache>
              </c:numRef>
            </c:plus>
            <c:minus>
              <c:numRef>
                <c:f>'8 combinations by comorbidities'!$V$54:$V$58</c:f>
                <c:numCache>
                  <c:formatCode>General</c:formatCode>
                  <c:ptCount val="5"/>
                  <c:pt idx="0">
                    <c:v>0</c:v>
                  </c:pt>
                  <c:pt idx="1">
                    <c:v>0</c:v>
                  </c:pt>
                  <c:pt idx="2">
                    <c:v>0</c:v>
                  </c:pt>
                  <c:pt idx="3">
                    <c:v>0</c:v>
                  </c:pt>
                  <c:pt idx="4">
                    <c:v>0</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comorbidities'!$U$54:$U$58</c:f>
              <c:numCache>
                <c:formatCode>0</c:formatCode>
                <c:ptCount val="5"/>
                <c:pt idx="0">
                  <c:v>0</c:v>
                </c:pt>
                <c:pt idx="1">
                  <c:v>0</c:v>
                </c:pt>
                <c:pt idx="2">
                  <c:v>0</c:v>
                </c:pt>
                <c:pt idx="3">
                  <c:v>0</c:v>
                </c:pt>
                <c:pt idx="4">
                  <c:v>0</c:v>
                </c:pt>
              </c:numCache>
            </c:numRef>
          </c:val>
        </c:ser>
        <c:ser>
          <c:idx val="14"/>
          <c:order val="14"/>
          <c:tx>
            <c:v>Tumour resection, radiotherapy and chemotherapy</c:v>
          </c:tx>
          <c:spPr>
            <a:solidFill>
              <a:srgbClr val="7030A0"/>
            </a:solidFill>
            <a:ln>
              <a:solidFill>
                <a:schemeClr val="tx1"/>
              </a:solidFill>
            </a:ln>
          </c:spPr>
          <c:invertIfNegative val="0"/>
          <c:errBars>
            <c:errBarType val="both"/>
            <c:errValType val="cust"/>
            <c:noEndCap val="0"/>
            <c:plus>
              <c:numRef>
                <c:f>'8 combinations by comorbidities'!$Z$54:$Z$58</c:f>
                <c:numCache>
                  <c:formatCode>General</c:formatCode>
                  <c:ptCount val="5"/>
                  <c:pt idx="0">
                    <c:v>0</c:v>
                  </c:pt>
                  <c:pt idx="1">
                    <c:v>0</c:v>
                  </c:pt>
                  <c:pt idx="2">
                    <c:v>0</c:v>
                  </c:pt>
                  <c:pt idx="3">
                    <c:v>0</c:v>
                  </c:pt>
                  <c:pt idx="4">
                    <c:v>0</c:v>
                  </c:pt>
                </c:numCache>
              </c:numRef>
            </c:plus>
            <c:minus>
              <c:numRef>
                <c:f>'8 combinations by comorbidities'!$Y$54:$Y$58</c:f>
                <c:numCache>
                  <c:formatCode>General</c:formatCode>
                  <c:ptCount val="5"/>
                  <c:pt idx="0">
                    <c:v>0</c:v>
                  </c:pt>
                  <c:pt idx="1">
                    <c:v>0</c:v>
                  </c:pt>
                  <c:pt idx="2">
                    <c:v>0</c:v>
                  </c:pt>
                  <c:pt idx="3">
                    <c:v>0</c:v>
                  </c:pt>
                  <c:pt idx="4">
                    <c:v>0</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comorbidities'!$X$54:$X$58</c:f>
              <c:numCache>
                <c:formatCode>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3074304"/>
        <c:axId val="168432384"/>
      </c:barChart>
      <c:barChart>
        <c:barDir val="col"/>
        <c:grouping val="clustered"/>
        <c:varyColors val="0"/>
        <c:ser>
          <c:idx val="1"/>
          <c:order val="1"/>
          <c:tx>
            <c:v>other care (all malig)</c:v>
          </c:tx>
          <c:spPr>
            <a:pattFill prst="dkDnDiag">
              <a:fgClr>
                <a:schemeClr val="bg1">
                  <a:lumMod val="75000"/>
                </a:schemeClr>
              </a:fgClr>
              <a:bgClr>
                <a:schemeClr val="bg1"/>
              </a:bgClr>
            </a:pattFill>
            <a:ln>
              <a:solidFill>
                <a:schemeClr val="tx1"/>
              </a:solidFill>
            </a:ln>
          </c:spPr>
          <c:invertIfNegative val="0"/>
          <c:errBars>
            <c:errBarType val="both"/>
            <c:errValType val="cust"/>
            <c:noEndCap val="0"/>
            <c:plus>
              <c:numRef>
                <c:f>'8 combinations by comorbidities'!$E$62:$E$66</c:f>
                <c:numCache>
                  <c:formatCode>General</c:formatCode>
                  <c:ptCount val="5"/>
                  <c:pt idx="0">
                    <c:v>8.384569761914662E-2</c:v>
                  </c:pt>
                  <c:pt idx="1">
                    <c:v>8.8918953275104684E-2</c:v>
                  </c:pt>
                  <c:pt idx="2">
                    <c:v>0.34419588441958382</c:v>
                  </c:pt>
                  <c:pt idx="3">
                    <c:v>0.45734251569779616</c:v>
                  </c:pt>
                  <c:pt idx="4">
                    <c:v>0.52166492893596228</c:v>
                  </c:pt>
                </c:numCache>
              </c:numRef>
            </c:plus>
            <c:minus>
              <c:numRef>
                <c:f>'8 combinations by comorbidities'!$D$62:$D$66</c:f>
                <c:numCache>
                  <c:formatCode>General</c:formatCode>
                  <c:ptCount val="5"/>
                  <c:pt idx="0">
                    <c:v>0.11615430238085622</c:v>
                  </c:pt>
                  <c:pt idx="1">
                    <c:v>0.11108104672489816</c:v>
                  </c:pt>
                  <c:pt idx="2">
                    <c:v>0.35580411558041902</c:v>
                  </c:pt>
                  <c:pt idx="3">
                    <c:v>0.44265748430220242</c:v>
                  </c:pt>
                  <c:pt idx="4">
                    <c:v>0.47833507106403772</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comorbidities'!$C$62:$C$66</c:f>
              <c:numCache>
                <c:formatCode>0</c:formatCode>
                <c:ptCount val="5"/>
                <c:pt idx="0">
                  <c:v>33.016154302380855</c:v>
                </c:pt>
                <c:pt idx="1">
                  <c:v>29.411081046724895</c:v>
                </c:pt>
                <c:pt idx="2">
                  <c:v>41.155804115580416</c:v>
                </c:pt>
                <c:pt idx="3">
                  <c:v>46.242657484302207</c:v>
                </c:pt>
                <c:pt idx="4">
                  <c:v>57.578335071064032</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errBars>
            <c:errBarType val="both"/>
            <c:errValType val="cust"/>
            <c:noEndCap val="0"/>
            <c:plus>
              <c:numRef>
                <c:f>'8 combinations by comorbidities'!$H$62:$H$66</c:f>
                <c:numCache>
                  <c:formatCode>General</c:formatCode>
                  <c:ptCount val="5"/>
                  <c:pt idx="0">
                    <c:v>9.8649523872437861E-2</c:v>
                  </c:pt>
                  <c:pt idx="1">
                    <c:v>1.9534385385076014E-2</c:v>
                  </c:pt>
                  <c:pt idx="2">
                    <c:v>0.17711335771133641</c:v>
                  </c:pt>
                  <c:pt idx="3">
                    <c:v>0.19941259874417661</c:v>
                  </c:pt>
                  <c:pt idx="4">
                    <c:v>0.20719969269604288</c:v>
                  </c:pt>
                </c:numCache>
              </c:numRef>
            </c:plus>
            <c:minus>
              <c:numRef>
                <c:f>'8 combinations by comorbidities'!$G$62:$G$66</c:f>
                <c:numCache>
                  <c:formatCode>General</c:formatCode>
                  <c:ptCount val="5"/>
                  <c:pt idx="0">
                    <c:v>0.10135047612756232</c:v>
                  </c:pt>
                  <c:pt idx="1">
                    <c:v>8.0465614614922742E-2</c:v>
                  </c:pt>
                  <c:pt idx="2">
                    <c:v>0.22288664228866395</c:v>
                  </c:pt>
                  <c:pt idx="3">
                    <c:v>0.20058740125582286</c:v>
                  </c:pt>
                  <c:pt idx="4">
                    <c:v>0.19280030730395659</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comorbidities'!$F$62:$F$66</c:f>
              <c:numCache>
                <c:formatCode>0</c:formatCode>
                <c:ptCount val="5"/>
                <c:pt idx="0">
                  <c:v>6.8013504761275625</c:v>
                </c:pt>
                <c:pt idx="1">
                  <c:v>7.0804656146149236</c:v>
                </c:pt>
                <c:pt idx="2">
                  <c:v>6.4228866422886641</c:v>
                </c:pt>
                <c:pt idx="3">
                  <c:v>5.8005874012558234</c:v>
                </c:pt>
                <c:pt idx="4">
                  <c:v>4.3928003073039568</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errBars>
            <c:errBarType val="both"/>
            <c:errValType val="cust"/>
            <c:noEndCap val="0"/>
            <c:plus>
              <c:numRef>
                <c:f>'8 combinations by comorbidities'!$K$62:$K$66</c:f>
                <c:numCache>
                  <c:formatCode>General</c:formatCode>
                  <c:ptCount val="5"/>
                  <c:pt idx="0">
                    <c:v>0.12320753877018475</c:v>
                  </c:pt>
                  <c:pt idx="1">
                    <c:v>9.0931047632881956E-2</c:v>
                  </c:pt>
                  <c:pt idx="2">
                    <c:v>0.29801390980139075</c:v>
                  </c:pt>
                  <c:pt idx="3">
                    <c:v>0.39655661332793102</c:v>
                  </c:pt>
                  <c:pt idx="4">
                    <c:v>0.37269933600395078</c:v>
                  </c:pt>
                </c:numCache>
              </c:numRef>
            </c:plus>
            <c:minus>
              <c:numRef>
                <c:f>'8 combinations by comorbidities'!$J$62:$J$66</c:f>
                <c:numCache>
                  <c:formatCode>General</c:formatCode>
                  <c:ptCount val="5"/>
                  <c:pt idx="0">
                    <c:v>7.6792461229818088E-2</c:v>
                  </c:pt>
                  <c:pt idx="1">
                    <c:v>0.10906895236711733</c:v>
                  </c:pt>
                  <c:pt idx="2">
                    <c:v>0.30198609019861067</c:v>
                  </c:pt>
                  <c:pt idx="3">
                    <c:v>0.40344338667206969</c:v>
                  </c:pt>
                  <c:pt idx="4">
                    <c:v>0.42730066399604638</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comorbidities'!$I$62:$I$66</c:f>
              <c:numCache>
                <c:formatCode>0</c:formatCode>
                <c:ptCount val="5"/>
                <c:pt idx="0">
                  <c:v>21.476792461229817</c:v>
                </c:pt>
                <c:pt idx="1">
                  <c:v>21.809068952367117</c:v>
                </c:pt>
                <c:pt idx="2">
                  <c:v>20.901986090198609</c:v>
                </c:pt>
                <c:pt idx="3">
                  <c:v>21.503443386672068</c:v>
                </c:pt>
                <c:pt idx="4">
                  <c:v>17.527300663996048</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errBars>
            <c:errBarType val="both"/>
            <c:errValType val="cust"/>
            <c:noEndCap val="0"/>
            <c:plus>
              <c:numRef>
                <c:f>'8 combinations by comorbidities'!$N$62:$N$66</c:f>
                <c:numCache>
                  <c:formatCode>General</c:formatCode>
                  <c:ptCount val="5"/>
                  <c:pt idx="0">
                    <c:v>6.7838879179490164E-2</c:v>
                  </c:pt>
                  <c:pt idx="1">
                    <c:v>0.12421232316995656</c:v>
                  </c:pt>
                  <c:pt idx="2">
                    <c:v>0.22656485265648563</c:v>
                  </c:pt>
                  <c:pt idx="3">
                    <c:v>0.33182094389305128</c:v>
                  </c:pt>
                  <c:pt idx="4">
                    <c:v>0.34984909180705692</c:v>
                  </c:pt>
                </c:numCache>
              </c:numRef>
            </c:plus>
            <c:minus>
              <c:numRef>
                <c:f>'8 combinations by comorbidities'!$M$62:$M$66</c:f>
                <c:numCache>
                  <c:formatCode>General</c:formatCode>
                  <c:ptCount val="5"/>
                  <c:pt idx="0">
                    <c:v>3.2161120820507705E-2</c:v>
                  </c:pt>
                  <c:pt idx="1">
                    <c:v>7.5787676830042727E-2</c:v>
                  </c:pt>
                  <c:pt idx="2">
                    <c:v>0.27343514734351437</c:v>
                  </c:pt>
                  <c:pt idx="3">
                    <c:v>0.26817905610694837</c:v>
                  </c:pt>
                  <c:pt idx="4">
                    <c:v>0.35015090819294237</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comorbidities'!$L$62:$L$66</c:f>
              <c:numCache>
                <c:formatCode>0</c:formatCode>
                <c:ptCount val="5"/>
                <c:pt idx="0">
                  <c:v>10.132161120820509</c:v>
                </c:pt>
                <c:pt idx="1">
                  <c:v>9.8757876768300434</c:v>
                </c:pt>
                <c:pt idx="2">
                  <c:v>11.473435147343515</c:v>
                </c:pt>
                <c:pt idx="3">
                  <c:v>10.768179056106948</c:v>
                </c:pt>
                <c:pt idx="4">
                  <c:v>10.750150908192943</c:v>
                </c:pt>
              </c:numCache>
            </c:numRef>
          </c:val>
        </c:ser>
        <c:ser>
          <c:idx val="9"/>
          <c:order val="9"/>
          <c:tx>
            <c:v>CT and RT (all malig)</c:v>
          </c:tx>
          <c:spPr>
            <a:pattFill prst="dkDnDiag">
              <a:fgClr>
                <a:srgbClr val="FF33CC"/>
              </a:fgClr>
              <a:bgClr>
                <a:schemeClr val="bg1"/>
              </a:bgClr>
            </a:pattFill>
            <a:ln>
              <a:solidFill>
                <a:schemeClr val="tx1"/>
              </a:solidFill>
            </a:ln>
          </c:spPr>
          <c:invertIfNegative val="0"/>
          <c:errBars>
            <c:errBarType val="both"/>
            <c:errValType val="cust"/>
            <c:noEndCap val="0"/>
            <c:plus>
              <c:numRef>
                <c:f>'8 combinations by comorbidities'!$Q$62:$Q$66</c:f>
                <c:numCache>
                  <c:formatCode>General</c:formatCode>
                  <c:ptCount val="5"/>
                  <c:pt idx="0">
                    <c:v>1.2787302882039775E-2</c:v>
                  </c:pt>
                  <c:pt idx="1">
                    <c:v>2.2794050883470085E-2</c:v>
                  </c:pt>
                  <c:pt idx="2">
                    <c:v>0.2001075500107552</c:v>
                  </c:pt>
                  <c:pt idx="3">
                    <c:v>0.21861454324488561</c:v>
                  </c:pt>
                  <c:pt idx="4">
                    <c:v>0.15832738846512617</c:v>
                  </c:pt>
                </c:numCache>
              </c:numRef>
            </c:plus>
            <c:minus>
              <c:numRef>
                <c:f>'8 combinations by comorbidities'!$P$62:$P$66</c:f>
                <c:numCache>
                  <c:formatCode>General</c:formatCode>
                  <c:ptCount val="5"/>
                  <c:pt idx="0">
                    <c:v>8.7212697117960758E-2</c:v>
                  </c:pt>
                  <c:pt idx="1">
                    <c:v>7.7205949116530448E-2</c:v>
                  </c:pt>
                  <c:pt idx="2">
                    <c:v>0.19989244998924516</c:v>
                  </c:pt>
                  <c:pt idx="3">
                    <c:v>0.18138545675511386</c:v>
                  </c:pt>
                  <c:pt idx="4">
                    <c:v>0.14167261153487365</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comorbidities'!$O$62:$O$66</c:f>
              <c:numCache>
                <c:formatCode>0</c:formatCode>
                <c:ptCount val="5"/>
                <c:pt idx="0">
                  <c:v>5.1872126971179604</c:v>
                </c:pt>
                <c:pt idx="1">
                  <c:v>5.5772059491165304</c:v>
                </c:pt>
                <c:pt idx="2">
                  <c:v>4.499892449989245</c:v>
                </c:pt>
                <c:pt idx="3">
                  <c:v>3.6813854567551143</c:v>
                </c:pt>
                <c:pt idx="4">
                  <c:v>2.2416726115348737</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errBars>
            <c:errBarType val="both"/>
            <c:errValType val="cust"/>
            <c:noEndCap val="0"/>
            <c:plus>
              <c:numRef>
                <c:f>'8 combinations by comorbidities'!$T$62:$T$66</c:f>
                <c:numCache>
                  <c:formatCode>General</c:formatCode>
                  <c:ptCount val="5"/>
                  <c:pt idx="0">
                    <c:v>8.694128071205931E-2</c:v>
                  </c:pt>
                  <c:pt idx="1">
                    <c:v>6.5850690976446913E-2</c:v>
                  </c:pt>
                  <c:pt idx="2">
                    <c:v>0.22452140245214025</c:v>
                  </c:pt>
                  <c:pt idx="3">
                    <c:v>0.23238808993315807</c:v>
                  </c:pt>
                  <c:pt idx="4">
                    <c:v>0.19922625253800197</c:v>
                  </c:pt>
                </c:numCache>
              </c:numRef>
            </c:plus>
            <c:minus>
              <c:numRef>
                <c:f>'8 combinations by comorbidities'!$S$62:$S$66</c:f>
                <c:numCache>
                  <c:formatCode>General</c:formatCode>
                  <c:ptCount val="5"/>
                  <c:pt idx="0">
                    <c:v>1.3058719287941223E-2</c:v>
                  </c:pt>
                  <c:pt idx="1">
                    <c:v>3.4149309023552732E-2</c:v>
                  </c:pt>
                  <c:pt idx="2">
                    <c:v>0.17547859754785922</c:v>
                  </c:pt>
                  <c:pt idx="3">
                    <c:v>0.16761191006684228</c:v>
                  </c:pt>
                  <c:pt idx="4">
                    <c:v>0.20077374746199839</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comorbidities'!$R$62:$R$66</c:f>
              <c:numCache>
                <c:formatCode>0</c:formatCode>
                <c:ptCount val="5"/>
                <c:pt idx="0">
                  <c:v>7.813058719287941</c:v>
                </c:pt>
                <c:pt idx="1">
                  <c:v>8.5341493090235527</c:v>
                </c:pt>
                <c:pt idx="2">
                  <c:v>5.9754785975478599</c:v>
                </c:pt>
                <c:pt idx="3">
                  <c:v>5.1676119100668423</c:v>
                </c:pt>
                <c:pt idx="4">
                  <c:v>3.3007737474619985</c:v>
                </c:pt>
              </c:numCache>
            </c:numRef>
          </c:val>
        </c:ser>
        <c:ser>
          <c:idx val="13"/>
          <c:order val="13"/>
          <c:tx>
            <c:v>TR and RT (all malig)</c:v>
          </c:tx>
          <c:spPr>
            <a:pattFill prst="dkDnDiag">
              <a:fgClr>
                <a:srgbClr val="FFFF00"/>
              </a:fgClr>
              <a:bgClr>
                <a:schemeClr val="bg1"/>
              </a:bgClr>
            </a:pattFill>
            <a:ln>
              <a:solidFill>
                <a:schemeClr val="tx1"/>
              </a:solidFill>
            </a:ln>
          </c:spPr>
          <c:invertIfNegative val="0"/>
          <c:errBars>
            <c:errBarType val="both"/>
            <c:errValType val="cust"/>
            <c:noEndCap val="0"/>
            <c:plus>
              <c:numRef>
                <c:f>'8 combinations by comorbidities'!$W$62:$W$66</c:f>
                <c:numCache>
                  <c:formatCode>General</c:formatCode>
                  <c:ptCount val="5"/>
                  <c:pt idx="0">
                    <c:v>9.6149764413430816E-2</c:v>
                  </c:pt>
                  <c:pt idx="1">
                    <c:v>4.6850200664646735E-2</c:v>
                  </c:pt>
                  <c:pt idx="2">
                    <c:v>0.21802538180253883</c:v>
                  </c:pt>
                  <c:pt idx="3">
                    <c:v>0.22102491391533352</c:v>
                  </c:pt>
                  <c:pt idx="4">
                    <c:v>0.16904461394940462</c:v>
                  </c:pt>
                </c:numCache>
              </c:numRef>
            </c:plus>
            <c:minus>
              <c:numRef>
                <c:f>'8 combinations by comorbidities'!$V$62:$V$66</c:f>
                <c:numCache>
                  <c:formatCode>General</c:formatCode>
                  <c:ptCount val="5"/>
                  <c:pt idx="0">
                    <c:v>0.10385023558656847</c:v>
                  </c:pt>
                  <c:pt idx="1">
                    <c:v>5.3149799335354686E-2</c:v>
                  </c:pt>
                  <c:pt idx="2">
                    <c:v>0.18197461819746152</c:v>
                  </c:pt>
                  <c:pt idx="3">
                    <c:v>0.17897508608466595</c:v>
                  </c:pt>
                  <c:pt idx="4">
                    <c:v>0.13095538605059565</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comorbidities'!$U$62:$U$66</c:f>
              <c:numCache>
                <c:formatCode>0</c:formatCode>
                <c:ptCount val="5"/>
                <c:pt idx="0">
                  <c:v>8.7038502355865681</c:v>
                </c:pt>
                <c:pt idx="1">
                  <c:v>9.6531497993353543</c:v>
                </c:pt>
                <c:pt idx="2">
                  <c:v>6.1819746181974615</c:v>
                </c:pt>
                <c:pt idx="3">
                  <c:v>4.8789750860846661</c:v>
                </c:pt>
                <c:pt idx="4">
                  <c:v>3.3309553860505958</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errBars>
            <c:errBarType val="both"/>
            <c:errValType val="cust"/>
            <c:noEndCap val="0"/>
            <c:plus>
              <c:numRef>
                <c:f>'8 combinations by comorbidities'!$Z$62:$Z$66</c:f>
                <c:numCache>
                  <c:formatCode>General</c:formatCode>
                  <c:ptCount val="5"/>
                  <c:pt idx="0">
                    <c:v>3.0580012551213898E-2</c:v>
                  </c:pt>
                  <c:pt idx="1">
                    <c:v>4.0908348012420603E-2</c:v>
                  </c:pt>
                  <c:pt idx="2">
                    <c:v>0.11145766114576627</c:v>
                  </c:pt>
                  <c:pt idx="3">
                    <c:v>0.14283978124367014</c:v>
                  </c:pt>
                  <c:pt idx="4">
                    <c:v>0.12198869560445591</c:v>
                  </c:pt>
                </c:numCache>
              </c:numRef>
            </c:plus>
            <c:minus>
              <c:numRef>
                <c:f>'8 combinations by comorbidities'!$Y$62:$Y$66</c:f>
                <c:numCache>
                  <c:formatCode>General</c:formatCode>
                  <c:ptCount val="5"/>
                  <c:pt idx="0">
                    <c:v>6.9419987448785747E-2</c:v>
                  </c:pt>
                  <c:pt idx="1">
                    <c:v>5.9091651987579041E-2</c:v>
                  </c:pt>
                  <c:pt idx="2">
                    <c:v>8.8542338854233904E-2</c:v>
                  </c:pt>
                  <c:pt idx="3">
                    <c:v>0.15716021875633013</c:v>
                  </c:pt>
                  <c:pt idx="4">
                    <c:v>7.8011304395544045E-2</c:v>
                  </c:pt>
                </c:numCache>
              </c:numRef>
            </c:minus>
          </c:errBars>
          <c:cat>
            <c:strRef>
              <c:f>'8 combinations by comorbidities'!$B$54:$B$58</c:f>
              <c:strCache>
                <c:ptCount val="5"/>
                <c:pt idx="0">
                  <c:v>All patients</c:v>
                </c:pt>
                <c:pt idx="1">
                  <c:v>0</c:v>
                </c:pt>
                <c:pt idx="2">
                  <c:v>1</c:v>
                </c:pt>
                <c:pt idx="3">
                  <c:v>2</c:v>
                </c:pt>
                <c:pt idx="4">
                  <c:v>3+</c:v>
                </c:pt>
              </c:strCache>
            </c:strRef>
          </c:cat>
          <c:val>
            <c:numRef>
              <c:f>'8 combinations by comorbidities'!$X$62:$X$66</c:f>
              <c:numCache>
                <c:formatCode>0</c:formatCode>
                <c:ptCount val="5"/>
                <c:pt idx="0">
                  <c:v>6.8694199874487865</c:v>
                </c:pt>
                <c:pt idx="1">
                  <c:v>8.059091651987579</c:v>
                </c:pt>
                <c:pt idx="2">
                  <c:v>3.3885423388542342</c:v>
                </c:pt>
                <c:pt idx="3">
                  <c:v>1.95716021875633</c:v>
                </c:pt>
                <c:pt idx="4">
                  <c:v>0.87801130439554409</c:v>
                </c:pt>
              </c:numCache>
            </c:numRef>
          </c:val>
        </c:ser>
        <c:dLbls>
          <c:showLegendKey val="0"/>
          <c:showVal val="0"/>
          <c:showCatName val="0"/>
          <c:showSerName val="0"/>
          <c:showPercent val="0"/>
          <c:showBubbleSize val="0"/>
        </c:dLbls>
        <c:gapWidth val="150"/>
        <c:axId val="168444288"/>
        <c:axId val="168434304"/>
      </c:barChart>
      <c:catAx>
        <c:axId val="153074304"/>
        <c:scaling>
          <c:orientation val="minMax"/>
        </c:scaling>
        <c:delete val="0"/>
        <c:axPos val="b"/>
        <c:title>
          <c:tx>
            <c:rich>
              <a:bodyPr/>
              <a:lstStyle/>
              <a:p>
                <a:pPr>
                  <a:defRPr sz="1200" b="0"/>
                </a:pPr>
                <a:r>
                  <a:rPr lang="en-GB" sz="1200" b="0"/>
                  <a:t>Charlson comorbidity score</a:t>
                </a:r>
              </a:p>
            </c:rich>
          </c:tx>
          <c:layout>
            <c:manualLayout>
              <c:xMode val="edge"/>
              <c:yMode val="edge"/>
              <c:x val="0.48473373813312037"/>
              <c:y val="0.8435579504465498"/>
            </c:manualLayout>
          </c:layout>
          <c:overlay val="0"/>
        </c:title>
        <c:majorTickMark val="out"/>
        <c:minorTickMark val="none"/>
        <c:tickLblPos val="nextTo"/>
        <c:spPr>
          <a:ln>
            <a:solidFill>
              <a:schemeClr val="tx1"/>
            </a:solidFill>
          </a:ln>
        </c:spPr>
        <c:crossAx val="168432384"/>
        <c:crosses val="autoZero"/>
        <c:auto val="1"/>
        <c:lblAlgn val="ctr"/>
        <c:lblOffset val="100"/>
        <c:noMultiLvlLbl val="0"/>
      </c:catAx>
      <c:valAx>
        <c:axId val="168432384"/>
        <c:scaling>
          <c:orientation val="minMax"/>
          <c:max val="100"/>
          <c:min val="0"/>
        </c:scaling>
        <c:delete val="0"/>
        <c:axPos val="l"/>
        <c:majorGridlines/>
        <c:title>
          <c:tx>
            <c:rich>
              <a:bodyPr rot="-5400000" vert="horz"/>
              <a:lstStyle/>
              <a:p>
                <a:pPr>
                  <a:defRPr sz="1050"/>
                </a:pPr>
                <a:r>
                  <a:rPr lang="en-US" sz="1050" b="0" i="0" baseline="0">
                    <a:effectLst/>
                  </a:rPr>
                  <a:t>Proportion of tumours (and 95% confidence interval)</a:t>
                </a:r>
                <a:endParaRPr lang="en-GB" sz="1050" b="0">
                  <a:effectLst/>
                </a:endParaRPr>
              </a:p>
            </c:rich>
          </c:tx>
          <c:layout/>
          <c:overlay val="0"/>
        </c:title>
        <c:numFmt formatCode="0" sourceLinked="1"/>
        <c:majorTickMark val="out"/>
        <c:minorTickMark val="none"/>
        <c:tickLblPos val="nextTo"/>
        <c:spPr>
          <a:ln>
            <a:solidFill>
              <a:schemeClr val="tx1"/>
            </a:solidFill>
          </a:ln>
        </c:spPr>
        <c:crossAx val="153074304"/>
        <c:crosses val="autoZero"/>
        <c:crossBetween val="between"/>
      </c:valAx>
      <c:valAx>
        <c:axId val="168434304"/>
        <c:scaling>
          <c:orientation val="minMax"/>
          <c:max val="100"/>
          <c:min val="0"/>
        </c:scaling>
        <c:delete val="1"/>
        <c:axPos val="r"/>
        <c:numFmt formatCode="0" sourceLinked="1"/>
        <c:majorTickMark val="out"/>
        <c:minorTickMark val="none"/>
        <c:tickLblPos val="none"/>
        <c:crossAx val="168444288"/>
        <c:crosses val="max"/>
        <c:crossBetween val="between"/>
      </c:valAx>
      <c:catAx>
        <c:axId val="168444288"/>
        <c:scaling>
          <c:orientation val="minMax"/>
        </c:scaling>
        <c:delete val="1"/>
        <c:axPos val="b"/>
        <c:majorTickMark val="out"/>
        <c:minorTickMark val="none"/>
        <c:tickLblPos val="none"/>
        <c:crossAx val="168434304"/>
        <c:crosses val="autoZero"/>
        <c:auto val="1"/>
        <c:lblAlgn val="ctr"/>
        <c:lblOffset val="100"/>
        <c:noMultiLvlLbl val="0"/>
      </c:cat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2.0135271567365094E-3"/>
          <c:y val="0.88130181033348975"/>
          <c:w val="0.99227382798782626"/>
          <c:h val="0.11096378919741401"/>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comorbidities'!$B$5</c:f>
          <c:strCache>
            <c:ptCount val="1"/>
            <c:pt idx="0">
              <c:v>Proportion of tumours of all 22 cancer sites combined diagnosed in 2013-2015, by comorbidity score**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6.1117754550519994E-2"/>
          <c:y val="0.13173208941784098"/>
          <c:w val="0.70848502853046291"/>
          <c:h val="0.72263833770302344"/>
        </c:manualLayout>
      </c:layout>
      <c:barChart>
        <c:barDir val="col"/>
        <c:grouping val="stacked"/>
        <c:varyColors val="0"/>
        <c:ser>
          <c:idx val="0"/>
          <c:order val="0"/>
          <c:tx>
            <c:v>Other care*</c:v>
          </c:tx>
          <c:spPr>
            <a:solidFill>
              <a:schemeClr val="bg1">
                <a:lumMod val="75000"/>
              </a:schemeClr>
            </a:solid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comorbidities'!$C$54:$C$58</c:f>
              <c:numCache>
                <c:formatCode>0</c:formatCode>
                <c:ptCount val="5"/>
                <c:pt idx="0">
                  <c:v>0</c:v>
                </c:pt>
                <c:pt idx="1">
                  <c:v>0</c:v>
                </c:pt>
                <c:pt idx="2">
                  <c:v>0</c:v>
                </c:pt>
                <c:pt idx="3">
                  <c:v>0</c:v>
                </c:pt>
                <c:pt idx="4">
                  <c:v>0</c:v>
                </c:pt>
              </c:numCache>
            </c:numRef>
          </c:val>
        </c:ser>
        <c:ser>
          <c:idx val="2"/>
          <c:order val="2"/>
          <c:tx>
            <c:v>Chemotherapy only</c:v>
          </c:tx>
          <c:spPr>
            <a:solidFill>
              <a:srgbClr val="92D050"/>
            </a:solid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comorbidities'!$F$54:$F$58</c:f>
              <c:numCache>
                <c:formatCode>0</c:formatCode>
                <c:ptCount val="5"/>
                <c:pt idx="0">
                  <c:v>0</c:v>
                </c:pt>
                <c:pt idx="1">
                  <c:v>0</c:v>
                </c:pt>
                <c:pt idx="2">
                  <c:v>0</c:v>
                </c:pt>
                <c:pt idx="3">
                  <c:v>0</c:v>
                </c:pt>
                <c:pt idx="4">
                  <c:v>0</c:v>
                </c:pt>
              </c:numCache>
            </c:numRef>
          </c:val>
        </c:ser>
        <c:ser>
          <c:idx val="4"/>
          <c:order val="4"/>
          <c:tx>
            <c:v>Tumour resection only</c:v>
          </c:tx>
          <c:spPr>
            <a:solidFill>
              <a:srgbClr val="00B0F0"/>
            </a:solid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comorbidities'!$I$54:$I$58</c:f>
              <c:numCache>
                <c:formatCode>0</c:formatCode>
                <c:ptCount val="5"/>
                <c:pt idx="0">
                  <c:v>0</c:v>
                </c:pt>
                <c:pt idx="1">
                  <c:v>0</c:v>
                </c:pt>
                <c:pt idx="2">
                  <c:v>0</c:v>
                </c:pt>
                <c:pt idx="3">
                  <c:v>0</c:v>
                </c:pt>
                <c:pt idx="4">
                  <c:v>0</c:v>
                </c:pt>
              </c:numCache>
            </c:numRef>
          </c:val>
        </c:ser>
        <c:ser>
          <c:idx val="6"/>
          <c:order val="6"/>
          <c:tx>
            <c:v>Radiotherapy only</c:v>
          </c:tx>
          <c:spPr>
            <a:solidFill>
              <a:srgbClr val="FFC000"/>
            </a:solid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comorbidities'!$L$54:$L$58</c:f>
              <c:numCache>
                <c:formatCode>0</c:formatCode>
                <c:ptCount val="5"/>
                <c:pt idx="0">
                  <c:v>0</c:v>
                </c:pt>
                <c:pt idx="1">
                  <c:v>0</c:v>
                </c:pt>
                <c:pt idx="2">
                  <c:v>0</c:v>
                </c:pt>
                <c:pt idx="3">
                  <c:v>0</c:v>
                </c:pt>
                <c:pt idx="4">
                  <c:v>0</c:v>
                </c:pt>
              </c:numCache>
            </c:numRef>
          </c:val>
        </c:ser>
        <c:ser>
          <c:idx val="8"/>
          <c:order val="8"/>
          <c:tx>
            <c:v>Chemotherapy and radiotherapy</c:v>
          </c:tx>
          <c:spPr>
            <a:solidFill>
              <a:srgbClr val="FF33CC"/>
            </a:solid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comorbidities'!$O$54:$O$58</c:f>
              <c:numCache>
                <c:formatCode>0</c:formatCode>
                <c:ptCount val="5"/>
                <c:pt idx="0">
                  <c:v>0</c:v>
                </c:pt>
                <c:pt idx="1">
                  <c:v>0</c:v>
                </c:pt>
                <c:pt idx="2">
                  <c:v>0</c:v>
                </c:pt>
                <c:pt idx="3">
                  <c:v>0</c:v>
                </c:pt>
                <c:pt idx="4">
                  <c:v>0</c:v>
                </c:pt>
              </c:numCache>
            </c:numRef>
          </c:val>
        </c:ser>
        <c:ser>
          <c:idx val="10"/>
          <c:order val="10"/>
          <c:tx>
            <c:v>Tumour resection and chemotherapy</c:v>
          </c:tx>
          <c:spPr>
            <a:solidFill>
              <a:srgbClr val="002060"/>
            </a:solid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comorbidities'!$R$54:$R$58</c:f>
              <c:numCache>
                <c:formatCode>0</c:formatCode>
                <c:ptCount val="5"/>
                <c:pt idx="0">
                  <c:v>0</c:v>
                </c:pt>
                <c:pt idx="1">
                  <c:v>0</c:v>
                </c:pt>
                <c:pt idx="2">
                  <c:v>0</c:v>
                </c:pt>
                <c:pt idx="3">
                  <c:v>0</c:v>
                </c:pt>
                <c:pt idx="4">
                  <c:v>0</c:v>
                </c:pt>
              </c:numCache>
            </c:numRef>
          </c:val>
        </c:ser>
        <c:ser>
          <c:idx val="12"/>
          <c:order val="12"/>
          <c:tx>
            <c:v>Tumour resection and radiotherapy</c:v>
          </c:tx>
          <c:spPr>
            <a:solidFill>
              <a:srgbClr val="FFFF00"/>
            </a:solid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comorbidities'!$U$54:$U$58</c:f>
              <c:numCache>
                <c:formatCode>0</c:formatCode>
                <c:ptCount val="5"/>
                <c:pt idx="0">
                  <c:v>0</c:v>
                </c:pt>
                <c:pt idx="1">
                  <c:v>0</c:v>
                </c:pt>
                <c:pt idx="2">
                  <c:v>0</c:v>
                </c:pt>
                <c:pt idx="3">
                  <c:v>0</c:v>
                </c:pt>
                <c:pt idx="4">
                  <c:v>0</c:v>
                </c:pt>
              </c:numCache>
            </c:numRef>
          </c:val>
        </c:ser>
        <c:ser>
          <c:idx val="14"/>
          <c:order val="14"/>
          <c:tx>
            <c:v>Tumour resection, radiotherapy and chemotherapy</c:v>
          </c:tx>
          <c:spPr>
            <a:solidFill>
              <a:srgbClr val="7030A0"/>
            </a:solid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comorbidities'!$X$54:$X$58</c:f>
              <c:numCache>
                <c:formatCode>0</c:formatCode>
                <c:ptCount val="5"/>
                <c:pt idx="0">
                  <c:v>0</c:v>
                </c:pt>
                <c:pt idx="1">
                  <c:v>0</c:v>
                </c:pt>
                <c:pt idx="2">
                  <c:v>0</c:v>
                </c:pt>
                <c:pt idx="3">
                  <c:v>0</c:v>
                </c:pt>
                <c:pt idx="4">
                  <c:v>0</c:v>
                </c:pt>
              </c:numCache>
            </c:numRef>
          </c:val>
        </c:ser>
        <c:ser>
          <c:idx val="1"/>
          <c:order val="1"/>
          <c:tx>
            <c:v>other care (all malig)</c:v>
          </c:tx>
          <c:spPr>
            <a:pattFill prst="dkDnDiag">
              <a:fgClr>
                <a:schemeClr val="bg1">
                  <a:lumMod val="75000"/>
                </a:schemeClr>
              </a:fgClr>
              <a:bgClr>
                <a:schemeClr val="bg1"/>
              </a:bgClr>
            </a:patt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comorbidities'!$C$62:$C$66</c:f>
              <c:numCache>
                <c:formatCode>0</c:formatCode>
                <c:ptCount val="5"/>
                <c:pt idx="0">
                  <c:v>33.016154302380855</c:v>
                </c:pt>
                <c:pt idx="1">
                  <c:v>29.411081046724895</c:v>
                </c:pt>
                <c:pt idx="2">
                  <c:v>41.155804115580416</c:v>
                </c:pt>
                <c:pt idx="3">
                  <c:v>46.242657484302207</c:v>
                </c:pt>
                <c:pt idx="4">
                  <c:v>57.578335071064032</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comorbidities'!$F$62:$F$66</c:f>
              <c:numCache>
                <c:formatCode>0</c:formatCode>
                <c:ptCount val="5"/>
                <c:pt idx="0">
                  <c:v>6.8013504761275625</c:v>
                </c:pt>
                <c:pt idx="1">
                  <c:v>7.0804656146149236</c:v>
                </c:pt>
                <c:pt idx="2">
                  <c:v>6.4228866422886641</c:v>
                </c:pt>
                <c:pt idx="3">
                  <c:v>5.8005874012558234</c:v>
                </c:pt>
                <c:pt idx="4">
                  <c:v>4.3928003073039568</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comorbidities'!$I$62:$I$66</c:f>
              <c:numCache>
                <c:formatCode>0</c:formatCode>
                <c:ptCount val="5"/>
                <c:pt idx="0">
                  <c:v>21.476792461229817</c:v>
                </c:pt>
                <c:pt idx="1">
                  <c:v>21.809068952367117</c:v>
                </c:pt>
                <c:pt idx="2">
                  <c:v>20.901986090198609</c:v>
                </c:pt>
                <c:pt idx="3">
                  <c:v>21.503443386672068</c:v>
                </c:pt>
                <c:pt idx="4">
                  <c:v>17.527300663996048</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comorbidities'!$L$62:$L$66</c:f>
              <c:numCache>
                <c:formatCode>0</c:formatCode>
                <c:ptCount val="5"/>
                <c:pt idx="0">
                  <c:v>10.132161120820509</c:v>
                </c:pt>
                <c:pt idx="1">
                  <c:v>9.8757876768300434</c:v>
                </c:pt>
                <c:pt idx="2">
                  <c:v>11.473435147343515</c:v>
                </c:pt>
                <c:pt idx="3">
                  <c:v>10.768179056106948</c:v>
                </c:pt>
                <c:pt idx="4">
                  <c:v>10.750150908192943</c:v>
                </c:pt>
              </c:numCache>
            </c:numRef>
          </c:val>
        </c:ser>
        <c:ser>
          <c:idx val="9"/>
          <c:order val="9"/>
          <c:tx>
            <c:v>CT and RT (all malig)</c:v>
          </c:tx>
          <c:spPr>
            <a:pattFill prst="dkDnDiag">
              <a:fgClr>
                <a:srgbClr val="FF33CC"/>
              </a:fgClr>
              <a:bgClr>
                <a:schemeClr val="bg1"/>
              </a:bgClr>
            </a:patt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comorbidities'!$O$62:$O$66</c:f>
              <c:numCache>
                <c:formatCode>0</c:formatCode>
                <c:ptCount val="5"/>
                <c:pt idx="0">
                  <c:v>5.1872126971179604</c:v>
                </c:pt>
                <c:pt idx="1">
                  <c:v>5.5772059491165304</c:v>
                </c:pt>
                <c:pt idx="2">
                  <c:v>4.499892449989245</c:v>
                </c:pt>
                <c:pt idx="3">
                  <c:v>3.6813854567551143</c:v>
                </c:pt>
                <c:pt idx="4">
                  <c:v>2.2416726115348737</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comorbidities'!$R$62:$R$66</c:f>
              <c:numCache>
                <c:formatCode>0</c:formatCode>
                <c:ptCount val="5"/>
                <c:pt idx="0">
                  <c:v>7.813058719287941</c:v>
                </c:pt>
                <c:pt idx="1">
                  <c:v>8.5341493090235527</c:v>
                </c:pt>
                <c:pt idx="2">
                  <c:v>5.9754785975478599</c:v>
                </c:pt>
                <c:pt idx="3">
                  <c:v>5.1676119100668423</c:v>
                </c:pt>
                <c:pt idx="4">
                  <c:v>3.3007737474619985</c:v>
                </c:pt>
              </c:numCache>
            </c:numRef>
          </c:val>
        </c:ser>
        <c:ser>
          <c:idx val="13"/>
          <c:order val="13"/>
          <c:tx>
            <c:v>TR and RT (all malig)</c:v>
          </c:tx>
          <c:spPr>
            <a:pattFill prst="dkDnDiag">
              <a:fgClr>
                <a:srgbClr val="FFFF00"/>
              </a:fgClr>
              <a:bgClr>
                <a:schemeClr val="bg1"/>
              </a:bgClr>
            </a:patt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comorbidities'!$U$62:$U$66</c:f>
              <c:numCache>
                <c:formatCode>0</c:formatCode>
                <c:ptCount val="5"/>
                <c:pt idx="0">
                  <c:v>8.7038502355865681</c:v>
                </c:pt>
                <c:pt idx="1">
                  <c:v>9.6531497993353543</c:v>
                </c:pt>
                <c:pt idx="2">
                  <c:v>6.1819746181974615</c:v>
                </c:pt>
                <c:pt idx="3">
                  <c:v>4.8789750860846661</c:v>
                </c:pt>
                <c:pt idx="4">
                  <c:v>3.3309553860505958</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cat>
            <c:strRef>
              <c:f>'8 combinations by comorbidities'!$B$54:$B$58</c:f>
              <c:strCache>
                <c:ptCount val="5"/>
                <c:pt idx="0">
                  <c:v>All patients</c:v>
                </c:pt>
                <c:pt idx="1">
                  <c:v>0</c:v>
                </c:pt>
                <c:pt idx="2">
                  <c:v>1</c:v>
                </c:pt>
                <c:pt idx="3">
                  <c:v>2</c:v>
                </c:pt>
                <c:pt idx="4">
                  <c:v>3+</c:v>
                </c:pt>
              </c:strCache>
            </c:strRef>
          </c:cat>
          <c:val>
            <c:numRef>
              <c:f>'8 combinations by comorbidities'!$X$62:$X$66</c:f>
              <c:numCache>
                <c:formatCode>0</c:formatCode>
                <c:ptCount val="5"/>
                <c:pt idx="0">
                  <c:v>6.8694199874487865</c:v>
                </c:pt>
                <c:pt idx="1">
                  <c:v>8.059091651987579</c:v>
                </c:pt>
                <c:pt idx="2">
                  <c:v>3.3885423388542342</c:v>
                </c:pt>
                <c:pt idx="3">
                  <c:v>1.95716021875633</c:v>
                </c:pt>
                <c:pt idx="4">
                  <c:v>0.87801130439554409</c:v>
                </c:pt>
              </c:numCache>
            </c:numRef>
          </c:val>
        </c:ser>
        <c:dLbls>
          <c:showLegendKey val="0"/>
          <c:showVal val="0"/>
          <c:showCatName val="0"/>
          <c:showSerName val="0"/>
          <c:showPercent val="0"/>
          <c:showBubbleSize val="0"/>
        </c:dLbls>
        <c:gapWidth val="150"/>
        <c:overlap val="100"/>
        <c:axId val="168337408"/>
        <c:axId val="168339328"/>
      </c:barChart>
      <c:catAx>
        <c:axId val="168337408"/>
        <c:scaling>
          <c:orientation val="minMax"/>
        </c:scaling>
        <c:delete val="0"/>
        <c:axPos val="b"/>
        <c:title>
          <c:tx>
            <c:rich>
              <a:bodyPr/>
              <a:lstStyle/>
              <a:p>
                <a:pPr>
                  <a:defRPr sz="1200" b="0"/>
                </a:pPr>
                <a:r>
                  <a:rPr lang="en-GB" sz="1200" b="0"/>
                  <a:t>Charlson comorbidity score</a:t>
                </a:r>
              </a:p>
            </c:rich>
          </c:tx>
          <c:layout>
            <c:manualLayout>
              <c:xMode val="edge"/>
              <c:yMode val="edge"/>
              <c:x val="0.30914470273888411"/>
              <c:y val="0.90150527466964669"/>
            </c:manualLayout>
          </c:layout>
          <c:overlay val="0"/>
        </c:title>
        <c:majorTickMark val="out"/>
        <c:minorTickMark val="none"/>
        <c:tickLblPos val="nextTo"/>
        <c:spPr>
          <a:ln>
            <a:solidFill>
              <a:schemeClr val="tx1"/>
            </a:solidFill>
          </a:ln>
        </c:spPr>
        <c:crossAx val="168339328"/>
        <c:crosses val="autoZero"/>
        <c:auto val="1"/>
        <c:lblAlgn val="ctr"/>
        <c:lblOffset val="100"/>
        <c:noMultiLvlLbl val="0"/>
      </c:catAx>
      <c:valAx>
        <c:axId val="168339328"/>
        <c:scaling>
          <c:orientation val="minMax"/>
          <c:max val="100"/>
          <c:min val="0"/>
        </c:scaling>
        <c:delete val="0"/>
        <c:axPos val="l"/>
        <c:majorGridlines/>
        <c:title>
          <c:tx>
            <c:rich>
              <a:bodyPr rot="-5400000" vert="horz"/>
              <a:lstStyle/>
              <a:p>
                <a:pPr>
                  <a:defRPr sz="1050"/>
                </a:pPr>
                <a:r>
                  <a:rPr lang="en-US" sz="1050" b="0" i="0" baseline="0">
                    <a:effectLst/>
                  </a:rPr>
                  <a:t>Proportion of tumours</a:t>
                </a:r>
                <a:endParaRPr lang="en-GB" sz="1050" b="0">
                  <a:effectLst/>
                </a:endParaRPr>
              </a:p>
            </c:rich>
          </c:tx>
          <c:layout/>
          <c:overlay val="0"/>
        </c:title>
        <c:numFmt formatCode="0" sourceLinked="1"/>
        <c:majorTickMark val="out"/>
        <c:minorTickMark val="none"/>
        <c:tickLblPos val="nextTo"/>
        <c:spPr>
          <a:ln>
            <a:solidFill>
              <a:schemeClr val="tx1"/>
            </a:solidFill>
          </a:ln>
        </c:spPr>
        <c:crossAx val="168337408"/>
        <c:crosses val="autoZero"/>
        <c:crossBetween val="between"/>
      </c:valAx>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75893912723263879"/>
          <c:y val="0.13414146453054754"/>
          <c:w val="0.23576898551534775"/>
          <c:h val="0.85156994342263637"/>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year'!$B$5</c:f>
          <c:strCache>
            <c:ptCount val="1"/>
            <c:pt idx="0">
              <c:v>Proportion of tumours of all 22 cancer sites combined diagnosed in 2013-2015, by year of diagnosis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3.7533069730506081E-2"/>
          <c:y val="0.13173208941784104"/>
          <c:w val="0.95306781413500463"/>
          <c:h val="0.67411815341224768"/>
        </c:manualLayout>
      </c:layout>
      <c:barChart>
        <c:barDir val="col"/>
        <c:grouping val="clustered"/>
        <c:varyColors val="0"/>
        <c:ser>
          <c:idx val="0"/>
          <c:order val="0"/>
          <c:tx>
            <c:v>Other care*</c:v>
          </c:tx>
          <c:spPr>
            <a:solidFill>
              <a:schemeClr val="bg1">
                <a:lumMod val="75000"/>
              </a:schemeClr>
            </a:solidFill>
            <a:ln>
              <a:solidFill>
                <a:schemeClr val="tx1"/>
              </a:solidFill>
            </a:ln>
          </c:spPr>
          <c:invertIfNegative val="0"/>
          <c:errBars>
            <c:errBarType val="both"/>
            <c:errValType val="cust"/>
            <c:noEndCap val="0"/>
            <c:plus>
              <c:numRef>
                <c:f>'8 combinations by year'!$E$51:$E$54</c:f>
                <c:numCache>
                  <c:formatCode>General</c:formatCode>
                  <c:ptCount val="4"/>
                  <c:pt idx="0">
                    <c:v>0</c:v>
                  </c:pt>
                  <c:pt idx="1">
                    <c:v>0</c:v>
                  </c:pt>
                  <c:pt idx="2">
                    <c:v>0</c:v>
                  </c:pt>
                  <c:pt idx="3">
                    <c:v>0</c:v>
                  </c:pt>
                </c:numCache>
              </c:numRef>
            </c:plus>
            <c:minus>
              <c:numRef>
                <c:f>'8 combinations by year'!$D$51:$D$54</c:f>
                <c:numCache>
                  <c:formatCode>General</c:formatCode>
                  <c:ptCount val="4"/>
                  <c:pt idx="0">
                    <c:v>0</c:v>
                  </c:pt>
                  <c:pt idx="1">
                    <c:v>0</c:v>
                  </c:pt>
                  <c:pt idx="2">
                    <c:v>0</c:v>
                  </c:pt>
                  <c:pt idx="3">
                    <c:v>0</c:v>
                  </c:pt>
                </c:numCache>
              </c:numRef>
            </c:minus>
          </c:errBars>
          <c:cat>
            <c:strRef>
              <c:f>'8 combinations by year'!$B$51:$B$54</c:f>
              <c:strCache>
                <c:ptCount val="4"/>
                <c:pt idx="0">
                  <c:v>All patients</c:v>
                </c:pt>
                <c:pt idx="1">
                  <c:v>2013</c:v>
                </c:pt>
                <c:pt idx="2">
                  <c:v>2014</c:v>
                </c:pt>
                <c:pt idx="3">
                  <c:v>2015</c:v>
                </c:pt>
              </c:strCache>
            </c:strRef>
          </c:cat>
          <c:val>
            <c:numRef>
              <c:f>'8 combinations by year'!$C$51:$C$54</c:f>
              <c:numCache>
                <c:formatCode>0</c:formatCode>
                <c:ptCount val="4"/>
                <c:pt idx="0">
                  <c:v>0</c:v>
                </c:pt>
                <c:pt idx="1">
                  <c:v>0</c:v>
                </c:pt>
                <c:pt idx="2">
                  <c:v>0</c:v>
                </c:pt>
                <c:pt idx="3">
                  <c:v>0</c:v>
                </c:pt>
              </c:numCache>
            </c:numRef>
          </c:val>
        </c:ser>
        <c:ser>
          <c:idx val="2"/>
          <c:order val="2"/>
          <c:tx>
            <c:v>Chemotherapy only</c:v>
          </c:tx>
          <c:spPr>
            <a:solidFill>
              <a:srgbClr val="92D050"/>
            </a:solidFill>
            <a:ln>
              <a:solidFill>
                <a:schemeClr val="tx1"/>
              </a:solidFill>
            </a:ln>
          </c:spPr>
          <c:invertIfNegative val="0"/>
          <c:errBars>
            <c:errBarType val="both"/>
            <c:errValType val="cust"/>
            <c:noEndCap val="0"/>
            <c:plus>
              <c:numRef>
                <c:f>'8 combinations by year'!$H$51:$H$54</c:f>
                <c:numCache>
                  <c:formatCode>General</c:formatCode>
                  <c:ptCount val="4"/>
                  <c:pt idx="0">
                    <c:v>0</c:v>
                  </c:pt>
                  <c:pt idx="1">
                    <c:v>0</c:v>
                  </c:pt>
                  <c:pt idx="2">
                    <c:v>0</c:v>
                  </c:pt>
                  <c:pt idx="3">
                    <c:v>0</c:v>
                  </c:pt>
                </c:numCache>
              </c:numRef>
            </c:plus>
            <c:minus>
              <c:numRef>
                <c:f>'8 combinations by year'!$G$51:$G$54</c:f>
                <c:numCache>
                  <c:formatCode>General</c:formatCode>
                  <c:ptCount val="4"/>
                  <c:pt idx="0">
                    <c:v>0</c:v>
                  </c:pt>
                  <c:pt idx="1">
                    <c:v>0</c:v>
                  </c:pt>
                  <c:pt idx="2">
                    <c:v>0</c:v>
                  </c:pt>
                  <c:pt idx="3">
                    <c:v>0</c:v>
                  </c:pt>
                </c:numCache>
              </c:numRef>
            </c:minus>
          </c:errBars>
          <c:cat>
            <c:strRef>
              <c:f>'8 combinations by year'!$B$51:$B$54</c:f>
              <c:strCache>
                <c:ptCount val="4"/>
                <c:pt idx="0">
                  <c:v>All patients</c:v>
                </c:pt>
                <c:pt idx="1">
                  <c:v>2013</c:v>
                </c:pt>
                <c:pt idx="2">
                  <c:v>2014</c:v>
                </c:pt>
                <c:pt idx="3">
                  <c:v>2015</c:v>
                </c:pt>
              </c:strCache>
            </c:strRef>
          </c:cat>
          <c:val>
            <c:numRef>
              <c:f>'8 combinations by year'!$F$51:$F$54</c:f>
              <c:numCache>
                <c:formatCode>0</c:formatCode>
                <c:ptCount val="4"/>
                <c:pt idx="0">
                  <c:v>0</c:v>
                </c:pt>
                <c:pt idx="1">
                  <c:v>0</c:v>
                </c:pt>
                <c:pt idx="2">
                  <c:v>0</c:v>
                </c:pt>
                <c:pt idx="3">
                  <c:v>0</c:v>
                </c:pt>
              </c:numCache>
            </c:numRef>
          </c:val>
        </c:ser>
        <c:ser>
          <c:idx val="4"/>
          <c:order val="4"/>
          <c:tx>
            <c:v>Tumour resection only</c:v>
          </c:tx>
          <c:spPr>
            <a:solidFill>
              <a:srgbClr val="00B0F0"/>
            </a:solidFill>
            <a:ln>
              <a:solidFill>
                <a:schemeClr val="tx1"/>
              </a:solidFill>
            </a:ln>
          </c:spPr>
          <c:invertIfNegative val="0"/>
          <c:errBars>
            <c:errBarType val="both"/>
            <c:errValType val="cust"/>
            <c:noEndCap val="0"/>
            <c:plus>
              <c:numRef>
                <c:f>'8 combinations by year'!$K$51:$K$54</c:f>
                <c:numCache>
                  <c:formatCode>General</c:formatCode>
                  <c:ptCount val="4"/>
                  <c:pt idx="0">
                    <c:v>0</c:v>
                  </c:pt>
                  <c:pt idx="1">
                    <c:v>0</c:v>
                  </c:pt>
                  <c:pt idx="2">
                    <c:v>0</c:v>
                  </c:pt>
                  <c:pt idx="3">
                    <c:v>0</c:v>
                  </c:pt>
                </c:numCache>
              </c:numRef>
            </c:plus>
            <c:minus>
              <c:numRef>
                <c:f>'8 combinations by year'!$J$51:$J$54</c:f>
                <c:numCache>
                  <c:formatCode>General</c:formatCode>
                  <c:ptCount val="4"/>
                  <c:pt idx="0">
                    <c:v>0</c:v>
                  </c:pt>
                  <c:pt idx="1">
                    <c:v>0</c:v>
                  </c:pt>
                  <c:pt idx="2">
                    <c:v>0</c:v>
                  </c:pt>
                  <c:pt idx="3">
                    <c:v>0</c:v>
                  </c:pt>
                </c:numCache>
              </c:numRef>
            </c:minus>
          </c:errBars>
          <c:cat>
            <c:strRef>
              <c:f>'8 combinations by year'!$B$51:$B$54</c:f>
              <c:strCache>
                <c:ptCount val="4"/>
                <c:pt idx="0">
                  <c:v>All patients</c:v>
                </c:pt>
                <c:pt idx="1">
                  <c:v>2013</c:v>
                </c:pt>
                <c:pt idx="2">
                  <c:v>2014</c:v>
                </c:pt>
                <c:pt idx="3">
                  <c:v>2015</c:v>
                </c:pt>
              </c:strCache>
            </c:strRef>
          </c:cat>
          <c:val>
            <c:numRef>
              <c:f>'8 combinations by year'!$I$51:$I$54</c:f>
              <c:numCache>
                <c:formatCode>0</c:formatCode>
                <c:ptCount val="4"/>
                <c:pt idx="0">
                  <c:v>0</c:v>
                </c:pt>
                <c:pt idx="1">
                  <c:v>0</c:v>
                </c:pt>
                <c:pt idx="2">
                  <c:v>0</c:v>
                </c:pt>
                <c:pt idx="3">
                  <c:v>0</c:v>
                </c:pt>
              </c:numCache>
            </c:numRef>
          </c:val>
        </c:ser>
        <c:ser>
          <c:idx val="6"/>
          <c:order val="6"/>
          <c:tx>
            <c:v>Radiotherapy only</c:v>
          </c:tx>
          <c:spPr>
            <a:solidFill>
              <a:srgbClr val="FFC000"/>
            </a:solidFill>
            <a:ln>
              <a:solidFill>
                <a:schemeClr val="tx1"/>
              </a:solidFill>
            </a:ln>
          </c:spPr>
          <c:invertIfNegative val="0"/>
          <c:errBars>
            <c:errBarType val="both"/>
            <c:errValType val="cust"/>
            <c:noEndCap val="0"/>
            <c:plus>
              <c:numRef>
                <c:f>'8 combinations by year'!$N$51:$N$54</c:f>
                <c:numCache>
                  <c:formatCode>General</c:formatCode>
                  <c:ptCount val="4"/>
                  <c:pt idx="0">
                    <c:v>0</c:v>
                  </c:pt>
                  <c:pt idx="1">
                    <c:v>0</c:v>
                  </c:pt>
                  <c:pt idx="2">
                    <c:v>0</c:v>
                  </c:pt>
                  <c:pt idx="3">
                    <c:v>0</c:v>
                  </c:pt>
                </c:numCache>
              </c:numRef>
            </c:plus>
            <c:minus>
              <c:numRef>
                <c:f>'8 combinations by year'!$M$51:$M$54</c:f>
                <c:numCache>
                  <c:formatCode>General</c:formatCode>
                  <c:ptCount val="4"/>
                  <c:pt idx="0">
                    <c:v>0</c:v>
                  </c:pt>
                  <c:pt idx="1">
                    <c:v>0</c:v>
                  </c:pt>
                  <c:pt idx="2">
                    <c:v>0</c:v>
                  </c:pt>
                  <c:pt idx="3">
                    <c:v>0</c:v>
                  </c:pt>
                </c:numCache>
              </c:numRef>
            </c:minus>
          </c:errBars>
          <c:cat>
            <c:strRef>
              <c:f>'8 combinations by year'!$B$51:$B$54</c:f>
              <c:strCache>
                <c:ptCount val="4"/>
                <c:pt idx="0">
                  <c:v>All patients</c:v>
                </c:pt>
                <c:pt idx="1">
                  <c:v>2013</c:v>
                </c:pt>
                <c:pt idx="2">
                  <c:v>2014</c:v>
                </c:pt>
                <c:pt idx="3">
                  <c:v>2015</c:v>
                </c:pt>
              </c:strCache>
            </c:strRef>
          </c:cat>
          <c:val>
            <c:numRef>
              <c:f>'8 combinations by year'!$L$51:$L$54</c:f>
              <c:numCache>
                <c:formatCode>0</c:formatCode>
                <c:ptCount val="4"/>
                <c:pt idx="0">
                  <c:v>0</c:v>
                </c:pt>
                <c:pt idx="1">
                  <c:v>0</c:v>
                </c:pt>
                <c:pt idx="2">
                  <c:v>0</c:v>
                </c:pt>
                <c:pt idx="3">
                  <c:v>0</c:v>
                </c:pt>
              </c:numCache>
            </c:numRef>
          </c:val>
        </c:ser>
        <c:ser>
          <c:idx val="8"/>
          <c:order val="8"/>
          <c:tx>
            <c:v>Chemotherapy and radiotherapy</c:v>
          </c:tx>
          <c:spPr>
            <a:solidFill>
              <a:srgbClr val="FF33CC"/>
            </a:solidFill>
            <a:ln>
              <a:solidFill>
                <a:schemeClr val="tx1"/>
              </a:solidFill>
            </a:ln>
          </c:spPr>
          <c:invertIfNegative val="0"/>
          <c:errBars>
            <c:errBarType val="both"/>
            <c:errValType val="cust"/>
            <c:noEndCap val="0"/>
            <c:plus>
              <c:numRef>
                <c:f>'8 combinations by year'!$Q$51:$Q$54</c:f>
                <c:numCache>
                  <c:formatCode>General</c:formatCode>
                  <c:ptCount val="4"/>
                  <c:pt idx="0">
                    <c:v>0</c:v>
                  </c:pt>
                  <c:pt idx="1">
                    <c:v>0</c:v>
                  </c:pt>
                  <c:pt idx="2">
                    <c:v>0</c:v>
                  </c:pt>
                  <c:pt idx="3">
                    <c:v>0</c:v>
                  </c:pt>
                </c:numCache>
              </c:numRef>
            </c:plus>
            <c:minus>
              <c:numRef>
                <c:f>'8 combinations by year'!$P$51:$P$54</c:f>
                <c:numCache>
                  <c:formatCode>General</c:formatCode>
                  <c:ptCount val="4"/>
                  <c:pt idx="0">
                    <c:v>0</c:v>
                  </c:pt>
                  <c:pt idx="1">
                    <c:v>0</c:v>
                  </c:pt>
                  <c:pt idx="2">
                    <c:v>0</c:v>
                  </c:pt>
                  <c:pt idx="3">
                    <c:v>0</c:v>
                  </c:pt>
                </c:numCache>
              </c:numRef>
            </c:minus>
          </c:errBars>
          <c:cat>
            <c:strRef>
              <c:f>'8 combinations by year'!$B$51:$B$54</c:f>
              <c:strCache>
                <c:ptCount val="4"/>
                <c:pt idx="0">
                  <c:v>All patients</c:v>
                </c:pt>
                <c:pt idx="1">
                  <c:v>2013</c:v>
                </c:pt>
                <c:pt idx="2">
                  <c:v>2014</c:v>
                </c:pt>
                <c:pt idx="3">
                  <c:v>2015</c:v>
                </c:pt>
              </c:strCache>
            </c:strRef>
          </c:cat>
          <c:val>
            <c:numRef>
              <c:f>'8 combinations by year'!$O$51:$O$54</c:f>
              <c:numCache>
                <c:formatCode>0</c:formatCode>
                <c:ptCount val="4"/>
                <c:pt idx="0">
                  <c:v>0</c:v>
                </c:pt>
                <c:pt idx="1">
                  <c:v>0</c:v>
                </c:pt>
                <c:pt idx="2">
                  <c:v>0</c:v>
                </c:pt>
                <c:pt idx="3">
                  <c:v>0</c:v>
                </c:pt>
              </c:numCache>
            </c:numRef>
          </c:val>
        </c:ser>
        <c:ser>
          <c:idx val="10"/>
          <c:order val="10"/>
          <c:tx>
            <c:v>Tumour resection and chemotherapy</c:v>
          </c:tx>
          <c:spPr>
            <a:solidFill>
              <a:srgbClr val="002060"/>
            </a:solidFill>
            <a:ln>
              <a:solidFill>
                <a:schemeClr val="tx1"/>
              </a:solidFill>
            </a:ln>
          </c:spPr>
          <c:invertIfNegative val="0"/>
          <c:errBars>
            <c:errBarType val="both"/>
            <c:errValType val="cust"/>
            <c:noEndCap val="0"/>
            <c:plus>
              <c:numRef>
                <c:f>'8 combinations by year'!$T$51:$T$54</c:f>
                <c:numCache>
                  <c:formatCode>General</c:formatCode>
                  <c:ptCount val="4"/>
                  <c:pt idx="0">
                    <c:v>0</c:v>
                  </c:pt>
                  <c:pt idx="1">
                    <c:v>0</c:v>
                  </c:pt>
                  <c:pt idx="2">
                    <c:v>0</c:v>
                  </c:pt>
                  <c:pt idx="3">
                    <c:v>0</c:v>
                  </c:pt>
                </c:numCache>
              </c:numRef>
            </c:plus>
            <c:minus>
              <c:numRef>
                <c:f>'8 combinations by year'!$S$51:$S$54</c:f>
                <c:numCache>
                  <c:formatCode>General</c:formatCode>
                  <c:ptCount val="4"/>
                  <c:pt idx="0">
                    <c:v>0</c:v>
                  </c:pt>
                  <c:pt idx="1">
                    <c:v>0</c:v>
                  </c:pt>
                  <c:pt idx="2">
                    <c:v>0</c:v>
                  </c:pt>
                  <c:pt idx="3">
                    <c:v>0</c:v>
                  </c:pt>
                </c:numCache>
              </c:numRef>
            </c:minus>
          </c:errBars>
          <c:cat>
            <c:strRef>
              <c:f>'8 combinations by year'!$B$51:$B$54</c:f>
              <c:strCache>
                <c:ptCount val="4"/>
                <c:pt idx="0">
                  <c:v>All patients</c:v>
                </c:pt>
                <c:pt idx="1">
                  <c:v>2013</c:v>
                </c:pt>
                <c:pt idx="2">
                  <c:v>2014</c:v>
                </c:pt>
                <c:pt idx="3">
                  <c:v>2015</c:v>
                </c:pt>
              </c:strCache>
            </c:strRef>
          </c:cat>
          <c:val>
            <c:numRef>
              <c:f>'8 combinations by year'!$R$51:$R$54</c:f>
              <c:numCache>
                <c:formatCode>0</c:formatCode>
                <c:ptCount val="4"/>
                <c:pt idx="0">
                  <c:v>0</c:v>
                </c:pt>
                <c:pt idx="1">
                  <c:v>0</c:v>
                </c:pt>
                <c:pt idx="2">
                  <c:v>0</c:v>
                </c:pt>
                <c:pt idx="3">
                  <c:v>0</c:v>
                </c:pt>
              </c:numCache>
            </c:numRef>
          </c:val>
        </c:ser>
        <c:ser>
          <c:idx val="12"/>
          <c:order val="12"/>
          <c:tx>
            <c:v>Tumour resection and radiotherapy</c:v>
          </c:tx>
          <c:spPr>
            <a:solidFill>
              <a:srgbClr val="FFFF00"/>
            </a:solidFill>
            <a:ln>
              <a:solidFill>
                <a:schemeClr val="tx1"/>
              </a:solidFill>
            </a:ln>
          </c:spPr>
          <c:invertIfNegative val="0"/>
          <c:errBars>
            <c:errBarType val="both"/>
            <c:errValType val="cust"/>
            <c:noEndCap val="0"/>
            <c:plus>
              <c:numRef>
                <c:f>'8 combinations by year'!$W$51:$W$54</c:f>
                <c:numCache>
                  <c:formatCode>General</c:formatCode>
                  <c:ptCount val="4"/>
                  <c:pt idx="0">
                    <c:v>0</c:v>
                  </c:pt>
                  <c:pt idx="1">
                    <c:v>0</c:v>
                  </c:pt>
                  <c:pt idx="2">
                    <c:v>0</c:v>
                  </c:pt>
                  <c:pt idx="3">
                    <c:v>0</c:v>
                  </c:pt>
                </c:numCache>
              </c:numRef>
            </c:plus>
            <c:minus>
              <c:numRef>
                <c:f>'8 combinations by year'!$V$51:$V$54</c:f>
                <c:numCache>
                  <c:formatCode>General</c:formatCode>
                  <c:ptCount val="4"/>
                  <c:pt idx="0">
                    <c:v>0</c:v>
                  </c:pt>
                  <c:pt idx="1">
                    <c:v>0</c:v>
                  </c:pt>
                  <c:pt idx="2">
                    <c:v>0</c:v>
                  </c:pt>
                  <c:pt idx="3">
                    <c:v>0</c:v>
                  </c:pt>
                </c:numCache>
              </c:numRef>
            </c:minus>
          </c:errBars>
          <c:cat>
            <c:strRef>
              <c:f>'8 combinations by year'!$B$51:$B$54</c:f>
              <c:strCache>
                <c:ptCount val="4"/>
                <c:pt idx="0">
                  <c:v>All patients</c:v>
                </c:pt>
                <c:pt idx="1">
                  <c:v>2013</c:v>
                </c:pt>
                <c:pt idx="2">
                  <c:v>2014</c:v>
                </c:pt>
                <c:pt idx="3">
                  <c:v>2015</c:v>
                </c:pt>
              </c:strCache>
            </c:strRef>
          </c:cat>
          <c:val>
            <c:numRef>
              <c:f>'8 combinations by year'!$U$51:$U$54</c:f>
              <c:numCache>
                <c:formatCode>0</c:formatCode>
                <c:ptCount val="4"/>
                <c:pt idx="0">
                  <c:v>0</c:v>
                </c:pt>
                <c:pt idx="1">
                  <c:v>0</c:v>
                </c:pt>
                <c:pt idx="2">
                  <c:v>0</c:v>
                </c:pt>
                <c:pt idx="3">
                  <c:v>0</c:v>
                </c:pt>
              </c:numCache>
            </c:numRef>
          </c:val>
        </c:ser>
        <c:ser>
          <c:idx val="14"/>
          <c:order val="14"/>
          <c:tx>
            <c:v>Tumour resection, radiotherapy and chemotherapy</c:v>
          </c:tx>
          <c:spPr>
            <a:solidFill>
              <a:srgbClr val="7030A0"/>
            </a:solidFill>
            <a:ln>
              <a:solidFill>
                <a:schemeClr val="tx1"/>
              </a:solidFill>
            </a:ln>
          </c:spPr>
          <c:invertIfNegative val="0"/>
          <c:errBars>
            <c:errBarType val="both"/>
            <c:errValType val="cust"/>
            <c:noEndCap val="0"/>
            <c:plus>
              <c:numRef>
                <c:f>'8 combinations by year'!$Z$51:$Z$54</c:f>
                <c:numCache>
                  <c:formatCode>General</c:formatCode>
                  <c:ptCount val="4"/>
                  <c:pt idx="0">
                    <c:v>0</c:v>
                  </c:pt>
                  <c:pt idx="1">
                    <c:v>0</c:v>
                  </c:pt>
                  <c:pt idx="2">
                    <c:v>0</c:v>
                  </c:pt>
                  <c:pt idx="3">
                    <c:v>0</c:v>
                  </c:pt>
                </c:numCache>
              </c:numRef>
            </c:plus>
            <c:minus>
              <c:numRef>
                <c:f>'8 combinations by year'!$Y$51:$Y$54</c:f>
                <c:numCache>
                  <c:formatCode>General</c:formatCode>
                  <c:ptCount val="4"/>
                  <c:pt idx="0">
                    <c:v>0</c:v>
                  </c:pt>
                  <c:pt idx="1">
                    <c:v>0</c:v>
                  </c:pt>
                  <c:pt idx="2">
                    <c:v>0</c:v>
                  </c:pt>
                  <c:pt idx="3">
                    <c:v>0</c:v>
                  </c:pt>
                </c:numCache>
              </c:numRef>
            </c:minus>
          </c:errBars>
          <c:cat>
            <c:strRef>
              <c:f>'8 combinations by year'!$B$51:$B$54</c:f>
              <c:strCache>
                <c:ptCount val="4"/>
                <c:pt idx="0">
                  <c:v>All patients</c:v>
                </c:pt>
                <c:pt idx="1">
                  <c:v>2013</c:v>
                </c:pt>
                <c:pt idx="2">
                  <c:v>2014</c:v>
                </c:pt>
                <c:pt idx="3">
                  <c:v>2015</c:v>
                </c:pt>
              </c:strCache>
            </c:strRef>
          </c:cat>
          <c:val>
            <c:numRef>
              <c:f>'8 combinations by year'!$X$51:$X$54</c:f>
              <c:numCache>
                <c:formatCode>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129385216"/>
        <c:axId val="129387136"/>
      </c:barChart>
      <c:barChart>
        <c:barDir val="col"/>
        <c:grouping val="clustered"/>
        <c:varyColors val="0"/>
        <c:ser>
          <c:idx val="1"/>
          <c:order val="1"/>
          <c:tx>
            <c:v>other care (all malig)</c:v>
          </c:tx>
          <c:spPr>
            <a:pattFill prst="dkDnDiag">
              <a:fgClr>
                <a:schemeClr val="bg1">
                  <a:lumMod val="75000"/>
                </a:schemeClr>
              </a:fgClr>
              <a:bgClr>
                <a:schemeClr val="bg1"/>
              </a:bgClr>
            </a:pattFill>
            <a:ln>
              <a:solidFill>
                <a:schemeClr val="tx1"/>
              </a:solidFill>
            </a:ln>
          </c:spPr>
          <c:invertIfNegative val="0"/>
          <c:errBars>
            <c:errBarType val="both"/>
            <c:errValType val="cust"/>
            <c:noEndCap val="0"/>
            <c:plus>
              <c:numRef>
                <c:f>'8 combinations by year'!$E$58:$E$61</c:f>
                <c:numCache>
                  <c:formatCode>General</c:formatCode>
                  <c:ptCount val="4"/>
                  <c:pt idx="0">
                    <c:v>8.384569761914662E-2</c:v>
                  </c:pt>
                  <c:pt idx="1">
                    <c:v>0.23762366806517576</c:v>
                  </c:pt>
                  <c:pt idx="2">
                    <c:v>0.23658965668900578</c:v>
                  </c:pt>
                  <c:pt idx="3">
                    <c:v>0.17114465365703779</c:v>
                  </c:pt>
                </c:numCache>
              </c:numRef>
            </c:plus>
            <c:minus>
              <c:numRef>
                <c:f>'8 combinations by year'!$D$58:$D$61</c:f>
                <c:numCache>
                  <c:formatCode>General</c:formatCode>
                  <c:ptCount val="4"/>
                  <c:pt idx="0">
                    <c:v>0.11615430238085622</c:v>
                  </c:pt>
                  <c:pt idx="1">
                    <c:v>0.16237633193482992</c:v>
                  </c:pt>
                  <c:pt idx="2">
                    <c:v>0.16341034331099991</c:v>
                  </c:pt>
                  <c:pt idx="3">
                    <c:v>0.22885534634296079</c:v>
                  </c:pt>
                </c:numCache>
              </c:numRef>
            </c:minus>
          </c:errBars>
          <c:cat>
            <c:strRef>
              <c:f>'8 combinations by year'!$B$51:$B$54</c:f>
              <c:strCache>
                <c:ptCount val="4"/>
                <c:pt idx="0">
                  <c:v>All patients</c:v>
                </c:pt>
                <c:pt idx="1">
                  <c:v>2013</c:v>
                </c:pt>
                <c:pt idx="2">
                  <c:v>2014</c:v>
                </c:pt>
                <c:pt idx="3">
                  <c:v>2015</c:v>
                </c:pt>
              </c:strCache>
            </c:strRef>
          </c:cat>
          <c:val>
            <c:numRef>
              <c:f>'8 combinations by year'!$C$58:$C$61</c:f>
              <c:numCache>
                <c:formatCode>0</c:formatCode>
                <c:ptCount val="4"/>
                <c:pt idx="0">
                  <c:v>33.016154302380855</c:v>
                </c:pt>
                <c:pt idx="1">
                  <c:v>33.562376331934828</c:v>
                </c:pt>
                <c:pt idx="2">
                  <c:v>33.063410343310998</c:v>
                </c:pt>
                <c:pt idx="3">
                  <c:v>32.428855346342964</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errBars>
            <c:errBarType val="both"/>
            <c:errValType val="cust"/>
            <c:noEndCap val="0"/>
            <c:plus>
              <c:numRef>
                <c:f>'8 combinations by year'!$H$58:$H$61</c:f>
                <c:numCache>
                  <c:formatCode>General</c:formatCode>
                  <c:ptCount val="4"/>
                  <c:pt idx="0">
                    <c:v>9.8649523872437861E-2</c:v>
                  </c:pt>
                  <c:pt idx="1">
                    <c:v>7.9834690705357758E-2</c:v>
                  </c:pt>
                  <c:pt idx="2">
                    <c:v>0.14074974775567295</c:v>
                  </c:pt>
                  <c:pt idx="3">
                    <c:v>7.8253122483594062E-2</c:v>
                  </c:pt>
                </c:numCache>
              </c:numRef>
            </c:plus>
            <c:minus>
              <c:numRef>
                <c:f>'8 combinations by year'!$G$58:$G$61</c:f>
                <c:numCache>
                  <c:formatCode>General</c:formatCode>
                  <c:ptCount val="4"/>
                  <c:pt idx="0">
                    <c:v>0.10135047612756232</c:v>
                  </c:pt>
                  <c:pt idx="1">
                    <c:v>0.12016530929464242</c:v>
                  </c:pt>
                  <c:pt idx="2">
                    <c:v>5.9250252244327228E-2</c:v>
                  </c:pt>
                  <c:pt idx="3">
                    <c:v>0.12174687751640434</c:v>
                  </c:pt>
                </c:numCache>
              </c:numRef>
            </c:minus>
          </c:errBars>
          <c:cat>
            <c:strRef>
              <c:f>'8 combinations by year'!$B$51:$B$54</c:f>
              <c:strCache>
                <c:ptCount val="4"/>
                <c:pt idx="0">
                  <c:v>All patients</c:v>
                </c:pt>
                <c:pt idx="1">
                  <c:v>2013</c:v>
                </c:pt>
                <c:pt idx="2">
                  <c:v>2014</c:v>
                </c:pt>
                <c:pt idx="3">
                  <c:v>2015</c:v>
                </c:pt>
              </c:strCache>
            </c:strRef>
          </c:cat>
          <c:val>
            <c:numRef>
              <c:f>'8 combinations by year'!$F$58:$F$61</c:f>
              <c:numCache>
                <c:formatCode>0</c:formatCode>
                <c:ptCount val="4"/>
                <c:pt idx="0">
                  <c:v>6.8013504761275625</c:v>
                </c:pt>
                <c:pt idx="1">
                  <c:v>6.6201653092946424</c:v>
                </c:pt>
                <c:pt idx="2">
                  <c:v>6.6592502522443278</c:v>
                </c:pt>
                <c:pt idx="3">
                  <c:v>7.1217468775164052</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errBars>
            <c:errBarType val="both"/>
            <c:errValType val="cust"/>
            <c:noEndCap val="0"/>
            <c:plus>
              <c:numRef>
                <c:f>'8 combinations by year'!$K$58:$K$61</c:f>
                <c:numCache>
                  <c:formatCode>General</c:formatCode>
                  <c:ptCount val="4"/>
                  <c:pt idx="0">
                    <c:v>0.12320753877018475</c:v>
                  </c:pt>
                  <c:pt idx="1">
                    <c:v>0.19775286736721753</c:v>
                  </c:pt>
                  <c:pt idx="2">
                    <c:v>0.17730663424141113</c:v>
                  </c:pt>
                  <c:pt idx="3">
                    <c:v>0.19935408706975011</c:v>
                  </c:pt>
                </c:numCache>
              </c:numRef>
            </c:plus>
            <c:minus>
              <c:numRef>
                <c:f>'8 combinations by year'!$J$58:$J$61</c:f>
                <c:numCache>
                  <c:formatCode>General</c:formatCode>
                  <c:ptCount val="4"/>
                  <c:pt idx="0">
                    <c:v>7.6792461229818088E-2</c:v>
                  </c:pt>
                  <c:pt idx="1">
                    <c:v>0.20224713263278105</c:v>
                  </c:pt>
                  <c:pt idx="2">
                    <c:v>0.12269336575858958</c:v>
                  </c:pt>
                  <c:pt idx="3">
                    <c:v>0.20064591293025202</c:v>
                  </c:pt>
                </c:numCache>
              </c:numRef>
            </c:minus>
          </c:errBars>
          <c:cat>
            <c:strRef>
              <c:f>'8 combinations by year'!$B$51:$B$54</c:f>
              <c:strCache>
                <c:ptCount val="4"/>
                <c:pt idx="0">
                  <c:v>All patients</c:v>
                </c:pt>
                <c:pt idx="1">
                  <c:v>2013</c:v>
                </c:pt>
                <c:pt idx="2">
                  <c:v>2014</c:v>
                </c:pt>
                <c:pt idx="3">
                  <c:v>2015</c:v>
                </c:pt>
              </c:strCache>
            </c:strRef>
          </c:cat>
          <c:val>
            <c:numRef>
              <c:f>'8 combinations by year'!$I$58:$I$61</c:f>
              <c:numCache>
                <c:formatCode>0</c:formatCode>
                <c:ptCount val="4"/>
                <c:pt idx="0">
                  <c:v>21.476792461229817</c:v>
                </c:pt>
                <c:pt idx="1">
                  <c:v>21.002247132632782</c:v>
                </c:pt>
                <c:pt idx="2">
                  <c:v>21.522693365758588</c:v>
                </c:pt>
                <c:pt idx="3">
                  <c:v>21.900645912930251</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errBars>
            <c:errBarType val="both"/>
            <c:errValType val="cust"/>
            <c:noEndCap val="0"/>
            <c:plus>
              <c:numRef>
                <c:f>'8 combinations by year'!$N$58:$N$61</c:f>
                <c:numCache>
                  <c:formatCode>General</c:formatCode>
                  <c:ptCount val="4"/>
                  <c:pt idx="0">
                    <c:v>6.7838879179490164E-2</c:v>
                  </c:pt>
                  <c:pt idx="1">
                    <c:v>0.1458709479089535</c:v>
                  </c:pt>
                  <c:pt idx="2">
                    <c:v>8.4822221647307572E-2</c:v>
                  </c:pt>
                  <c:pt idx="3">
                    <c:v>0.17121661212671491</c:v>
                  </c:pt>
                </c:numCache>
              </c:numRef>
            </c:plus>
            <c:minus>
              <c:numRef>
                <c:f>'8 combinations by year'!$M$58:$M$61</c:f>
                <c:numCache>
                  <c:formatCode>General</c:formatCode>
                  <c:ptCount val="4"/>
                  <c:pt idx="0">
                    <c:v>3.2161120820507705E-2</c:v>
                  </c:pt>
                  <c:pt idx="1">
                    <c:v>0.15412905209104721</c:v>
                  </c:pt>
                  <c:pt idx="2">
                    <c:v>0.11517777835269349</c:v>
                  </c:pt>
                  <c:pt idx="3">
                    <c:v>0.12878338787328403</c:v>
                  </c:pt>
                </c:numCache>
              </c:numRef>
            </c:minus>
          </c:errBars>
          <c:cat>
            <c:strRef>
              <c:f>'8 combinations by year'!$B$51:$B$54</c:f>
              <c:strCache>
                <c:ptCount val="4"/>
                <c:pt idx="0">
                  <c:v>All patients</c:v>
                </c:pt>
                <c:pt idx="1">
                  <c:v>2013</c:v>
                </c:pt>
                <c:pt idx="2">
                  <c:v>2014</c:v>
                </c:pt>
                <c:pt idx="3">
                  <c:v>2015</c:v>
                </c:pt>
              </c:strCache>
            </c:strRef>
          </c:cat>
          <c:val>
            <c:numRef>
              <c:f>'8 combinations by year'!$L$58:$L$61</c:f>
              <c:numCache>
                <c:formatCode>0</c:formatCode>
                <c:ptCount val="4"/>
                <c:pt idx="0">
                  <c:v>10.132161120820509</c:v>
                </c:pt>
                <c:pt idx="1">
                  <c:v>10.354129052091047</c:v>
                </c:pt>
                <c:pt idx="2">
                  <c:v>10.015177778352694</c:v>
                </c:pt>
                <c:pt idx="3">
                  <c:v>10.028783387873284</c:v>
                </c:pt>
              </c:numCache>
            </c:numRef>
          </c:val>
        </c:ser>
        <c:ser>
          <c:idx val="9"/>
          <c:order val="9"/>
          <c:tx>
            <c:v>CT and RT (all malig)</c:v>
          </c:tx>
          <c:spPr>
            <a:pattFill prst="dkDnDiag">
              <a:fgClr>
                <a:srgbClr val="FF33CC"/>
              </a:fgClr>
              <a:bgClr>
                <a:schemeClr val="bg1"/>
              </a:bgClr>
            </a:pattFill>
            <a:ln>
              <a:solidFill>
                <a:schemeClr val="tx1"/>
              </a:solidFill>
            </a:ln>
          </c:spPr>
          <c:invertIfNegative val="0"/>
          <c:errBars>
            <c:errBarType val="both"/>
            <c:errValType val="cust"/>
            <c:noEndCap val="0"/>
            <c:plus>
              <c:numRef>
                <c:f>'8 combinations by year'!$Q$58:$Q$61</c:f>
                <c:numCache>
                  <c:formatCode>General</c:formatCode>
                  <c:ptCount val="4"/>
                  <c:pt idx="0">
                    <c:v>1.2787302882039775E-2</c:v>
                  </c:pt>
                  <c:pt idx="1">
                    <c:v>7.9222033157113181E-2</c:v>
                  </c:pt>
                  <c:pt idx="2">
                    <c:v>0.11972076337326154</c:v>
                  </c:pt>
                  <c:pt idx="3">
                    <c:v>0.14017852553669119</c:v>
                  </c:pt>
                </c:numCache>
              </c:numRef>
            </c:plus>
            <c:minus>
              <c:numRef>
                <c:f>'8 combinations by year'!$P$58:$P$61</c:f>
                <c:numCache>
                  <c:formatCode>General</c:formatCode>
                  <c:ptCount val="4"/>
                  <c:pt idx="0">
                    <c:v>8.7212697117960758E-2</c:v>
                  </c:pt>
                  <c:pt idx="1">
                    <c:v>0.120777966842887</c:v>
                  </c:pt>
                  <c:pt idx="2">
                    <c:v>8.0279236626738637E-2</c:v>
                  </c:pt>
                  <c:pt idx="3">
                    <c:v>5.9821474463308988E-2</c:v>
                  </c:pt>
                </c:numCache>
              </c:numRef>
            </c:minus>
          </c:errBars>
          <c:cat>
            <c:strRef>
              <c:f>'8 combinations by year'!$B$51:$B$54</c:f>
              <c:strCache>
                <c:ptCount val="4"/>
                <c:pt idx="0">
                  <c:v>All patients</c:v>
                </c:pt>
                <c:pt idx="1">
                  <c:v>2013</c:v>
                </c:pt>
                <c:pt idx="2">
                  <c:v>2014</c:v>
                </c:pt>
                <c:pt idx="3">
                  <c:v>2015</c:v>
                </c:pt>
              </c:strCache>
            </c:strRef>
          </c:cat>
          <c:val>
            <c:numRef>
              <c:f>'8 combinations by year'!$O$58:$O$61</c:f>
              <c:numCache>
                <c:formatCode>0</c:formatCode>
                <c:ptCount val="4"/>
                <c:pt idx="0">
                  <c:v>5.1872126971179604</c:v>
                </c:pt>
                <c:pt idx="1">
                  <c:v>5.120777966842887</c:v>
                </c:pt>
                <c:pt idx="2">
                  <c:v>5.1802792366267383</c:v>
                </c:pt>
                <c:pt idx="3">
                  <c:v>5.2598214744633092</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errBars>
            <c:errBarType val="both"/>
            <c:errValType val="cust"/>
            <c:noEndCap val="0"/>
            <c:plus>
              <c:numRef>
                <c:f>'8 combinations by year'!$T$58:$T$61</c:f>
                <c:numCache>
                  <c:formatCode>General</c:formatCode>
                  <c:ptCount val="4"/>
                  <c:pt idx="0">
                    <c:v>8.694128071205931E-2</c:v>
                  </c:pt>
                  <c:pt idx="1">
                    <c:v>0.13158888297158455</c:v>
                  </c:pt>
                  <c:pt idx="2">
                    <c:v>6.2315990996818726E-2</c:v>
                  </c:pt>
                  <c:pt idx="3">
                    <c:v>6.7234910137577764E-2</c:v>
                  </c:pt>
                </c:numCache>
              </c:numRef>
            </c:plus>
            <c:minus>
              <c:numRef>
                <c:f>'8 combinations by year'!$S$58:$S$61</c:f>
                <c:numCache>
                  <c:formatCode>General</c:formatCode>
                  <c:ptCount val="4"/>
                  <c:pt idx="0">
                    <c:v>1.3058719287941223E-2</c:v>
                  </c:pt>
                  <c:pt idx="1">
                    <c:v>6.8411117028415624E-2</c:v>
                  </c:pt>
                  <c:pt idx="2">
                    <c:v>0.13768400900318145</c:v>
                  </c:pt>
                  <c:pt idx="3">
                    <c:v>0.13276508986242241</c:v>
                  </c:pt>
                </c:numCache>
              </c:numRef>
            </c:minus>
          </c:errBars>
          <c:cat>
            <c:strRef>
              <c:f>'8 combinations by year'!$B$51:$B$54</c:f>
              <c:strCache>
                <c:ptCount val="4"/>
                <c:pt idx="0">
                  <c:v>All patients</c:v>
                </c:pt>
                <c:pt idx="1">
                  <c:v>2013</c:v>
                </c:pt>
                <c:pt idx="2">
                  <c:v>2014</c:v>
                </c:pt>
                <c:pt idx="3">
                  <c:v>2015</c:v>
                </c:pt>
              </c:strCache>
            </c:strRef>
          </c:cat>
          <c:val>
            <c:numRef>
              <c:f>'8 combinations by year'!$R$58:$R$61</c:f>
              <c:numCache>
                <c:formatCode>0</c:formatCode>
                <c:ptCount val="4"/>
                <c:pt idx="0">
                  <c:v>7.813058719287941</c:v>
                </c:pt>
                <c:pt idx="1">
                  <c:v>7.7684111170284158</c:v>
                </c:pt>
                <c:pt idx="2">
                  <c:v>7.8376840090031816</c:v>
                </c:pt>
                <c:pt idx="3">
                  <c:v>7.8327650898624226</c:v>
                </c:pt>
              </c:numCache>
            </c:numRef>
          </c:val>
        </c:ser>
        <c:ser>
          <c:idx val="13"/>
          <c:order val="13"/>
          <c:tx>
            <c:v>TR and RT (all malig)</c:v>
          </c:tx>
          <c:spPr>
            <a:pattFill prst="dkDnDiag">
              <a:fgClr>
                <a:srgbClr val="FFFF00"/>
              </a:fgClr>
              <a:bgClr>
                <a:schemeClr val="bg1"/>
              </a:bgClr>
            </a:pattFill>
            <a:ln>
              <a:solidFill>
                <a:schemeClr val="tx1"/>
              </a:solidFill>
            </a:ln>
          </c:spPr>
          <c:invertIfNegative val="0"/>
          <c:errBars>
            <c:errBarType val="both"/>
            <c:errValType val="cust"/>
            <c:noEndCap val="0"/>
            <c:plus>
              <c:numRef>
                <c:f>'8 combinations by year'!$W$58:$W$61</c:f>
                <c:numCache>
                  <c:formatCode>General</c:formatCode>
                  <c:ptCount val="4"/>
                  <c:pt idx="0">
                    <c:v>9.6149764413430816E-2</c:v>
                  </c:pt>
                  <c:pt idx="1">
                    <c:v>7.5600209559189224E-2</c:v>
                  </c:pt>
                  <c:pt idx="2">
                    <c:v>0.11198009641338835</c:v>
                  </c:pt>
                  <c:pt idx="3">
                    <c:v>0.10116332859321098</c:v>
                  </c:pt>
                </c:numCache>
              </c:numRef>
            </c:plus>
            <c:minus>
              <c:numRef>
                <c:f>'8 combinations by year'!$V$58:$V$61</c:f>
                <c:numCache>
                  <c:formatCode>General</c:formatCode>
                  <c:ptCount val="4"/>
                  <c:pt idx="0">
                    <c:v>0.10385023558656847</c:v>
                  </c:pt>
                  <c:pt idx="1">
                    <c:v>0.12439979044081007</c:v>
                  </c:pt>
                  <c:pt idx="2">
                    <c:v>8.8019903586612713E-2</c:v>
                  </c:pt>
                  <c:pt idx="3">
                    <c:v>9.8836671406788312E-2</c:v>
                  </c:pt>
                </c:numCache>
              </c:numRef>
            </c:minus>
          </c:errBars>
          <c:cat>
            <c:strRef>
              <c:f>'8 combinations by year'!$B$51:$B$54</c:f>
              <c:strCache>
                <c:ptCount val="4"/>
                <c:pt idx="0">
                  <c:v>All patients</c:v>
                </c:pt>
                <c:pt idx="1">
                  <c:v>2013</c:v>
                </c:pt>
                <c:pt idx="2">
                  <c:v>2014</c:v>
                </c:pt>
                <c:pt idx="3">
                  <c:v>2015</c:v>
                </c:pt>
              </c:strCache>
            </c:strRef>
          </c:cat>
          <c:val>
            <c:numRef>
              <c:f>'8 combinations by year'!$U$58:$U$61</c:f>
              <c:numCache>
                <c:formatCode>0</c:formatCode>
                <c:ptCount val="4"/>
                <c:pt idx="0">
                  <c:v>8.7038502355865681</c:v>
                </c:pt>
                <c:pt idx="1">
                  <c:v>8.6243997904408101</c:v>
                </c:pt>
                <c:pt idx="2">
                  <c:v>8.788019903586612</c:v>
                </c:pt>
                <c:pt idx="3">
                  <c:v>8.698836671406788</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errBars>
            <c:errBarType val="both"/>
            <c:errValType val="cust"/>
            <c:noEndCap val="0"/>
            <c:plus>
              <c:numRef>
                <c:f>'8 combinations by year'!$Z$58:$Z$61</c:f>
                <c:numCache>
                  <c:formatCode>General</c:formatCode>
                  <c:ptCount val="4"/>
                  <c:pt idx="0">
                    <c:v>3.0580012551213898E-2</c:v>
                  </c:pt>
                  <c:pt idx="1">
                    <c:v>0.15250670026541169</c:v>
                  </c:pt>
                  <c:pt idx="2">
                    <c:v>6.6514888883140166E-2</c:v>
                  </c:pt>
                  <c:pt idx="3">
                    <c:v>7.1454760395430306E-2</c:v>
                  </c:pt>
                </c:numCache>
              </c:numRef>
            </c:plus>
            <c:minus>
              <c:numRef>
                <c:f>'8 combinations by year'!$Y$58:$Y$61</c:f>
                <c:numCache>
                  <c:formatCode>General</c:formatCode>
                  <c:ptCount val="4"/>
                  <c:pt idx="0">
                    <c:v>6.9419987448785747E-2</c:v>
                  </c:pt>
                  <c:pt idx="1">
                    <c:v>0.14749329973458725</c:v>
                  </c:pt>
                  <c:pt idx="2">
                    <c:v>0.13348511111686001</c:v>
                  </c:pt>
                  <c:pt idx="3">
                    <c:v>0.12854523960456987</c:v>
                  </c:pt>
                </c:numCache>
              </c:numRef>
            </c:minus>
          </c:errBars>
          <c:cat>
            <c:strRef>
              <c:f>'8 combinations by year'!$B$51:$B$54</c:f>
              <c:strCache>
                <c:ptCount val="4"/>
                <c:pt idx="0">
                  <c:v>All patients</c:v>
                </c:pt>
                <c:pt idx="1">
                  <c:v>2013</c:v>
                </c:pt>
                <c:pt idx="2">
                  <c:v>2014</c:v>
                </c:pt>
                <c:pt idx="3">
                  <c:v>2015</c:v>
                </c:pt>
              </c:strCache>
            </c:strRef>
          </c:cat>
          <c:val>
            <c:numRef>
              <c:f>'8 combinations by year'!$X$58:$X$61</c:f>
              <c:numCache>
                <c:formatCode>0</c:formatCode>
                <c:ptCount val="4"/>
                <c:pt idx="0">
                  <c:v>6.8694199874487865</c:v>
                </c:pt>
                <c:pt idx="1">
                  <c:v>6.947493299734588</c:v>
                </c:pt>
                <c:pt idx="2">
                  <c:v>6.9334851111168607</c:v>
                </c:pt>
                <c:pt idx="3">
                  <c:v>6.7285452396045704</c:v>
                </c:pt>
              </c:numCache>
            </c:numRef>
          </c:val>
        </c:ser>
        <c:dLbls>
          <c:showLegendKey val="0"/>
          <c:showVal val="0"/>
          <c:showCatName val="0"/>
          <c:showSerName val="0"/>
          <c:showPercent val="0"/>
          <c:showBubbleSize val="0"/>
        </c:dLbls>
        <c:gapWidth val="150"/>
        <c:axId val="129394944"/>
        <c:axId val="129393408"/>
      </c:barChart>
      <c:catAx>
        <c:axId val="129385216"/>
        <c:scaling>
          <c:orientation val="minMax"/>
        </c:scaling>
        <c:delete val="0"/>
        <c:axPos val="b"/>
        <c:title>
          <c:tx>
            <c:rich>
              <a:bodyPr/>
              <a:lstStyle/>
              <a:p>
                <a:pPr>
                  <a:defRPr sz="1200" b="0"/>
                </a:pPr>
                <a:r>
                  <a:rPr lang="en-GB" sz="1200" b="0"/>
                  <a:t>Year of diagnosis</a:t>
                </a:r>
              </a:p>
            </c:rich>
          </c:tx>
          <c:layout>
            <c:manualLayout>
              <c:xMode val="edge"/>
              <c:yMode val="edge"/>
              <c:x val="0.48473373813312021"/>
              <c:y val="0.8435579504465498"/>
            </c:manualLayout>
          </c:layout>
          <c:overlay val="0"/>
        </c:title>
        <c:majorTickMark val="out"/>
        <c:minorTickMark val="none"/>
        <c:tickLblPos val="nextTo"/>
        <c:spPr>
          <a:ln>
            <a:solidFill>
              <a:schemeClr val="tx1"/>
            </a:solidFill>
          </a:ln>
        </c:spPr>
        <c:crossAx val="129387136"/>
        <c:crosses val="autoZero"/>
        <c:auto val="1"/>
        <c:lblAlgn val="ctr"/>
        <c:lblOffset val="100"/>
        <c:noMultiLvlLbl val="0"/>
      </c:catAx>
      <c:valAx>
        <c:axId val="129387136"/>
        <c:scaling>
          <c:orientation val="minMax"/>
          <c:max val="100"/>
          <c:min val="0"/>
        </c:scaling>
        <c:delete val="0"/>
        <c:axPos val="l"/>
        <c:majorGridlines/>
        <c:title>
          <c:tx>
            <c:rich>
              <a:bodyPr rot="-5400000" vert="horz"/>
              <a:lstStyle/>
              <a:p>
                <a:pPr>
                  <a:defRPr sz="1050"/>
                </a:pPr>
                <a:r>
                  <a:rPr lang="en-US" sz="1050" b="0" i="0" baseline="0">
                    <a:effectLst/>
                  </a:rPr>
                  <a:t>Proportion of tumours (and 95% confidence interval)</a:t>
                </a:r>
                <a:endParaRPr lang="en-GB" sz="1050" b="0">
                  <a:effectLst/>
                </a:endParaRPr>
              </a:p>
            </c:rich>
          </c:tx>
          <c:layout/>
          <c:overlay val="0"/>
        </c:title>
        <c:numFmt formatCode="0" sourceLinked="1"/>
        <c:majorTickMark val="out"/>
        <c:minorTickMark val="none"/>
        <c:tickLblPos val="nextTo"/>
        <c:spPr>
          <a:ln>
            <a:solidFill>
              <a:schemeClr val="tx1"/>
            </a:solidFill>
          </a:ln>
        </c:spPr>
        <c:crossAx val="129385216"/>
        <c:crosses val="autoZero"/>
        <c:crossBetween val="between"/>
      </c:valAx>
      <c:valAx>
        <c:axId val="129393408"/>
        <c:scaling>
          <c:orientation val="minMax"/>
          <c:max val="100"/>
          <c:min val="0"/>
        </c:scaling>
        <c:delete val="1"/>
        <c:axPos val="r"/>
        <c:numFmt formatCode="0" sourceLinked="1"/>
        <c:majorTickMark val="out"/>
        <c:minorTickMark val="none"/>
        <c:tickLblPos val="none"/>
        <c:crossAx val="129394944"/>
        <c:crosses val="max"/>
        <c:crossBetween val="between"/>
      </c:valAx>
      <c:catAx>
        <c:axId val="129394944"/>
        <c:scaling>
          <c:orientation val="minMax"/>
        </c:scaling>
        <c:delete val="1"/>
        <c:axPos val="b"/>
        <c:majorTickMark val="out"/>
        <c:minorTickMark val="none"/>
        <c:tickLblPos val="none"/>
        <c:crossAx val="129393408"/>
        <c:crosses val="autoZero"/>
        <c:auto val="1"/>
        <c:lblAlgn val="ctr"/>
        <c:lblOffset val="100"/>
        <c:noMultiLvlLbl val="0"/>
      </c:cat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4.4777736458426849E-3"/>
          <c:y val="0.88130181033349009"/>
          <c:w val="0.99197793643122367"/>
          <c:h val="0.11096378919741401"/>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year'!$B$5</c:f>
          <c:strCache>
            <c:ptCount val="1"/>
            <c:pt idx="0">
              <c:v>Proportion of tumours of all 22 cancer sites combined diagnosed in 2013-2015, by year of diagnosis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6.7039460163800899E-2"/>
          <c:y val="0.13173208941784104"/>
          <c:w val="0.65504780088269066"/>
          <c:h val="0.72558308725164977"/>
        </c:manualLayout>
      </c:layout>
      <c:barChart>
        <c:barDir val="col"/>
        <c:grouping val="stacked"/>
        <c:varyColors val="0"/>
        <c:ser>
          <c:idx val="0"/>
          <c:order val="0"/>
          <c:tx>
            <c:v>Other care*</c:v>
          </c:tx>
          <c:spPr>
            <a:solidFill>
              <a:schemeClr val="bg1">
                <a:lumMod val="75000"/>
              </a:schemeClr>
            </a:solid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year'!$C$51:$C$54</c:f>
              <c:numCache>
                <c:formatCode>0</c:formatCode>
                <c:ptCount val="4"/>
                <c:pt idx="0">
                  <c:v>0</c:v>
                </c:pt>
                <c:pt idx="1">
                  <c:v>0</c:v>
                </c:pt>
                <c:pt idx="2">
                  <c:v>0</c:v>
                </c:pt>
                <c:pt idx="3">
                  <c:v>0</c:v>
                </c:pt>
              </c:numCache>
            </c:numRef>
          </c:val>
        </c:ser>
        <c:ser>
          <c:idx val="2"/>
          <c:order val="2"/>
          <c:tx>
            <c:v>Chemotherapy only</c:v>
          </c:tx>
          <c:spPr>
            <a:solidFill>
              <a:srgbClr val="92D050"/>
            </a:solid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year'!$F$51:$F$54</c:f>
              <c:numCache>
                <c:formatCode>0</c:formatCode>
                <c:ptCount val="4"/>
                <c:pt idx="0">
                  <c:v>0</c:v>
                </c:pt>
                <c:pt idx="1">
                  <c:v>0</c:v>
                </c:pt>
                <c:pt idx="2">
                  <c:v>0</c:v>
                </c:pt>
                <c:pt idx="3">
                  <c:v>0</c:v>
                </c:pt>
              </c:numCache>
            </c:numRef>
          </c:val>
        </c:ser>
        <c:ser>
          <c:idx val="4"/>
          <c:order val="4"/>
          <c:tx>
            <c:v>Tumour resection only</c:v>
          </c:tx>
          <c:spPr>
            <a:solidFill>
              <a:srgbClr val="00B0F0"/>
            </a:solid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year'!$I$51:$I$54</c:f>
              <c:numCache>
                <c:formatCode>0</c:formatCode>
                <c:ptCount val="4"/>
                <c:pt idx="0">
                  <c:v>0</c:v>
                </c:pt>
                <c:pt idx="1">
                  <c:v>0</c:v>
                </c:pt>
                <c:pt idx="2">
                  <c:v>0</c:v>
                </c:pt>
                <c:pt idx="3">
                  <c:v>0</c:v>
                </c:pt>
              </c:numCache>
            </c:numRef>
          </c:val>
        </c:ser>
        <c:ser>
          <c:idx val="6"/>
          <c:order val="6"/>
          <c:tx>
            <c:v>Radiotherapy only</c:v>
          </c:tx>
          <c:spPr>
            <a:solidFill>
              <a:srgbClr val="FFC000"/>
            </a:solid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year'!$L$51:$L$54</c:f>
              <c:numCache>
                <c:formatCode>0</c:formatCode>
                <c:ptCount val="4"/>
                <c:pt idx="0">
                  <c:v>0</c:v>
                </c:pt>
                <c:pt idx="1">
                  <c:v>0</c:v>
                </c:pt>
                <c:pt idx="2">
                  <c:v>0</c:v>
                </c:pt>
                <c:pt idx="3">
                  <c:v>0</c:v>
                </c:pt>
              </c:numCache>
            </c:numRef>
          </c:val>
        </c:ser>
        <c:ser>
          <c:idx val="8"/>
          <c:order val="8"/>
          <c:tx>
            <c:v>Chemotherapy and radiotherapy</c:v>
          </c:tx>
          <c:spPr>
            <a:solidFill>
              <a:srgbClr val="FF33CC"/>
            </a:solid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year'!$O$51:$O$54</c:f>
              <c:numCache>
                <c:formatCode>0</c:formatCode>
                <c:ptCount val="4"/>
                <c:pt idx="0">
                  <c:v>0</c:v>
                </c:pt>
                <c:pt idx="1">
                  <c:v>0</c:v>
                </c:pt>
                <c:pt idx="2">
                  <c:v>0</c:v>
                </c:pt>
                <c:pt idx="3">
                  <c:v>0</c:v>
                </c:pt>
              </c:numCache>
            </c:numRef>
          </c:val>
        </c:ser>
        <c:ser>
          <c:idx val="10"/>
          <c:order val="10"/>
          <c:tx>
            <c:v>Tumour resection and chemotherapy</c:v>
          </c:tx>
          <c:spPr>
            <a:solidFill>
              <a:srgbClr val="002060"/>
            </a:solid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year'!$R$51:$R$54</c:f>
              <c:numCache>
                <c:formatCode>0</c:formatCode>
                <c:ptCount val="4"/>
                <c:pt idx="0">
                  <c:v>0</c:v>
                </c:pt>
                <c:pt idx="1">
                  <c:v>0</c:v>
                </c:pt>
                <c:pt idx="2">
                  <c:v>0</c:v>
                </c:pt>
                <c:pt idx="3">
                  <c:v>0</c:v>
                </c:pt>
              </c:numCache>
            </c:numRef>
          </c:val>
        </c:ser>
        <c:ser>
          <c:idx val="12"/>
          <c:order val="12"/>
          <c:tx>
            <c:v>Tumour resection and radiotherapy</c:v>
          </c:tx>
          <c:spPr>
            <a:solidFill>
              <a:srgbClr val="FFFF00"/>
            </a:solid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year'!$U$51:$U$54</c:f>
              <c:numCache>
                <c:formatCode>0</c:formatCode>
                <c:ptCount val="4"/>
                <c:pt idx="0">
                  <c:v>0</c:v>
                </c:pt>
                <c:pt idx="1">
                  <c:v>0</c:v>
                </c:pt>
                <c:pt idx="2">
                  <c:v>0</c:v>
                </c:pt>
                <c:pt idx="3">
                  <c:v>0</c:v>
                </c:pt>
              </c:numCache>
            </c:numRef>
          </c:val>
        </c:ser>
        <c:ser>
          <c:idx val="14"/>
          <c:order val="14"/>
          <c:tx>
            <c:v>Tumour resection, radiotherapy and chemotherapy</c:v>
          </c:tx>
          <c:spPr>
            <a:solidFill>
              <a:srgbClr val="7030A0"/>
            </a:solid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year'!$X$51:$X$54</c:f>
              <c:numCache>
                <c:formatCode>0</c:formatCode>
                <c:ptCount val="4"/>
                <c:pt idx="0">
                  <c:v>0</c:v>
                </c:pt>
                <c:pt idx="1">
                  <c:v>0</c:v>
                </c:pt>
                <c:pt idx="2">
                  <c:v>0</c:v>
                </c:pt>
                <c:pt idx="3">
                  <c:v>0</c:v>
                </c:pt>
              </c:numCache>
            </c:numRef>
          </c:val>
        </c:ser>
        <c:ser>
          <c:idx val="1"/>
          <c:order val="1"/>
          <c:tx>
            <c:v>other care (all malig)</c:v>
          </c:tx>
          <c:spPr>
            <a:pattFill prst="dkDnDiag">
              <a:fgClr>
                <a:schemeClr val="bg1">
                  <a:lumMod val="75000"/>
                </a:schemeClr>
              </a:fgClr>
              <a:bgClr>
                <a:schemeClr val="bg1"/>
              </a:bgClr>
            </a:patt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year'!$C$58:$C$61</c:f>
              <c:numCache>
                <c:formatCode>0</c:formatCode>
                <c:ptCount val="4"/>
                <c:pt idx="0">
                  <c:v>33.016154302380855</c:v>
                </c:pt>
                <c:pt idx="1">
                  <c:v>33.562376331934828</c:v>
                </c:pt>
                <c:pt idx="2">
                  <c:v>33.063410343310998</c:v>
                </c:pt>
                <c:pt idx="3">
                  <c:v>32.428855346342964</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year'!$F$58:$F$61</c:f>
              <c:numCache>
                <c:formatCode>0</c:formatCode>
                <c:ptCount val="4"/>
                <c:pt idx="0">
                  <c:v>6.8013504761275625</c:v>
                </c:pt>
                <c:pt idx="1">
                  <c:v>6.6201653092946424</c:v>
                </c:pt>
                <c:pt idx="2">
                  <c:v>6.6592502522443278</c:v>
                </c:pt>
                <c:pt idx="3">
                  <c:v>7.1217468775164052</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year'!$I$58:$I$61</c:f>
              <c:numCache>
                <c:formatCode>0</c:formatCode>
                <c:ptCount val="4"/>
                <c:pt idx="0">
                  <c:v>21.476792461229817</c:v>
                </c:pt>
                <c:pt idx="1">
                  <c:v>21.002247132632782</c:v>
                </c:pt>
                <c:pt idx="2">
                  <c:v>21.522693365758588</c:v>
                </c:pt>
                <c:pt idx="3">
                  <c:v>21.900645912930251</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year'!$L$58:$L$61</c:f>
              <c:numCache>
                <c:formatCode>0</c:formatCode>
                <c:ptCount val="4"/>
                <c:pt idx="0">
                  <c:v>10.132161120820509</c:v>
                </c:pt>
                <c:pt idx="1">
                  <c:v>10.354129052091047</c:v>
                </c:pt>
                <c:pt idx="2">
                  <c:v>10.015177778352694</c:v>
                </c:pt>
                <c:pt idx="3">
                  <c:v>10.028783387873284</c:v>
                </c:pt>
              </c:numCache>
            </c:numRef>
          </c:val>
        </c:ser>
        <c:ser>
          <c:idx val="9"/>
          <c:order val="9"/>
          <c:tx>
            <c:v>CT and RT (all malig)</c:v>
          </c:tx>
          <c:spPr>
            <a:pattFill prst="dkDnDiag">
              <a:fgClr>
                <a:srgbClr val="FF33CC"/>
              </a:fgClr>
              <a:bgClr>
                <a:schemeClr val="bg1"/>
              </a:bgClr>
            </a:patt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year'!$O$58:$O$61</c:f>
              <c:numCache>
                <c:formatCode>0</c:formatCode>
                <c:ptCount val="4"/>
                <c:pt idx="0">
                  <c:v>5.1872126971179604</c:v>
                </c:pt>
                <c:pt idx="1">
                  <c:v>5.120777966842887</c:v>
                </c:pt>
                <c:pt idx="2">
                  <c:v>5.1802792366267383</c:v>
                </c:pt>
                <c:pt idx="3">
                  <c:v>5.2598214744633092</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year'!$R$58:$R$61</c:f>
              <c:numCache>
                <c:formatCode>0</c:formatCode>
                <c:ptCount val="4"/>
                <c:pt idx="0">
                  <c:v>7.813058719287941</c:v>
                </c:pt>
                <c:pt idx="1">
                  <c:v>7.7684111170284158</c:v>
                </c:pt>
                <c:pt idx="2">
                  <c:v>7.8376840090031816</c:v>
                </c:pt>
                <c:pt idx="3">
                  <c:v>7.8327650898624226</c:v>
                </c:pt>
              </c:numCache>
            </c:numRef>
          </c:val>
        </c:ser>
        <c:ser>
          <c:idx val="13"/>
          <c:order val="13"/>
          <c:tx>
            <c:v>TR and RT (all malig)</c:v>
          </c:tx>
          <c:spPr>
            <a:pattFill prst="dkDnDiag">
              <a:fgClr>
                <a:srgbClr val="FFFF00"/>
              </a:fgClr>
              <a:bgClr>
                <a:schemeClr val="bg1"/>
              </a:bgClr>
            </a:patt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year'!$U$58:$U$61</c:f>
              <c:numCache>
                <c:formatCode>0</c:formatCode>
                <c:ptCount val="4"/>
                <c:pt idx="0">
                  <c:v>8.7038502355865681</c:v>
                </c:pt>
                <c:pt idx="1">
                  <c:v>8.6243997904408101</c:v>
                </c:pt>
                <c:pt idx="2">
                  <c:v>8.788019903586612</c:v>
                </c:pt>
                <c:pt idx="3">
                  <c:v>8.698836671406788</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cat>
            <c:strRef>
              <c:f>'8 combinations by year'!$B$51:$B$54</c:f>
              <c:strCache>
                <c:ptCount val="4"/>
                <c:pt idx="0">
                  <c:v>All patients</c:v>
                </c:pt>
                <c:pt idx="1">
                  <c:v>2013</c:v>
                </c:pt>
                <c:pt idx="2">
                  <c:v>2014</c:v>
                </c:pt>
                <c:pt idx="3">
                  <c:v>2015</c:v>
                </c:pt>
              </c:strCache>
            </c:strRef>
          </c:cat>
          <c:val>
            <c:numRef>
              <c:f>'8 combinations by year'!$X$58:$X$61</c:f>
              <c:numCache>
                <c:formatCode>0</c:formatCode>
                <c:ptCount val="4"/>
                <c:pt idx="0">
                  <c:v>6.8694199874487865</c:v>
                </c:pt>
                <c:pt idx="1">
                  <c:v>6.947493299734588</c:v>
                </c:pt>
                <c:pt idx="2">
                  <c:v>6.9334851111168607</c:v>
                </c:pt>
                <c:pt idx="3">
                  <c:v>6.7285452396045704</c:v>
                </c:pt>
              </c:numCache>
            </c:numRef>
          </c:val>
        </c:ser>
        <c:dLbls>
          <c:showLegendKey val="0"/>
          <c:showVal val="0"/>
          <c:showCatName val="0"/>
          <c:showSerName val="0"/>
          <c:showPercent val="0"/>
          <c:showBubbleSize val="0"/>
        </c:dLbls>
        <c:gapWidth val="150"/>
        <c:overlap val="100"/>
        <c:axId val="150808448"/>
        <c:axId val="150814720"/>
      </c:barChart>
      <c:catAx>
        <c:axId val="150808448"/>
        <c:scaling>
          <c:orientation val="minMax"/>
        </c:scaling>
        <c:delete val="0"/>
        <c:axPos val="b"/>
        <c:title>
          <c:tx>
            <c:rich>
              <a:bodyPr/>
              <a:lstStyle/>
              <a:p>
                <a:pPr>
                  <a:defRPr sz="1200" b="0"/>
                </a:pPr>
                <a:r>
                  <a:rPr lang="en-GB" sz="1200" b="0"/>
                  <a:t>Year of diagnosis</a:t>
                </a:r>
              </a:p>
            </c:rich>
          </c:tx>
          <c:layout>
            <c:manualLayout>
              <c:xMode val="edge"/>
              <c:yMode val="edge"/>
              <c:x val="0.33307002616323733"/>
              <c:y val="0.9106404067236793"/>
            </c:manualLayout>
          </c:layout>
          <c:overlay val="0"/>
        </c:title>
        <c:majorTickMark val="out"/>
        <c:minorTickMark val="none"/>
        <c:tickLblPos val="nextTo"/>
        <c:spPr>
          <a:ln>
            <a:solidFill>
              <a:schemeClr val="tx1"/>
            </a:solidFill>
          </a:ln>
        </c:spPr>
        <c:crossAx val="150814720"/>
        <c:crosses val="autoZero"/>
        <c:auto val="1"/>
        <c:lblAlgn val="ctr"/>
        <c:lblOffset val="100"/>
        <c:noMultiLvlLbl val="0"/>
      </c:catAx>
      <c:valAx>
        <c:axId val="150814720"/>
        <c:scaling>
          <c:orientation val="minMax"/>
          <c:max val="100"/>
          <c:min val="0"/>
        </c:scaling>
        <c:delete val="0"/>
        <c:axPos val="l"/>
        <c:majorGridlines/>
        <c:title>
          <c:tx>
            <c:rich>
              <a:bodyPr rot="-5400000" vert="horz"/>
              <a:lstStyle/>
              <a:p>
                <a:pPr>
                  <a:defRPr sz="1050"/>
                </a:pPr>
                <a:r>
                  <a:rPr lang="en-US" sz="1050" b="0" i="0" baseline="0">
                    <a:effectLst/>
                  </a:rPr>
                  <a:t>Proportion of tumours</a:t>
                </a:r>
                <a:endParaRPr lang="en-GB" sz="1050" b="0">
                  <a:effectLst/>
                </a:endParaRPr>
              </a:p>
            </c:rich>
          </c:tx>
          <c:layout/>
          <c:overlay val="0"/>
        </c:title>
        <c:numFmt formatCode="0" sourceLinked="1"/>
        <c:majorTickMark val="out"/>
        <c:minorTickMark val="none"/>
        <c:tickLblPos val="nextTo"/>
        <c:spPr>
          <a:ln>
            <a:solidFill>
              <a:schemeClr val="tx1"/>
            </a:solidFill>
          </a:ln>
        </c:spPr>
        <c:crossAx val="150808448"/>
        <c:crosses val="autoZero"/>
        <c:crossBetween val="between"/>
      </c:valAx>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72484907625944461"/>
          <c:y val="0.14340378286694783"/>
          <c:w val="0.26354023587969017"/>
          <c:h val="0.84448101730146119"/>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33" l="0.70000000000000029" r="0.70000000000000029" t="0.75000000000000033" header="0.30000000000000016" footer="0.30000000000000016"/>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treatments by stage'!$D$5</c:f>
          <c:strCache>
            <c:ptCount val="1"/>
            <c:pt idx="0">
              <c:v>Proportion of all malignant tumours (excl NMSC) diagnosed in 2013-2015, by stage - treatments are presented independently</c:v>
            </c:pt>
          </c:strCache>
        </c:strRef>
      </c:tx>
      <c:layout>
        <c:manualLayout>
          <c:xMode val="edge"/>
          <c:yMode val="edge"/>
          <c:x val="0.12812230006212413"/>
          <c:y val="3.4084942459423166E-2"/>
        </c:manualLayout>
      </c:layout>
      <c:overlay val="1"/>
      <c:txPr>
        <a:bodyPr/>
        <a:lstStyle/>
        <a:p>
          <a:pPr>
            <a:defRPr sz="1400"/>
          </a:pPr>
          <a:endParaRPr lang="en-US"/>
        </a:p>
      </c:txPr>
    </c:title>
    <c:autoTitleDeleted val="0"/>
    <c:plotArea>
      <c:layout>
        <c:manualLayout>
          <c:layoutTarget val="inner"/>
          <c:xMode val="edge"/>
          <c:yMode val="edge"/>
          <c:x val="4.4741323710068399E-2"/>
          <c:y val="0.12815550906555084"/>
          <c:w val="0.94146701371665065"/>
          <c:h val="0.6717743923458751"/>
        </c:manualLayout>
      </c:layout>
      <c:barChart>
        <c:barDir val="col"/>
        <c:grouping val="clustered"/>
        <c:varyColors val="0"/>
        <c:ser>
          <c:idx val="0"/>
          <c:order val="0"/>
          <c:tx>
            <c:v>Chemotherapy</c:v>
          </c:tx>
          <c:spPr>
            <a:solidFill>
              <a:srgbClr val="92D050"/>
            </a:solidFill>
            <a:ln>
              <a:solidFill>
                <a:schemeClr val="tx1"/>
              </a:solidFill>
            </a:ln>
          </c:spPr>
          <c:invertIfNegative val="0"/>
          <c:errBars>
            <c:errBarType val="both"/>
            <c:errValType val="cust"/>
            <c:noEndCap val="0"/>
            <c:plus>
              <c:numRef>
                <c:f>'3 treatments by stage'!$E$47:$E$52</c:f>
                <c:numCache>
                  <c:formatCode>General</c:formatCode>
                  <c:ptCount val="6"/>
                  <c:pt idx="0">
                    <c:v>5.9598858304326541E-2</c:v>
                  </c:pt>
                  <c:pt idx="1">
                    <c:v>8.8583779203160518E-2</c:v>
                  </c:pt>
                  <c:pt idx="2">
                    <c:v>0.21548221785271338</c:v>
                  </c:pt>
                  <c:pt idx="3">
                    <c:v>0.23851151101310819</c:v>
                  </c:pt>
                  <c:pt idx="4">
                    <c:v>0.26706689067536615</c:v>
                  </c:pt>
                  <c:pt idx="5">
                    <c:v>0.16258500407139209</c:v>
                  </c:pt>
                </c:numCache>
              </c:numRef>
            </c:plus>
            <c:minus>
              <c:numRef>
                <c:f>'3 treatments by stage'!$D$47:$D$52</c:f>
                <c:numCache>
                  <c:formatCode>General</c:formatCode>
                  <c:ptCount val="6"/>
                  <c:pt idx="0">
                    <c:v>0.14040114169567275</c:v>
                  </c:pt>
                  <c:pt idx="1">
                    <c:v>0.11141622079684055</c:v>
                  </c:pt>
                  <c:pt idx="2">
                    <c:v>0.28451778214728662</c:v>
                  </c:pt>
                  <c:pt idx="3">
                    <c:v>0.26148848898689181</c:v>
                  </c:pt>
                  <c:pt idx="4">
                    <c:v>0.23293310932463385</c:v>
                  </c:pt>
                  <c:pt idx="5">
                    <c:v>0.13741499592860862</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stage'!$C$47:$C$52</c:f>
              <c:numCache>
                <c:formatCode>0</c:formatCode>
                <c:ptCount val="6"/>
                <c:pt idx="0">
                  <c:v>28.540401141695671</c:v>
                </c:pt>
                <c:pt idx="1">
                  <c:v>12.31141622079684</c:v>
                </c:pt>
                <c:pt idx="2">
                  <c:v>31.784517782147287</c:v>
                </c:pt>
                <c:pt idx="3">
                  <c:v>45.861488488986893</c:v>
                </c:pt>
                <c:pt idx="4">
                  <c:v>39.132933109324632</c:v>
                </c:pt>
                <c:pt idx="5">
                  <c:v>24.137414995928609</c:v>
                </c:pt>
              </c:numCache>
            </c:numRef>
          </c:val>
        </c:ser>
        <c:ser>
          <c:idx val="2"/>
          <c:order val="3"/>
          <c:tx>
            <c:v>Tumour resection for 22 sites combined *</c:v>
          </c:tx>
          <c:spPr>
            <a:pattFill prst="dkDnDiag">
              <a:fgClr>
                <a:srgbClr val="00B0F0"/>
              </a:fgClr>
              <a:bgClr>
                <a:schemeClr val="bg1"/>
              </a:bgClr>
            </a:pattFill>
            <a:ln>
              <a:solidFill>
                <a:schemeClr val="tx1"/>
              </a:solidFill>
            </a:ln>
          </c:spPr>
          <c:invertIfNegative val="0"/>
          <c:errBars>
            <c:errBarType val="both"/>
            <c:errValType val="cust"/>
            <c:noEndCap val="0"/>
            <c:plus>
              <c:numRef>
                <c:f>'3 treatments by stage'!$H$47:$H$52</c:f>
                <c:numCache>
                  <c:formatCode>General</c:formatCode>
                  <c:ptCount val="6"/>
                  <c:pt idx="0">
                    <c:v>0.13687859644688416</c:v>
                  </c:pt>
                  <c:pt idx="1">
                    <c:v>0.2300525028570064</c:v>
                  </c:pt>
                  <c:pt idx="2">
                    <c:v>0.22078221336488468</c:v>
                  </c:pt>
                  <c:pt idx="3">
                    <c:v>0.34046230459907889</c:v>
                  </c:pt>
                  <c:pt idx="4">
                    <c:v>0.20858958131685412</c:v>
                  </c:pt>
                  <c:pt idx="5">
                    <c:v>0.27626291695075977</c:v>
                  </c:pt>
                </c:numCache>
              </c:numRef>
            </c:plus>
            <c:minus>
              <c:numRef>
                <c:f>'3 treatments by stage'!$G$47:$G$52</c:f>
                <c:numCache>
                  <c:formatCode>General</c:formatCode>
                  <c:ptCount val="6"/>
                  <c:pt idx="0">
                    <c:v>0.163121403553113</c:v>
                  </c:pt>
                  <c:pt idx="1">
                    <c:v>0.16994749714298507</c:v>
                  </c:pt>
                  <c:pt idx="2">
                    <c:v>0.27921778663511532</c:v>
                  </c:pt>
                  <c:pt idx="3">
                    <c:v>0.25953769540092253</c:v>
                  </c:pt>
                  <c:pt idx="4">
                    <c:v>0.19141041868314623</c:v>
                  </c:pt>
                  <c:pt idx="5">
                    <c:v>0.22373708304924378</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stage'!$F$47:$F$52</c:f>
              <c:numCache>
                <c:formatCode>0</c:formatCode>
                <c:ptCount val="6"/>
                <c:pt idx="0">
                  <c:v>44.863121403553116</c:v>
                </c:pt>
                <c:pt idx="1">
                  <c:v>69.469947497142982</c:v>
                </c:pt>
                <c:pt idx="2">
                  <c:v>66.579217786635112</c:v>
                </c:pt>
                <c:pt idx="3">
                  <c:v>49.359537695400924</c:v>
                </c:pt>
                <c:pt idx="4">
                  <c:v>12.691410418683146</c:v>
                </c:pt>
                <c:pt idx="5">
                  <c:v>22.123737083049242</c:v>
                </c:pt>
              </c:numCache>
            </c:numRef>
          </c:val>
        </c:ser>
        <c:ser>
          <c:idx val="4"/>
          <c:order val="4"/>
          <c:tx>
            <c:v>Radiotherapy all malig</c:v>
          </c:tx>
          <c:spPr>
            <a:solidFill>
              <a:srgbClr val="FFC000"/>
            </a:solidFill>
            <a:ln>
              <a:solidFill>
                <a:schemeClr val="tx1"/>
              </a:solidFill>
            </a:ln>
          </c:spPr>
          <c:invertIfNegative val="0"/>
          <c:errBars>
            <c:errBarType val="both"/>
            <c:errValType val="cust"/>
            <c:noEndCap val="0"/>
            <c:plus>
              <c:numRef>
                <c:f>'3 treatments by stage'!$K$47:$K$52</c:f>
                <c:numCache>
                  <c:formatCode>General</c:formatCode>
                  <c:ptCount val="6"/>
                  <c:pt idx="0">
                    <c:v>8.7862461280881377E-2</c:v>
                  </c:pt>
                  <c:pt idx="1">
                    <c:v>0.14972842132783271</c:v>
                  </c:pt>
                  <c:pt idx="2">
                    <c:v>0.21637903275532011</c:v>
                  </c:pt>
                  <c:pt idx="3">
                    <c:v>0.24018145750843445</c:v>
                  </c:pt>
                  <c:pt idx="4">
                    <c:v>0.23684596483355591</c:v>
                  </c:pt>
                  <c:pt idx="5">
                    <c:v>0.11495631505975012</c:v>
                  </c:pt>
                </c:numCache>
              </c:numRef>
            </c:plus>
            <c:minus>
              <c:numRef>
                <c:f>'3 treatments by stage'!$J$47:$J$52</c:f>
                <c:numCache>
                  <c:formatCode>General</c:formatCode>
                  <c:ptCount val="6"/>
                  <c:pt idx="0">
                    <c:v>0.11213753871911791</c:v>
                  </c:pt>
                  <c:pt idx="1">
                    <c:v>0.150271578672168</c:v>
                  </c:pt>
                  <c:pt idx="2">
                    <c:v>0.28362096724467989</c:v>
                  </c:pt>
                  <c:pt idx="3">
                    <c:v>0.25981854249156555</c:v>
                  </c:pt>
                  <c:pt idx="4">
                    <c:v>0.16315403516644622</c:v>
                  </c:pt>
                  <c:pt idx="5">
                    <c:v>0.18504368494025059</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stage'!$I$47:$I$52</c:f>
              <c:numCache>
                <c:formatCode>0</c:formatCode>
                <c:ptCount val="6"/>
                <c:pt idx="0">
                  <c:v>27.612137538719121</c:v>
                </c:pt>
                <c:pt idx="1">
                  <c:v>27.250271578672169</c:v>
                </c:pt>
                <c:pt idx="2">
                  <c:v>38.683620967244678</c:v>
                </c:pt>
                <c:pt idx="3">
                  <c:v>38.159818542491564</c:v>
                </c:pt>
                <c:pt idx="4">
                  <c:v>25.863154035166446</c:v>
                </c:pt>
                <c:pt idx="5">
                  <c:v>16.38504368494025</c:v>
                </c:pt>
              </c:numCache>
            </c:numRef>
          </c:val>
        </c:ser>
        <c:dLbls>
          <c:showLegendKey val="0"/>
          <c:showVal val="0"/>
          <c:showCatName val="0"/>
          <c:showSerName val="0"/>
          <c:showPercent val="0"/>
          <c:showBubbleSize val="0"/>
        </c:dLbls>
        <c:gapWidth val="150"/>
        <c:axId val="129339776"/>
        <c:axId val="129341696"/>
      </c:barChart>
      <c:barChart>
        <c:barDir val="col"/>
        <c:grouping val="clustered"/>
        <c:varyColors val="0"/>
        <c:ser>
          <c:idx val="1"/>
          <c:order val="1"/>
          <c:tx>
            <c:v>Chemotherapy</c:v>
          </c:tx>
          <c:spPr>
            <a:solidFill>
              <a:srgbClr val="92D050"/>
            </a:solidFill>
            <a:ln>
              <a:solidFill>
                <a:schemeClr val="tx1"/>
              </a:solidFill>
            </a:ln>
          </c:spPr>
          <c:invertIfNegative val="0"/>
          <c:errBars>
            <c:errBarType val="both"/>
            <c:errValType val="cust"/>
            <c:noEndCap val="0"/>
            <c:plus>
              <c:numRef>
                <c:f>'3 treatments by stage'!$E$57:$E$62</c:f>
                <c:numCache>
                  <c:formatCode>General</c:formatCode>
                  <c:ptCount val="6"/>
                  <c:pt idx="0">
                    <c:v>0</c:v>
                  </c:pt>
                  <c:pt idx="1">
                    <c:v>0</c:v>
                  </c:pt>
                  <c:pt idx="2">
                    <c:v>0</c:v>
                  </c:pt>
                  <c:pt idx="3">
                    <c:v>0</c:v>
                  </c:pt>
                  <c:pt idx="4">
                    <c:v>0</c:v>
                  </c:pt>
                  <c:pt idx="5">
                    <c:v>0</c:v>
                  </c:pt>
                </c:numCache>
              </c:numRef>
            </c:plus>
            <c:minus>
              <c:numRef>
                <c:f>'3 treatments by stage'!$D$57:$D$62</c:f>
                <c:numCache>
                  <c:formatCode>General</c:formatCode>
                  <c:ptCount val="6"/>
                  <c:pt idx="0">
                    <c:v>0</c:v>
                  </c:pt>
                  <c:pt idx="1">
                    <c:v>0</c:v>
                  </c:pt>
                  <c:pt idx="2">
                    <c:v>0</c:v>
                  </c:pt>
                  <c:pt idx="3">
                    <c:v>0</c:v>
                  </c:pt>
                  <c:pt idx="4">
                    <c:v>0</c:v>
                  </c:pt>
                  <c:pt idx="5">
                    <c:v>0</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stage'!$C$57:$C$62</c:f>
              <c:numCache>
                <c:formatCode>0</c:formatCode>
                <c:ptCount val="6"/>
                <c:pt idx="0">
                  <c:v>0</c:v>
                </c:pt>
                <c:pt idx="1">
                  <c:v>0</c:v>
                </c:pt>
                <c:pt idx="2">
                  <c:v>0</c:v>
                </c:pt>
                <c:pt idx="3">
                  <c:v>0</c:v>
                </c:pt>
                <c:pt idx="4">
                  <c:v>0</c:v>
                </c:pt>
                <c:pt idx="5">
                  <c:v>0</c:v>
                </c:pt>
              </c:numCache>
            </c:numRef>
          </c:val>
        </c:ser>
        <c:ser>
          <c:idx val="3"/>
          <c:order val="2"/>
          <c:tx>
            <c:v>Tumour resection</c:v>
          </c:tx>
          <c:spPr>
            <a:solidFill>
              <a:srgbClr val="00B0F0"/>
            </a:solidFill>
            <a:ln>
              <a:solidFill>
                <a:schemeClr val="tx1"/>
              </a:solidFill>
            </a:ln>
          </c:spPr>
          <c:invertIfNegative val="0"/>
          <c:errBars>
            <c:errBarType val="both"/>
            <c:errValType val="cust"/>
            <c:noEndCap val="0"/>
            <c:plus>
              <c:numRef>
                <c:f>'3 treatments by stage'!$H$57:$H$62</c:f>
                <c:numCache>
                  <c:formatCode>General</c:formatCode>
                  <c:ptCount val="6"/>
                  <c:pt idx="0">
                    <c:v>0</c:v>
                  </c:pt>
                  <c:pt idx="1">
                    <c:v>0</c:v>
                  </c:pt>
                  <c:pt idx="2">
                    <c:v>0</c:v>
                  </c:pt>
                  <c:pt idx="3">
                    <c:v>0</c:v>
                  </c:pt>
                  <c:pt idx="4">
                    <c:v>0</c:v>
                  </c:pt>
                  <c:pt idx="5">
                    <c:v>0</c:v>
                  </c:pt>
                </c:numCache>
              </c:numRef>
            </c:plus>
            <c:minus>
              <c:numRef>
                <c:f>'3 treatments by stage'!$G$57:$G$62</c:f>
                <c:numCache>
                  <c:formatCode>General</c:formatCode>
                  <c:ptCount val="6"/>
                  <c:pt idx="0">
                    <c:v>0</c:v>
                  </c:pt>
                  <c:pt idx="1">
                    <c:v>0</c:v>
                  </c:pt>
                  <c:pt idx="2">
                    <c:v>0</c:v>
                  </c:pt>
                  <c:pt idx="3">
                    <c:v>0</c:v>
                  </c:pt>
                  <c:pt idx="4">
                    <c:v>0</c:v>
                  </c:pt>
                  <c:pt idx="5">
                    <c:v>0</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stage'!$F$57:$F$62</c:f>
              <c:numCache>
                <c:formatCode>0</c:formatCode>
                <c:ptCount val="6"/>
                <c:pt idx="0">
                  <c:v>0</c:v>
                </c:pt>
                <c:pt idx="1">
                  <c:v>0</c:v>
                </c:pt>
                <c:pt idx="2">
                  <c:v>0</c:v>
                </c:pt>
                <c:pt idx="3">
                  <c:v>0</c:v>
                </c:pt>
                <c:pt idx="4">
                  <c:v>0</c:v>
                </c:pt>
                <c:pt idx="5">
                  <c:v>0</c:v>
                </c:pt>
              </c:numCache>
            </c:numRef>
          </c:val>
        </c:ser>
        <c:ser>
          <c:idx val="5"/>
          <c:order val="5"/>
          <c:tx>
            <c:v>Radiotherapy</c:v>
          </c:tx>
          <c:spPr>
            <a:solidFill>
              <a:srgbClr val="FFC000"/>
            </a:solidFill>
            <a:ln>
              <a:solidFill>
                <a:schemeClr val="tx1"/>
              </a:solidFill>
            </a:ln>
          </c:spPr>
          <c:invertIfNegative val="0"/>
          <c:errBars>
            <c:errBarType val="both"/>
            <c:errValType val="cust"/>
            <c:noEndCap val="0"/>
            <c:plus>
              <c:numRef>
                <c:f>'3 treatments by stage'!$K$57:$K$62</c:f>
                <c:numCache>
                  <c:formatCode>General</c:formatCode>
                  <c:ptCount val="6"/>
                  <c:pt idx="0">
                    <c:v>0</c:v>
                  </c:pt>
                  <c:pt idx="1">
                    <c:v>0</c:v>
                  </c:pt>
                  <c:pt idx="2">
                    <c:v>0</c:v>
                  </c:pt>
                  <c:pt idx="3">
                    <c:v>0</c:v>
                  </c:pt>
                  <c:pt idx="4">
                    <c:v>0</c:v>
                  </c:pt>
                  <c:pt idx="5">
                    <c:v>0</c:v>
                  </c:pt>
                </c:numCache>
              </c:numRef>
            </c:plus>
            <c:minus>
              <c:numRef>
                <c:f>'3 treatments by stage'!$J$57:$J$62</c:f>
                <c:numCache>
                  <c:formatCode>General</c:formatCode>
                  <c:ptCount val="6"/>
                  <c:pt idx="0">
                    <c:v>0</c:v>
                  </c:pt>
                  <c:pt idx="1">
                    <c:v>0</c:v>
                  </c:pt>
                  <c:pt idx="2">
                    <c:v>0</c:v>
                  </c:pt>
                  <c:pt idx="3">
                    <c:v>0</c:v>
                  </c:pt>
                  <c:pt idx="4">
                    <c:v>0</c:v>
                  </c:pt>
                  <c:pt idx="5">
                    <c:v>0</c:v>
                  </c:pt>
                </c:numCache>
              </c:numRef>
            </c:minus>
          </c:errBars>
          <c:cat>
            <c:strRef>
              <c:f>'3 treatments by stage'!$B$47:$B$52</c:f>
              <c:strCache>
                <c:ptCount val="6"/>
                <c:pt idx="0">
                  <c:v>All stages</c:v>
                </c:pt>
                <c:pt idx="1">
                  <c:v>Stage 1</c:v>
                </c:pt>
                <c:pt idx="2">
                  <c:v>Stage 2</c:v>
                </c:pt>
                <c:pt idx="3">
                  <c:v>Stage 3</c:v>
                </c:pt>
                <c:pt idx="4">
                  <c:v>Stage 4</c:v>
                </c:pt>
                <c:pt idx="5">
                  <c:v>Unknown</c:v>
                </c:pt>
              </c:strCache>
            </c:strRef>
          </c:cat>
          <c:val>
            <c:numRef>
              <c:f>'3 treatments by stage'!$I$57:$I$62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29353600"/>
        <c:axId val="129352064"/>
      </c:barChart>
      <c:catAx>
        <c:axId val="129339776"/>
        <c:scaling>
          <c:orientation val="minMax"/>
        </c:scaling>
        <c:delete val="0"/>
        <c:axPos val="b"/>
        <c:title>
          <c:tx>
            <c:rich>
              <a:bodyPr/>
              <a:lstStyle/>
              <a:p>
                <a:pPr>
                  <a:defRPr sz="1200" b="0"/>
                </a:pPr>
                <a:r>
                  <a:rPr lang="en-GB" sz="1200" b="0"/>
                  <a:t>Stage at diagnosis</a:t>
                </a:r>
              </a:p>
            </c:rich>
          </c:tx>
          <c:layout>
            <c:manualLayout>
              <c:xMode val="edge"/>
              <c:yMode val="edge"/>
              <c:x val="0.46995030480816558"/>
              <c:y val="0.85478365806543533"/>
            </c:manualLayout>
          </c:layout>
          <c:overlay val="0"/>
        </c:title>
        <c:majorTickMark val="out"/>
        <c:minorTickMark val="none"/>
        <c:tickLblPos val="nextTo"/>
        <c:spPr>
          <a:ln>
            <a:solidFill>
              <a:schemeClr val="tx1"/>
            </a:solidFill>
          </a:ln>
        </c:spPr>
        <c:txPr>
          <a:bodyPr/>
          <a:lstStyle/>
          <a:p>
            <a:pPr>
              <a:defRPr sz="1200"/>
            </a:pPr>
            <a:endParaRPr lang="en-US"/>
          </a:p>
        </c:txPr>
        <c:crossAx val="129341696"/>
        <c:crosses val="autoZero"/>
        <c:auto val="1"/>
        <c:lblAlgn val="ctr"/>
        <c:lblOffset val="100"/>
        <c:noMultiLvlLbl val="0"/>
      </c:catAx>
      <c:valAx>
        <c:axId val="129341696"/>
        <c:scaling>
          <c:orientation val="minMax"/>
          <c:max val="100"/>
          <c:min val="0"/>
        </c:scaling>
        <c:delete val="0"/>
        <c:axPos val="l"/>
        <c:majorGridlines/>
        <c:title>
          <c:tx>
            <c:rich>
              <a:bodyPr rot="-5400000" vert="horz"/>
              <a:lstStyle/>
              <a:p>
                <a:pPr>
                  <a:defRPr b="0"/>
                </a:pPr>
                <a:r>
                  <a:rPr lang="en-US" sz="1000" b="0" i="0" baseline="0">
                    <a:effectLst/>
                  </a:rPr>
                  <a:t>Proportion of tumours (and 95% confidence interval)</a:t>
                </a:r>
                <a:endParaRPr lang="en-GB" sz="1000" b="0">
                  <a:effectLst/>
                </a:endParaRPr>
              </a:p>
            </c:rich>
          </c:tx>
          <c:layout/>
          <c:overlay val="0"/>
        </c:title>
        <c:numFmt formatCode="0" sourceLinked="1"/>
        <c:majorTickMark val="out"/>
        <c:minorTickMark val="none"/>
        <c:tickLblPos val="nextTo"/>
        <c:spPr>
          <a:ln>
            <a:solidFill>
              <a:schemeClr val="tx1"/>
            </a:solidFill>
          </a:ln>
        </c:spPr>
        <c:crossAx val="129339776"/>
        <c:crosses val="autoZero"/>
        <c:crossBetween val="between"/>
      </c:valAx>
      <c:valAx>
        <c:axId val="129352064"/>
        <c:scaling>
          <c:orientation val="minMax"/>
          <c:max val="100"/>
          <c:min val="0"/>
        </c:scaling>
        <c:delete val="1"/>
        <c:axPos val="r"/>
        <c:numFmt formatCode="0" sourceLinked="1"/>
        <c:majorTickMark val="out"/>
        <c:minorTickMark val="none"/>
        <c:tickLblPos val="none"/>
        <c:crossAx val="129353600"/>
        <c:crosses val="max"/>
        <c:crossBetween val="between"/>
      </c:valAx>
      <c:catAx>
        <c:axId val="129353600"/>
        <c:scaling>
          <c:orientation val="minMax"/>
        </c:scaling>
        <c:delete val="1"/>
        <c:axPos val="b"/>
        <c:majorTickMark val="out"/>
        <c:minorTickMark val="none"/>
        <c:tickLblPos val="none"/>
        <c:crossAx val="129352064"/>
        <c:crosses val="autoZero"/>
        <c:auto val="1"/>
        <c:lblAlgn val="ctr"/>
        <c:lblOffset val="100"/>
        <c:noMultiLvlLbl val="0"/>
      </c:catAx>
    </c:plotArea>
    <c:legend>
      <c:legendPos val="b"/>
      <c:legendEntry>
        <c:idx val="2"/>
        <c:delete val="1"/>
      </c:legendEntry>
      <c:legendEntry>
        <c:idx val="3"/>
        <c:delete val="1"/>
      </c:legendEntry>
      <c:layout/>
      <c:overlay val="0"/>
    </c:legend>
    <c:plotVisOnly val="1"/>
    <c:dispBlanksAs val="gap"/>
    <c:showDLblsOverMax val="0"/>
  </c:chart>
  <c:spPr>
    <a:ln w="19050">
      <a:solidFill>
        <a:sysClr val="windowText" lastClr="000000"/>
      </a:solidFill>
    </a:ln>
  </c:spPr>
  <c:printSettings>
    <c:headerFooter/>
    <c:pageMargins b="0.75000000000000011" l="0.70000000000000007" r="0.70000000000000007" t="0.75000000000000011" header="0.30000000000000004" footer="0.30000000000000004"/>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stage'!$B$5</c:f>
          <c:strCache>
            <c:ptCount val="1"/>
            <c:pt idx="0">
              <c:v>Proportion of tumours of all 22 cancer sites combined diagnosed in 2013-2015, by stage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3.7533069730506081E-2"/>
          <c:y val="0.13173208941784098"/>
          <c:w val="0.95306781413500463"/>
          <c:h val="0.67411815341224757"/>
        </c:manualLayout>
      </c:layout>
      <c:barChart>
        <c:barDir val="col"/>
        <c:grouping val="clustered"/>
        <c:varyColors val="0"/>
        <c:ser>
          <c:idx val="0"/>
          <c:order val="0"/>
          <c:tx>
            <c:v>Other care*</c:v>
          </c:tx>
          <c:spPr>
            <a:solidFill>
              <a:schemeClr val="bg1">
                <a:lumMod val="75000"/>
              </a:schemeClr>
            </a:solidFill>
            <a:ln>
              <a:solidFill>
                <a:schemeClr val="tx1"/>
              </a:solidFill>
            </a:ln>
          </c:spPr>
          <c:invertIfNegative val="0"/>
          <c:errBars>
            <c:errBarType val="both"/>
            <c:errValType val="cust"/>
            <c:noEndCap val="0"/>
            <c:plus>
              <c:numRef>
                <c:f>'8 combinations by stage'!$E$57:$E$62</c:f>
                <c:numCache>
                  <c:formatCode>General</c:formatCode>
                  <c:ptCount val="6"/>
                  <c:pt idx="0">
                    <c:v>0</c:v>
                  </c:pt>
                  <c:pt idx="1">
                    <c:v>0</c:v>
                  </c:pt>
                  <c:pt idx="2">
                    <c:v>0</c:v>
                  </c:pt>
                  <c:pt idx="3">
                    <c:v>0</c:v>
                  </c:pt>
                  <c:pt idx="4">
                    <c:v>0</c:v>
                  </c:pt>
                  <c:pt idx="5">
                    <c:v>0</c:v>
                  </c:pt>
                </c:numCache>
              </c:numRef>
            </c:plus>
            <c:minus>
              <c:numRef>
                <c:f>'8 combinations by stage'!$D$57:$D$62</c:f>
                <c:numCache>
                  <c:formatCode>General</c:formatCode>
                  <c:ptCount val="6"/>
                  <c:pt idx="0">
                    <c:v>0</c:v>
                  </c:pt>
                  <c:pt idx="1">
                    <c:v>0</c:v>
                  </c:pt>
                  <c:pt idx="2">
                    <c:v>0</c:v>
                  </c:pt>
                  <c:pt idx="3">
                    <c:v>0</c:v>
                  </c:pt>
                  <c:pt idx="4">
                    <c:v>0</c:v>
                  </c:pt>
                  <c:pt idx="5">
                    <c:v>0</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stage'!$C$57:$C$62</c:f>
              <c:numCache>
                <c:formatCode>0</c:formatCode>
                <c:ptCount val="6"/>
                <c:pt idx="0">
                  <c:v>0</c:v>
                </c:pt>
                <c:pt idx="1">
                  <c:v>0</c:v>
                </c:pt>
                <c:pt idx="2">
                  <c:v>0</c:v>
                </c:pt>
                <c:pt idx="3">
                  <c:v>0</c:v>
                </c:pt>
                <c:pt idx="4">
                  <c:v>0</c:v>
                </c:pt>
                <c:pt idx="5">
                  <c:v>0</c:v>
                </c:pt>
              </c:numCache>
            </c:numRef>
          </c:val>
        </c:ser>
        <c:ser>
          <c:idx val="2"/>
          <c:order val="2"/>
          <c:tx>
            <c:v>Chemotherapy only</c:v>
          </c:tx>
          <c:spPr>
            <a:solidFill>
              <a:srgbClr val="92D050"/>
            </a:solidFill>
            <a:ln>
              <a:solidFill>
                <a:schemeClr val="tx1"/>
              </a:solidFill>
            </a:ln>
          </c:spPr>
          <c:invertIfNegative val="0"/>
          <c:errBars>
            <c:errBarType val="both"/>
            <c:errValType val="cust"/>
            <c:noEndCap val="0"/>
            <c:plus>
              <c:numRef>
                <c:f>'8 combinations by stage'!$H$57:$H$62</c:f>
                <c:numCache>
                  <c:formatCode>General</c:formatCode>
                  <c:ptCount val="6"/>
                  <c:pt idx="0">
                    <c:v>0</c:v>
                  </c:pt>
                  <c:pt idx="1">
                    <c:v>0</c:v>
                  </c:pt>
                  <c:pt idx="2">
                    <c:v>0</c:v>
                  </c:pt>
                  <c:pt idx="3">
                    <c:v>0</c:v>
                  </c:pt>
                  <c:pt idx="4">
                    <c:v>0</c:v>
                  </c:pt>
                  <c:pt idx="5">
                    <c:v>0</c:v>
                  </c:pt>
                </c:numCache>
              </c:numRef>
            </c:plus>
            <c:minus>
              <c:numRef>
                <c:f>'8 combinations by stage'!$G$57:$G$62</c:f>
                <c:numCache>
                  <c:formatCode>General</c:formatCode>
                  <c:ptCount val="6"/>
                  <c:pt idx="0">
                    <c:v>0</c:v>
                  </c:pt>
                  <c:pt idx="1">
                    <c:v>0</c:v>
                  </c:pt>
                  <c:pt idx="2">
                    <c:v>0</c:v>
                  </c:pt>
                  <c:pt idx="3">
                    <c:v>0</c:v>
                  </c:pt>
                  <c:pt idx="4">
                    <c:v>0</c:v>
                  </c:pt>
                  <c:pt idx="5">
                    <c:v>0</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stage'!$F$57:$F$62</c:f>
              <c:numCache>
                <c:formatCode>0</c:formatCode>
                <c:ptCount val="6"/>
                <c:pt idx="0">
                  <c:v>0</c:v>
                </c:pt>
                <c:pt idx="1">
                  <c:v>0</c:v>
                </c:pt>
                <c:pt idx="2">
                  <c:v>0</c:v>
                </c:pt>
                <c:pt idx="3">
                  <c:v>0</c:v>
                </c:pt>
                <c:pt idx="4">
                  <c:v>0</c:v>
                </c:pt>
                <c:pt idx="5">
                  <c:v>0</c:v>
                </c:pt>
              </c:numCache>
            </c:numRef>
          </c:val>
        </c:ser>
        <c:ser>
          <c:idx val="4"/>
          <c:order val="4"/>
          <c:tx>
            <c:v>Tumour resection only</c:v>
          </c:tx>
          <c:spPr>
            <a:solidFill>
              <a:srgbClr val="00B0F0"/>
            </a:solidFill>
            <a:ln>
              <a:solidFill>
                <a:schemeClr val="tx1"/>
              </a:solidFill>
            </a:ln>
          </c:spPr>
          <c:invertIfNegative val="0"/>
          <c:errBars>
            <c:errBarType val="both"/>
            <c:errValType val="cust"/>
            <c:noEndCap val="0"/>
            <c:plus>
              <c:numRef>
                <c:f>'8 combinations by stage'!$K$57:$K$62</c:f>
                <c:numCache>
                  <c:formatCode>General</c:formatCode>
                  <c:ptCount val="6"/>
                  <c:pt idx="0">
                    <c:v>0</c:v>
                  </c:pt>
                  <c:pt idx="1">
                    <c:v>0</c:v>
                  </c:pt>
                  <c:pt idx="2">
                    <c:v>0</c:v>
                  </c:pt>
                  <c:pt idx="3">
                    <c:v>0</c:v>
                  </c:pt>
                  <c:pt idx="4">
                    <c:v>0</c:v>
                  </c:pt>
                  <c:pt idx="5">
                    <c:v>0</c:v>
                  </c:pt>
                </c:numCache>
              </c:numRef>
            </c:plus>
            <c:minus>
              <c:numRef>
                <c:f>'8 combinations by stage'!$J$57:$J$62</c:f>
                <c:numCache>
                  <c:formatCode>General</c:formatCode>
                  <c:ptCount val="6"/>
                  <c:pt idx="0">
                    <c:v>0</c:v>
                  </c:pt>
                  <c:pt idx="1">
                    <c:v>0</c:v>
                  </c:pt>
                  <c:pt idx="2">
                    <c:v>0</c:v>
                  </c:pt>
                  <c:pt idx="3">
                    <c:v>0</c:v>
                  </c:pt>
                  <c:pt idx="4">
                    <c:v>0</c:v>
                  </c:pt>
                  <c:pt idx="5">
                    <c:v>0</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stage'!$I$57:$I$62</c:f>
              <c:numCache>
                <c:formatCode>0</c:formatCode>
                <c:ptCount val="6"/>
                <c:pt idx="0">
                  <c:v>0</c:v>
                </c:pt>
                <c:pt idx="1">
                  <c:v>0</c:v>
                </c:pt>
                <c:pt idx="2">
                  <c:v>0</c:v>
                </c:pt>
                <c:pt idx="3">
                  <c:v>0</c:v>
                </c:pt>
                <c:pt idx="4">
                  <c:v>0</c:v>
                </c:pt>
                <c:pt idx="5">
                  <c:v>0</c:v>
                </c:pt>
              </c:numCache>
            </c:numRef>
          </c:val>
        </c:ser>
        <c:ser>
          <c:idx val="6"/>
          <c:order val="6"/>
          <c:tx>
            <c:v>Radiotherapy only</c:v>
          </c:tx>
          <c:spPr>
            <a:solidFill>
              <a:srgbClr val="FFC000"/>
            </a:solidFill>
            <a:ln>
              <a:solidFill>
                <a:schemeClr val="tx1"/>
              </a:solidFill>
            </a:ln>
          </c:spPr>
          <c:invertIfNegative val="0"/>
          <c:errBars>
            <c:errBarType val="both"/>
            <c:errValType val="cust"/>
            <c:noEndCap val="0"/>
            <c:plus>
              <c:numRef>
                <c:f>'8 combinations by stage'!$N$57:$N$62</c:f>
                <c:numCache>
                  <c:formatCode>General</c:formatCode>
                  <c:ptCount val="6"/>
                  <c:pt idx="0">
                    <c:v>0</c:v>
                  </c:pt>
                  <c:pt idx="1">
                    <c:v>0</c:v>
                  </c:pt>
                  <c:pt idx="2">
                    <c:v>0</c:v>
                  </c:pt>
                  <c:pt idx="3">
                    <c:v>0</c:v>
                  </c:pt>
                  <c:pt idx="4">
                    <c:v>0</c:v>
                  </c:pt>
                  <c:pt idx="5">
                    <c:v>0</c:v>
                  </c:pt>
                </c:numCache>
              </c:numRef>
            </c:plus>
            <c:minus>
              <c:numRef>
                <c:f>'8 combinations by stage'!$M$57:$M$62</c:f>
                <c:numCache>
                  <c:formatCode>General</c:formatCode>
                  <c:ptCount val="6"/>
                  <c:pt idx="0">
                    <c:v>0</c:v>
                  </c:pt>
                  <c:pt idx="1">
                    <c:v>0</c:v>
                  </c:pt>
                  <c:pt idx="2">
                    <c:v>0</c:v>
                  </c:pt>
                  <c:pt idx="3">
                    <c:v>0</c:v>
                  </c:pt>
                  <c:pt idx="4">
                    <c:v>0</c:v>
                  </c:pt>
                  <c:pt idx="5">
                    <c:v>0</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stage'!$L$57:$L$62</c:f>
              <c:numCache>
                <c:formatCode>0</c:formatCode>
                <c:ptCount val="6"/>
                <c:pt idx="0">
                  <c:v>0</c:v>
                </c:pt>
                <c:pt idx="1">
                  <c:v>0</c:v>
                </c:pt>
                <c:pt idx="2">
                  <c:v>0</c:v>
                </c:pt>
                <c:pt idx="3">
                  <c:v>0</c:v>
                </c:pt>
                <c:pt idx="4">
                  <c:v>0</c:v>
                </c:pt>
                <c:pt idx="5">
                  <c:v>0</c:v>
                </c:pt>
              </c:numCache>
            </c:numRef>
          </c:val>
        </c:ser>
        <c:ser>
          <c:idx val="8"/>
          <c:order val="8"/>
          <c:tx>
            <c:v>Chemotherapy and radiotherapy</c:v>
          </c:tx>
          <c:spPr>
            <a:solidFill>
              <a:srgbClr val="FF33CC"/>
            </a:solidFill>
            <a:ln>
              <a:solidFill>
                <a:schemeClr val="tx1"/>
              </a:solidFill>
            </a:ln>
          </c:spPr>
          <c:invertIfNegative val="0"/>
          <c:errBars>
            <c:errBarType val="both"/>
            <c:errValType val="cust"/>
            <c:noEndCap val="0"/>
            <c:plus>
              <c:numRef>
                <c:f>'8 combinations by stage'!$Q$57:$Q$62</c:f>
                <c:numCache>
                  <c:formatCode>General</c:formatCode>
                  <c:ptCount val="6"/>
                  <c:pt idx="0">
                    <c:v>0</c:v>
                  </c:pt>
                  <c:pt idx="1">
                    <c:v>0</c:v>
                  </c:pt>
                  <c:pt idx="2">
                    <c:v>0</c:v>
                  </c:pt>
                  <c:pt idx="3">
                    <c:v>0</c:v>
                  </c:pt>
                  <c:pt idx="4">
                    <c:v>0</c:v>
                  </c:pt>
                  <c:pt idx="5">
                    <c:v>0</c:v>
                  </c:pt>
                </c:numCache>
              </c:numRef>
            </c:plus>
            <c:minus>
              <c:numRef>
                <c:f>'8 combinations by stage'!$P$57:$P$62</c:f>
                <c:numCache>
                  <c:formatCode>General</c:formatCode>
                  <c:ptCount val="6"/>
                  <c:pt idx="0">
                    <c:v>0</c:v>
                  </c:pt>
                  <c:pt idx="1">
                    <c:v>0</c:v>
                  </c:pt>
                  <c:pt idx="2">
                    <c:v>0</c:v>
                  </c:pt>
                  <c:pt idx="3">
                    <c:v>0</c:v>
                  </c:pt>
                  <c:pt idx="4">
                    <c:v>0</c:v>
                  </c:pt>
                  <c:pt idx="5">
                    <c:v>0</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stage'!$O$57:$O$62</c:f>
              <c:numCache>
                <c:formatCode>0</c:formatCode>
                <c:ptCount val="6"/>
                <c:pt idx="0">
                  <c:v>0</c:v>
                </c:pt>
                <c:pt idx="1">
                  <c:v>0</c:v>
                </c:pt>
                <c:pt idx="2">
                  <c:v>0</c:v>
                </c:pt>
                <c:pt idx="3">
                  <c:v>0</c:v>
                </c:pt>
                <c:pt idx="4">
                  <c:v>0</c:v>
                </c:pt>
                <c:pt idx="5">
                  <c:v>0</c:v>
                </c:pt>
              </c:numCache>
            </c:numRef>
          </c:val>
        </c:ser>
        <c:ser>
          <c:idx val="10"/>
          <c:order val="10"/>
          <c:tx>
            <c:v>Tumour resection and chemotherapy</c:v>
          </c:tx>
          <c:spPr>
            <a:solidFill>
              <a:srgbClr val="002060"/>
            </a:solidFill>
            <a:ln>
              <a:solidFill>
                <a:schemeClr val="tx1"/>
              </a:solidFill>
            </a:ln>
          </c:spPr>
          <c:invertIfNegative val="0"/>
          <c:errBars>
            <c:errBarType val="both"/>
            <c:errValType val="cust"/>
            <c:noEndCap val="0"/>
            <c:plus>
              <c:numRef>
                <c:f>'8 combinations by stage'!$T$57:$T$62</c:f>
                <c:numCache>
                  <c:formatCode>General</c:formatCode>
                  <c:ptCount val="6"/>
                  <c:pt idx="0">
                    <c:v>0</c:v>
                  </c:pt>
                  <c:pt idx="1">
                    <c:v>0</c:v>
                  </c:pt>
                  <c:pt idx="2">
                    <c:v>0</c:v>
                  </c:pt>
                  <c:pt idx="3">
                    <c:v>0</c:v>
                  </c:pt>
                  <c:pt idx="4">
                    <c:v>0</c:v>
                  </c:pt>
                  <c:pt idx="5">
                    <c:v>0</c:v>
                  </c:pt>
                </c:numCache>
              </c:numRef>
            </c:plus>
            <c:minus>
              <c:numRef>
                <c:f>'8 combinations by stage'!$S$57:$S$62</c:f>
                <c:numCache>
                  <c:formatCode>General</c:formatCode>
                  <c:ptCount val="6"/>
                  <c:pt idx="0">
                    <c:v>0</c:v>
                  </c:pt>
                  <c:pt idx="1">
                    <c:v>0</c:v>
                  </c:pt>
                  <c:pt idx="2">
                    <c:v>0</c:v>
                  </c:pt>
                  <c:pt idx="3">
                    <c:v>0</c:v>
                  </c:pt>
                  <c:pt idx="4">
                    <c:v>0</c:v>
                  </c:pt>
                  <c:pt idx="5">
                    <c:v>0</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stage'!$R$57:$R$62</c:f>
              <c:numCache>
                <c:formatCode>0</c:formatCode>
                <c:ptCount val="6"/>
                <c:pt idx="0">
                  <c:v>0</c:v>
                </c:pt>
                <c:pt idx="1">
                  <c:v>0</c:v>
                </c:pt>
                <c:pt idx="2">
                  <c:v>0</c:v>
                </c:pt>
                <c:pt idx="3">
                  <c:v>0</c:v>
                </c:pt>
                <c:pt idx="4">
                  <c:v>0</c:v>
                </c:pt>
                <c:pt idx="5">
                  <c:v>0</c:v>
                </c:pt>
              </c:numCache>
            </c:numRef>
          </c:val>
        </c:ser>
        <c:ser>
          <c:idx val="12"/>
          <c:order val="12"/>
          <c:tx>
            <c:v>Tumour resection and radiotherapy</c:v>
          </c:tx>
          <c:spPr>
            <a:solidFill>
              <a:srgbClr val="FFFF00"/>
            </a:solidFill>
            <a:ln>
              <a:solidFill>
                <a:schemeClr val="tx1"/>
              </a:solidFill>
            </a:ln>
          </c:spPr>
          <c:invertIfNegative val="0"/>
          <c:errBars>
            <c:errBarType val="both"/>
            <c:errValType val="cust"/>
            <c:noEndCap val="0"/>
            <c:plus>
              <c:numRef>
                <c:f>'8 combinations by stage'!$W$57:$W$62</c:f>
                <c:numCache>
                  <c:formatCode>General</c:formatCode>
                  <c:ptCount val="6"/>
                  <c:pt idx="0">
                    <c:v>0</c:v>
                  </c:pt>
                  <c:pt idx="1">
                    <c:v>0</c:v>
                  </c:pt>
                  <c:pt idx="2">
                    <c:v>0</c:v>
                  </c:pt>
                  <c:pt idx="3">
                    <c:v>0</c:v>
                  </c:pt>
                  <c:pt idx="4">
                    <c:v>0</c:v>
                  </c:pt>
                  <c:pt idx="5">
                    <c:v>0</c:v>
                  </c:pt>
                </c:numCache>
              </c:numRef>
            </c:plus>
            <c:minus>
              <c:numRef>
                <c:f>'8 combinations by stage'!$V$57:$V$62</c:f>
                <c:numCache>
                  <c:formatCode>General</c:formatCode>
                  <c:ptCount val="6"/>
                  <c:pt idx="0">
                    <c:v>0</c:v>
                  </c:pt>
                  <c:pt idx="1">
                    <c:v>0</c:v>
                  </c:pt>
                  <c:pt idx="2">
                    <c:v>0</c:v>
                  </c:pt>
                  <c:pt idx="3">
                    <c:v>0</c:v>
                  </c:pt>
                  <c:pt idx="4">
                    <c:v>0</c:v>
                  </c:pt>
                  <c:pt idx="5">
                    <c:v>0</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stage'!$U$57:$U$62</c:f>
              <c:numCache>
                <c:formatCode>0</c:formatCode>
                <c:ptCount val="6"/>
                <c:pt idx="0">
                  <c:v>0</c:v>
                </c:pt>
                <c:pt idx="1">
                  <c:v>0</c:v>
                </c:pt>
                <c:pt idx="2">
                  <c:v>0</c:v>
                </c:pt>
                <c:pt idx="3">
                  <c:v>0</c:v>
                </c:pt>
                <c:pt idx="4">
                  <c:v>0</c:v>
                </c:pt>
                <c:pt idx="5">
                  <c:v>0</c:v>
                </c:pt>
              </c:numCache>
            </c:numRef>
          </c:val>
        </c:ser>
        <c:ser>
          <c:idx val="14"/>
          <c:order val="14"/>
          <c:tx>
            <c:v>Tumour resection, radiotherapy and chemotherapy</c:v>
          </c:tx>
          <c:spPr>
            <a:solidFill>
              <a:srgbClr val="7030A0"/>
            </a:solidFill>
            <a:ln>
              <a:solidFill>
                <a:schemeClr val="tx1"/>
              </a:solidFill>
            </a:ln>
          </c:spPr>
          <c:invertIfNegative val="0"/>
          <c:errBars>
            <c:errBarType val="both"/>
            <c:errValType val="cust"/>
            <c:noEndCap val="0"/>
            <c:plus>
              <c:numRef>
                <c:f>'8 combinations by stage'!$Z$57:$Z$62</c:f>
                <c:numCache>
                  <c:formatCode>General</c:formatCode>
                  <c:ptCount val="6"/>
                  <c:pt idx="0">
                    <c:v>0</c:v>
                  </c:pt>
                  <c:pt idx="1">
                    <c:v>0</c:v>
                  </c:pt>
                  <c:pt idx="2">
                    <c:v>0</c:v>
                  </c:pt>
                  <c:pt idx="3">
                    <c:v>0</c:v>
                  </c:pt>
                  <c:pt idx="4">
                    <c:v>0</c:v>
                  </c:pt>
                  <c:pt idx="5">
                    <c:v>0</c:v>
                  </c:pt>
                </c:numCache>
              </c:numRef>
            </c:plus>
            <c:minus>
              <c:numRef>
                <c:f>'8 combinations by stage'!$Y$57:$Y$62</c:f>
                <c:numCache>
                  <c:formatCode>General</c:formatCode>
                  <c:ptCount val="6"/>
                  <c:pt idx="0">
                    <c:v>0</c:v>
                  </c:pt>
                  <c:pt idx="1">
                    <c:v>0</c:v>
                  </c:pt>
                  <c:pt idx="2">
                    <c:v>0</c:v>
                  </c:pt>
                  <c:pt idx="3">
                    <c:v>0</c:v>
                  </c:pt>
                  <c:pt idx="4">
                    <c:v>0</c:v>
                  </c:pt>
                  <c:pt idx="5">
                    <c:v>0</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stage'!$X$57:$X$62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43534720"/>
        <c:axId val="143561472"/>
      </c:barChart>
      <c:barChart>
        <c:barDir val="col"/>
        <c:grouping val="clustered"/>
        <c:varyColors val="0"/>
        <c:ser>
          <c:idx val="1"/>
          <c:order val="1"/>
          <c:tx>
            <c:v>other care (all malig)</c:v>
          </c:tx>
          <c:spPr>
            <a:pattFill prst="dkDnDiag">
              <a:fgClr>
                <a:schemeClr val="bg1">
                  <a:lumMod val="75000"/>
                </a:schemeClr>
              </a:fgClr>
              <a:bgClr>
                <a:schemeClr val="bg1"/>
              </a:bgClr>
            </a:pattFill>
            <a:ln>
              <a:solidFill>
                <a:schemeClr val="tx1"/>
              </a:solidFill>
            </a:ln>
          </c:spPr>
          <c:invertIfNegative val="0"/>
          <c:errBars>
            <c:errBarType val="both"/>
            <c:errValType val="cust"/>
            <c:noEndCap val="0"/>
            <c:plus>
              <c:numRef>
                <c:f>'8 combinations by stage'!$E$66:$E$71</c:f>
                <c:numCache>
                  <c:formatCode>General</c:formatCode>
                  <c:ptCount val="6"/>
                  <c:pt idx="0">
                    <c:v>8.384569761914662E-2</c:v>
                  </c:pt>
                  <c:pt idx="1">
                    <c:v>0.173091595678315</c:v>
                  </c:pt>
                  <c:pt idx="2">
                    <c:v>0.25235722737746968</c:v>
                  </c:pt>
                  <c:pt idx="3">
                    <c:v>0.2583774954950151</c:v>
                  </c:pt>
                  <c:pt idx="4">
                    <c:v>0.26626957536048934</c:v>
                  </c:pt>
                  <c:pt idx="5">
                    <c:v>0.23050923999185358</c:v>
                  </c:pt>
                </c:numCache>
              </c:numRef>
            </c:plus>
            <c:minus>
              <c:numRef>
                <c:f>'8 combinations by stage'!$D$66:$D$71</c:f>
                <c:numCache>
                  <c:formatCode>General</c:formatCode>
                  <c:ptCount val="6"/>
                  <c:pt idx="0">
                    <c:v>0.11615430238085622</c:v>
                  </c:pt>
                  <c:pt idx="1">
                    <c:v>0.22690840432168358</c:v>
                  </c:pt>
                  <c:pt idx="2">
                    <c:v>0.24764277262253387</c:v>
                  </c:pt>
                  <c:pt idx="3">
                    <c:v>0.2416225045049849</c:v>
                  </c:pt>
                  <c:pt idx="4">
                    <c:v>0.23373042463951066</c:v>
                  </c:pt>
                  <c:pt idx="5">
                    <c:v>0.26949076000814642</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stage'!$C$66:$C$71</c:f>
              <c:numCache>
                <c:formatCode>0</c:formatCode>
                <c:ptCount val="6"/>
                <c:pt idx="0">
                  <c:v>33.016154302380855</c:v>
                </c:pt>
                <c:pt idx="1">
                  <c:v>22.026908404321684</c:v>
                </c:pt>
                <c:pt idx="2">
                  <c:v>17.547642772622531</c:v>
                </c:pt>
                <c:pt idx="3">
                  <c:v>18.741622504504985</c:v>
                </c:pt>
                <c:pt idx="4">
                  <c:v>46.333730424639512</c:v>
                </c:pt>
                <c:pt idx="5">
                  <c:v>63.469490760008149</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errBars>
            <c:errBarType val="both"/>
            <c:errValType val="cust"/>
            <c:noEndCap val="0"/>
            <c:plus>
              <c:numRef>
                <c:f>'8 combinations by stage'!$H$66:$H$71</c:f>
                <c:numCache>
                  <c:formatCode>General</c:formatCode>
                  <c:ptCount val="6"/>
                  <c:pt idx="0">
                    <c:v>9.8649523872437861E-2</c:v>
                  </c:pt>
                  <c:pt idx="1">
                    <c:v>4.3024186647380724E-2</c:v>
                  </c:pt>
                  <c:pt idx="2">
                    <c:v>3.2079466899171516E-2</c:v>
                  </c:pt>
                  <c:pt idx="3">
                    <c:v>0.12189821842294446</c:v>
                  </c:pt>
                  <c:pt idx="4">
                    <c:v>0.18313602859057454</c:v>
                  </c:pt>
                  <c:pt idx="5">
                    <c:v>0.11373911965501637</c:v>
                  </c:pt>
                </c:numCache>
              </c:numRef>
            </c:plus>
            <c:minus>
              <c:numRef>
                <c:f>'8 combinations by stage'!$G$66:$G$71</c:f>
                <c:numCache>
                  <c:formatCode>General</c:formatCode>
                  <c:ptCount val="6"/>
                  <c:pt idx="0">
                    <c:v>0.10135047612756232</c:v>
                  </c:pt>
                  <c:pt idx="1">
                    <c:v>5.6975813352619364E-2</c:v>
                  </c:pt>
                  <c:pt idx="2">
                    <c:v>6.7920533100828129E-2</c:v>
                  </c:pt>
                  <c:pt idx="3">
                    <c:v>0.17810178157705536</c:v>
                  </c:pt>
                  <c:pt idx="4">
                    <c:v>0.21686397140942404</c:v>
                  </c:pt>
                  <c:pt idx="5">
                    <c:v>8.6260880344983804E-2</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stage'!$F$66:$F$71</c:f>
              <c:numCache>
                <c:formatCode>0</c:formatCode>
                <c:ptCount val="6"/>
                <c:pt idx="0">
                  <c:v>6.8013504761275625</c:v>
                </c:pt>
                <c:pt idx="1">
                  <c:v>0.65697581335261934</c:v>
                </c:pt>
                <c:pt idx="2">
                  <c:v>1.7679205331008283</c:v>
                </c:pt>
                <c:pt idx="3">
                  <c:v>7.278101781577055</c:v>
                </c:pt>
                <c:pt idx="4">
                  <c:v>18.516863971409425</c:v>
                </c:pt>
                <c:pt idx="5">
                  <c:v>5.1862608803449834</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errBars>
            <c:errBarType val="both"/>
            <c:errValType val="cust"/>
            <c:noEndCap val="0"/>
            <c:plus>
              <c:numRef>
                <c:f>'8 combinations by stage'!$K$66:$K$71</c:f>
                <c:numCache>
                  <c:formatCode>General</c:formatCode>
                  <c:ptCount val="6"/>
                  <c:pt idx="0">
                    <c:v>0.12320753877018475</c:v>
                  </c:pt>
                  <c:pt idx="1">
                    <c:v>0.25211474441432102</c:v>
                  </c:pt>
                  <c:pt idx="2">
                    <c:v>0.23019243943451073</c:v>
                  </c:pt>
                  <c:pt idx="3">
                    <c:v>0.17819765119437392</c:v>
                  </c:pt>
                  <c:pt idx="4">
                    <c:v>9.5775941230486605E-2</c:v>
                  </c:pt>
                  <c:pt idx="5">
                    <c:v>0.15267813659426466</c:v>
                  </c:pt>
                </c:numCache>
              </c:numRef>
            </c:plus>
            <c:minus>
              <c:numRef>
                <c:f>'8 combinations by stage'!$J$66:$J$71</c:f>
                <c:numCache>
                  <c:formatCode>General</c:formatCode>
                  <c:ptCount val="6"/>
                  <c:pt idx="0">
                    <c:v>7.6792461229818088E-2</c:v>
                  </c:pt>
                  <c:pt idx="1">
                    <c:v>0.24788525558567187</c:v>
                  </c:pt>
                  <c:pt idx="2">
                    <c:v>0.26980756056548927</c:v>
                  </c:pt>
                  <c:pt idx="3">
                    <c:v>0.22180234880562466</c:v>
                  </c:pt>
                  <c:pt idx="4">
                    <c:v>0.10422405876951268</c:v>
                  </c:pt>
                  <c:pt idx="5">
                    <c:v>0.14732186340573605</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stage'!$I$66:$I$71</c:f>
              <c:numCache>
                <c:formatCode>0</c:formatCode>
                <c:ptCount val="6"/>
                <c:pt idx="0">
                  <c:v>21.476792461229817</c:v>
                </c:pt>
                <c:pt idx="1">
                  <c:v>40.847885255585673</c:v>
                </c:pt>
                <c:pt idx="2">
                  <c:v>28.869807560565487</c:v>
                </c:pt>
                <c:pt idx="3">
                  <c:v>16.321802348805626</c:v>
                </c:pt>
                <c:pt idx="4">
                  <c:v>3.6042240587695131</c:v>
                </c:pt>
                <c:pt idx="5">
                  <c:v>12.647321863405736</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errBars>
            <c:errBarType val="both"/>
            <c:errValType val="cust"/>
            <c:noEndCap val="0"/>
            <c:plus>
              <c:numRef>
                <c:f>'8 combinations by stage'!$N$66:$N$71</c:f>
                <c:numCache>
                  <c:formatCode>General</c:formatCode>
                  <c:ptCount val="6"/>
                  <c:pt idx="0">
                    <c:v>6.7838879179490164E-2</c:v>
                  </c:pt>
                  <c:pt idx="1">
                    <c:v>0.14779692270320677</c:v>
                  </c:pt>
                  <c:pt idx="2">
                    <c:v>0.13253409727844634</c:v>
                  </c:pt>
                  <c:pt idx="3">
                    <c:v>0.16703860527460535</c:v>
                  </c:pt>
                  <c:pt idx="4">
                    <c:v>0.14124041396768661</c:v>
                  </c:pt>
                  <c:pt idx="5">
                    <c:v>0.14844642398590402</c:v>
                  </c:pt>
                </c:numCache>
              </c:numRef>
            </c:plus>
            <c:minus>
              <c:numRef>
                <c:f>'8 combinations by stage'!$M$66:$M$71</c:f>
                <c:numCache>
                  <c:formatCode>General</c:formatCode>
                  <c:ptCount val="6"/>
                  <c:pt idx="0">
                    <c:v>3.2161120820507705E-2</c:v>
                  </c:pt>
                  <c:pt idx="1">
                    <c:v>0.15220307729679217</c:v>
                  </c:pt>
                  <c:pt idx="2">
                    <c:v>0.16746590272155437</c:v>
                  </c:pt>
                  <c:pt idx="3">
                    <c:v>0.23296139472539501</c:v>
                  </c:pt>
                  <c:pt idx="4">
                    <c:v>0.15875958603231233</c:v>
                  </c:pt>
                  <c:pt idx="5">
                    <c:v>0.1515535760140958</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stage'!$L$66:$L$71</c:f>
              <c:numCache>
                <c:formatCode>0</c:formatCode>
                <c:ptCount val="6"/>
                <c:pt idx="0">
                  <c:v>10.132161120820509</c:v>
                </c:pt>
                <c:pt idx="1">
                  <c:v>7.1522030772967931</c:v>
                </c:pt>
                <c:pt idx="2">
                  <c:v>10.667465902721554</c:v>
                </c:pt>
                <c:pt idx="3">
                  <c:v>15.632961394725395</c:v>
                </c:pt>
                <c:pt idx="4">
                  <c:v>11.858759586032313</c:v>
                </c:pt>
                <c:pt idx="5">
                  <c:v>6.351553576014096</c:v>
                </c:pt>
              </c:numCache>
            </c:numRef>
          </c:val>
        </c:ser>
        <c:ser>
          <c:idx val="9"/>
          <c:order val="9"/>
          <c:tx>
            <c:v>CT and RT (all malig)</c:v>
          </c:tx>
          <c:spPr>
            <a:pattFill prst="dkDnDiag">
              <a:fgClr>
                <a:srgbClr val="FF33CC"/>
              </a:fgClr>
              <a:bgClr>
                <a:schemeClr val="bg1"/>
              </a:bgClr>
            </a:pattFill>
            <a:ln>
              <a:solidFill>
                <a:schemeClr val="tx1"/>
              </a:solidFill>
            </a:ln>
          </c:spPr>
          <c:invertIfNegative val="0"/>
          <c:errBars>
            <c:errBarType val="both"/>
            <c:errValType val="cust"/>
            <c:noEndCap val="0"/>
            <c:plus>
              <c:numRef>
                <c:f>'8 combinations by stage'!$Q$66:$Q$71</c:f>
                <c:numCache>
                  <c:formatCode>General</c:formatCode>
                  <c:ptCount val="6"/>
                  <c:pt idx="0">
                    <c:v>1.2787302882039775E-2</c:v>
                  </c:pt>
                  <c:pt idx="1">
                    <c:v>6.0347921140819771E-3</c:v>
                  </c:pt>
                  <c:pt idx="2">
                    <c:v>6.2246995080028178E-2</c:v>
                  </c:pt>
                  <c:pt idx="3">
                    <c:v>0.21222337620835674</c:v>
                  </c:pt>
                  <c:pt idx="4">
                    <c:v>0.2007644007644025</c:v>
                  </c:pt>
                  <c:pt idx="5">
                    <c:v>0.13104229941646794</c:v>
                  </c:pt>
                </c:numCache>
              </c:numRef>
            </c:plus>
            <c:minus>
              <c:numRef>
                <c:f>'8 combinations by stage'!$P$66:$P$71</c:f>
                <c:numCache>
                  <c:formatCode>General</c:formatCode>
                  <c:ptCount val="6"/>
                  <c:pt idx="0">
                    <c:v>8.7212697117960758E-2</c:v>
                  </c:pt>
                  <c:pt idx="1">
                    <c:v>-6.0347921140819771E-3</c:v>
                  </c:pt>
                  <c:pt idx="2">
                    <c:v>0.137753004919972</c:v>
                  </c:pt>
                  <c:pt idx="3">
                    <c:v>0.18777662379164362</c:v>
                  </c:pt>
                  <c:pt idx="4">
                    <c:v>0.19923559923559786</c:v>
                  </c:pt>
                  <c:pt idx="5">
                    <c:v>6.8957700583531789E-2</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stage'!$O$66:$O$71</c:f>
              <c:numCache>
                <c:formatCode>0</c:formatCode>
                <c:ptCount val="6"/>
                <c:pt idx="0">
                  <c:v>5.1872126971179604</c:v>
                </c:pt>
                <c:pt idx="1">
                  <c:v>0.69396520788591809</c:v>
                </c:pt>
                <c:pt idx="2">
                  <c:v>3.4377530049199723</c:v>
                </c:pt>
                <c:pt idx="3">
                  <c:v>8.9877766237916425</c:v>
                </c:pt>
                <c:pt idx="4">
                  <c:v>10.599235599235598</c:v>
                </c:pt>
                <c:pt idx="5">
                  <c:v>2.8689577005835321</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errBars>
            <c:errBarType val="both"/>
            <c:errValType val="cust"/>
            <c:noEndCap val="0"/>
            <c:plus>
              <c:numRef>
                <c:f>'8 combinations by stage'!$T$66:$T$71</c:f>
                <c:numCache>
                  <c:formatCode>General</c:formatCode>
                  <c:ptCount val="6"/>
                  <c:pt idx="0">
                    <c:v>8.694128071205931E-2</c:v>
                  </c:pt>
                  <c:pt idx="1">
                    <c:v>0.1310904142260112</c:v>
                  </c:pt>
                  <c:pt idx="2">
                    <c:v>0.1660771003300745</c:v>
                  </c:pt>
                  <c:pt idx="3">
                    <c:v>0.18071511633067772</c:v>
                  </c:pt>
                  <c:pt idx="4">
                    <c:v>6.5713647531828734E-2</c:v>
                  </c:pt>
                  <c:pt idx="5">
                    <c:v>0.11114643195523</c:v>
                  </c:pt>
                </c:numCache>
              </c:numRef>
            </c:plus>
            <c:minus>
              <c:numRef>
                <c:f>'8 combinations by stage'!$S$66:$S$71</c:f>
                <c:numCache>
                  <c:formatCode>General</c:formatCode>
                  <c:ptCount val="6"/>
                  <c:pt idx="0">
                    <c:v>1.3058719287941223E-2</c:v>
                  </c:pt>
                  <c:pt idx="1">
                    <c:v>6.8909585773988979E-2</c:v>
                  </c:pt>
                  <c:pt idx="2">
                    <c:v>0.13392289966992621</c:v>
                  </c:pt>
                  <c:pt idx="3">
                    <c:v>0.21928488366932442</c:v>
                  </c:pt>
                  <c:pt idx="4">
                    <c:v>0.13428635246817144</c:v>
                  </c:pt>
                  <c:pt idx="5">
                    <c:v>8.8853568044769293E-2</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stage'!$R$66:$R$71</c:f>
              <c:numCache>
                <c:formatCode>0</c:formatCode>
                <c:ptCount val="6"/>
                <c:pt idx="0">
                  <c:v>7.813058719287941</c:v>
                </c:pt>
                <c:pt idx="1">
                  <c:v>5.4689095857739893</c:v>
                </c:pt>
                <c:pt idx="2">
                  <c:v>10.433922899669925</c:v>
                </c:pt>
                <c:pt idx="3">
                  <c:v>17.519284883669322</c:v>
                </c:pt>
                <c:pt idx="4">
                  <c:v>4.5342863524681709</c:v>
                </c:pt>
                <c:pt idx="5">
                  <c:v>3.5888535680447697</c:v>
                </c:pt>
              </c:numCache>
            </c:numRef>
          </c:val>
        </c:ser>
        <c:ser>
          <c:idx val="13"/>
          <c:order val="13"/>
          <c:tx>
            <c:v>TR and RT (all malig)</c:v>
          </c:tx>
          <c:spPr>
            <a:pattFill prst="dkDnDiag">
              <a:fgClr>
                <a:srgbClr val="FFFF00"/>
              </a:fgClr>
              <a:bgClr>
                <a:schemeClr val="bg1"/>
              </a:bgClr>
            </a:pattFill>
            <a:ln>
              <a:solidFill>
                <a:schemeClr val="tx1"/>
              </a:solidFill>
            </a:ln>
          </c:spPr>
          <c:invertIfNegative val="0"/>
          <c:errBars>
            <c:errBarType val="both"/>
            <c:errValType val="cust"/>
            <c:noEndCap val="0"/>
            <c:plus>
              <c:numRef>
                <c:f>'8 combinations by stage'!$W$66:$W$71</c:f>
                <c:numCache>
                  <c:formatCode>General</c:formatCode>
                  <c:ptCount val="6"/>
                  <c:pt idx="0">
                    <c:v>9.6149764413430816E-2</c:v>
                  </c:pt>
                  <c:pt idx="1">
                    <c:v>0.2164911970761807</c:v>
                  </c:pt>
                  <c:pt idx="2">
                    <c:v>0.22660521890764151</c:v>
                  </c:pt>
                  <c:pt idx="3">
                    <c:v>0.15360265594347222</c:v>
                  </c:pt>
                  <c:pt idx="4">
                    <c:v>0.11330255875710438</c:v>
                  </c:pt>
                  <c:pt idx="5">
                    <c:v>0.10194008837098112</c:v>
                  </c:pt>
                </c:numCache>
              </c:numRef>
            </c:plus>
            <c:minus>
              <c:numRef>
                <c:f>'8 combinations by stage'!$V$66:$V$71</c:f>
                <c:numCache>
                  <c:formatCode>General</c:formatCode>
                  <c:ptCount val="6"/>
                  <c:pt idx="0">
                    <c:v>0.10385023558656847</c:v>
                  </c:pt>
                  <c:pt idx="1">
                    <c:v>0.18350880292381788</c:v>
                  </c:pt>
                  <c:pt idx="2">
                    <c:v>0.17339478109236062</c:v>
                  </c:pt>
                  <c:pt idx="3">
                    <c:v>0.1463973440565276</c:v>
                  </c:pt>
                  <c:pt idx="4">
                    <c:v>8.6697441242895801E-2</c:v>
                  </c:pt>
                  <c:pt idx="5">
                    <c:v>9.8059911629019059E-2</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stage'!$U$66:$U$71</c:f>
              <c:numCache>
                <c:formatCode>0</c:formatCode>
                <c:ptCount val="6"/>
                <c:pt idx="0">
                  <c:v>8.7038502355865681</c:v>
                </c:pt>
                <c:pt idx="1">
                  <c:v>18.683508802923818</c:v>
                </c:pt>
                <c:pt idx="2">
                  <c:v>12.073394781092359</c:v>
                </c:pt>
                <c:pt idx="3">
                  <c:v>4.4463973440565274</c:v>
                </c:pt>
                <c:pt idx="4">
                  <c:v>1.9866974412428957</c:v>
                </c:pt>
                <c:pt idx="5">
                  <c:v>2.6980599116290191</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errBars>
            <c:errBarType val="both"/>
            <c:errValType val="cust"/>
            <c:noEndCap val="0"/>
            <c:plus>
              <c:numRef>
                <c:f>'8 combinations by stage'!$Z$66:$Z$71</c:f>
                <c:numCache>
                  <c:formatCode>General</c:formatCode>
                  <c:ptCount val="6"/>
                  <c:pt idx="0">
                    <c:v>3.0580012551213898E-2</c:v>
                  </c:pt>
                  <c:pt idx="1">
                    <c:v>0.13035614714049792</c:v>
                  </c:pt>
                  <c:pt idx="2">
                    <c:v>0.19790745469265936</c:v>
                  </c:pt>
                  <c:pt idx="3">
                    <c:v>0.22794688113055273</c:v>
                  </c:pt>
                  <c:pt idx="4">
                    <c:v>3.3797433797433829E-2</c:v>
                  </c:pt>
                  <c:pt idx="5">
                    <c:v>0.11049826003028329</c:v>
                  </c:pt>
                </c:numCache>
              </c:numRef>
            </c:plus>
            <c:minus>
              <c:numRef>
                <c:f>'8 combinations by stage'!$Y$66:$Y$71</c:f>
                <c:numCache>
                  <c:formatCode>General</c:formatCode>
                  <c:ptCount val="6"/>
                  <c:pt idx="0">
                    <c:v>6.9419987448785747E-2</c:v>
                  </c:pt>
                  <c:pt idx="1">
                    <c:v>6.9643852859502253E-2</c:v>
                  </c:pt>
                  <c:pt idx="2">
                    <c:v>0.202092545307341</c:v>
                  </c:pt>
                  <c:pt idx="3">
                    <c:v>0.17205311886944763</c:v>
                  </c:pt>
                  <c:pt idx="4">
                    <c:v>6.620256620256626E-2</c:v>
                  </c:pt>
                  <c:pt idx="5">
                    <c:v>8.9501739969716887E-2</c:v>
                  </c:pt>
                </c:numCache>
              </c:numRef>
            </c:minus>
          </c:errBars>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stage'!$X$66:$X$71</c:f>
              <c:numCache>
                <c:formatCode>0</c:formatCode>
                <c:ptCount val="6"/>
                <c:pt idx="0">
                  <c:v>6.8694199874487865</c:v>
                </c:pt>
                <c:pt idx="1">
                  <c:v>4.4696438528595017</c:v>
                </c:pt>
                <c:pt idx="2">
                  <c:v>15.202092545307341</c:v>
                </c:pt>
                <c:pt idx="3">
                  <c:v>11.072053118869448</c:v>
                </c:pt>
                <c:pt idx="4">
                  <c:v>2.5662025662025663</c:v>
                </c:pt>
                <c:pt idx="5">
                  <c:v>3.189501739969717</c:v>
                </c:pt>
              </c:numCache>
            </c:numRef>
          </c:val>
        </c:ser>
        <c:dLbls>
          <c:showLegendKey val="0"/>
          <c:showVal val="0"/>
          <c:showCatName val="0"/>
          <c:showSerName val="0"/>
          <c:showPercent val="0"/>
          <c:showBubbleSize val="0"/>
        </c:dLbls>
        <c:gapWidth val="150"/>
        <c:axId val="143577472"/>
        <c:axId val="143563392"/>
      </c:barChart>
      <c:catAx>
        <c:axId val="143534720"/>
        <c:scaling>
          <c:orientation val="minMax"/>
        </c:scaling>
        <c:delete val="0"/>
        <c:axPos val="b"/>
        <c:title>
          <c:tx>
            <c:rich>
              <a:bodyPr/>
              <a:lstStyle/>
              <a:p>
                <a:pPr>
                  <a:defRPr sz="1200" b="0"/>
                </a:pPr>
                <a:r>
                  <a:rPr lang="en-GB" sz="1200" b="0"/>
                  <a:t>Stage at diagnosis</a:t>
                </a:r>
              </a:p>
            </c:rich>
          </c:tx>
          <c:layout>
            <c:manualLayout>
              <c:xMode val="edge"/>
              <c:yMode val="edge"/>
              <c:x val="0.48473373813312037"/>
              <c:y val="0.8435579504465498"/>
            </c:manualLayout>
          </c:layout>
          <c:overlay val="0"/>
        </c:title>
        <c:majorTickMark val="out"/>
        <c:minorTickMark val="none"/>
        <c:tickLblPos val="nextTo"/>
        <c:spPr>
          <a:ln>
            <a:solidFill>
              <a:schemeClr val="tx1"/>
            </a:solidFill>
          </a:ln>
        </c:spPr>
        <c:crossAx val="143561472"/>
        <c:crosses val="autoZero"/>
        <c:auto val="1"/>
        <c:lblAlgn val="ctr"/>
        <c:lblOffset val="100"/>
        <c:noMultiLvlLbl val="0"/>
      </c:catAx>
      <c:valAx>
        <c:axId val="143561472"/>
        <c:scaling>
          <c:orientation val="minMax"/>
          <c:max val="100"/>
          <c:min val="0"/>
        </c:scaling>
        <c:delete val="0"/>
        <c:axPos val="l"/>
        <c:majorGridlines/>
        <c:title>
          <c:tx>
            <c:rich>
              <a:bodyPr rot="-5400000" vert="horz"/>
              <a:lstStyle/>
              <a:p>
                <a:pPr>
                  <a:defRPr sz="1050"/>
                </a:pPr>
                <a:r>
                  <a:rPr lang="en-US" sz="1050" b="0" i="0" baseline="0">
                    <a:effectLst/>
                  </a:rPr>
                  <a:t>Proportion of tumours (and 95% confidence interval)</a:t>
                </a:r>
                <a:endParaRPr lang="en-GB" sz="1050" b="0">
                  <a:effectLst/>
                </a:endParaRPr>
              </a:p>
            </c:rich>
          </c:tx>
          <c:layout/>
          <c:overlay val="0"/>
        </c:title>
        <c:numFmt formatCode="0" sourceLinked="1"/>
        <c:majorTickMark val="out"/>
        <c:minorTickMark val="none"/>
        <c:tickLblPos val="nextTo"/>
        <c:spPr>
          <a:ln>
            <a:solidFill>
              <a:schemeClr val="tx1"/>
            </a:solidFill>
          </a:ln>
        </c:spPr>
        <c:crossAx val="143534720"/>
        <c:crosses val="autoZero"/>
        <c:crossBetween val="between"/>
      </c:valAx>
      <c:valAx>
        <c:axId val="143563392"/>
        <c:scaling>
          <c:orientation val="minMax"/>
          <c:max val="100"/>
          <c:min val="0"/>
        </c:scaling>
        <c:delete val="1"/>
        <c:axPos val="r"/>
        <c:numFmt formatCode="0" sourceLinked="1"/>
        <c:majorTickMark val="out"/>
        <c:minorTickMark val="none"/>
        <c:tickLblPos val="none"/>
        <c:crossAx val="143577472"/>
        <c:crosses val="max"/>
        <c:crossBetween val="between"/>
      </c:valAx>
      <c:catAx>
        <c:axId val="143577472"/>
        <c:scaling>
          <c:orientation val="minMax"/>
        </c:scaling>
        <c:delete val="1"/>
        <c:axPos val="b"/>
        <c:majorTickMark val="out"/>
        <c:minorTickMark val="none"/>
        <c:tickLblPos val="none"/>
        <c:crossAx val="143563392"/>
        <c:crosses val="autoZero"/>
        <c:auto val="1"/>
        <c:lblAlgn val="ctr"/>
        <c:lblOffset val="100"/>
        <c:noMultiLvlLbl val="0"/>
      </c:cat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8.3857728632958182E-3"/>
          <c:y val="0.87975019721210757"/>
          <c:w val="0.98955787097097236"/>
          <c:h val="0.11251536652715191"/>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stage'!$B$5</c:f>
          <c:strCache>
            <c:ptCount val="1"/>
            <c:pt idx="0">
              <c:v>Proportion of tumours of all 22 cancer sites combined diagnosed in 2013-2015, by stage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6.2546190162908188E-2"/>
          <c:y val="0.13173208941784098"/>
          <c:w val="0.68217526356651514"/>
          <c:h val="0.73607002155653012"/>
        </c:manualLayout>
      </c:layout>
      <c:barChart>
        <c:barDir val="col"/>
        <c:grouping val="stacked"/>
        <c:varyColors val="0"/>
        <c:ser>
          <c:idx val="0"/>
          <c:order val="0"/>
          <c:tx>
            <c:v>Other care*</c:v>
          </c:tx>
          <c:spPr>
            <a:solidFill>
              <a:schemeClr val="bg1">
                <a:lumMod val="75000"/>
              </a:schemeClr>
            </a:solid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stage'!$C$57:$C$62</c:f>
              <c:numCache>
                <c:formatCode>0</c:formatCode>
                <c:ptCount val="6"/>
                <c:pt idx="0">
                  <c:v>0</c:v>
                </c:pt>
                <c:pt idx="1">
                  <c:v>0</c:v>
                </c:pt>
                <c:pt idx="2">
                  <c:v>0</c:v>
                </c:pt>
                <c:pt idx="3">
                  <c:v>0</c:v>
                </c:pt>
                <c:pt idx="4">
                  <c:v>0</c:v>
                </c:pt>
                <c:pt idx="5">
                  <c:v>0</c:v>
                </c:pt>
              </c:numCache>
            </c:numRef>
          </c:val>
        </c:ser>
        <c:ser>
          <c:idx val="2"/>
          <c:order val="2"/>
          <c:tx>
            <c:v>Chemotherapy only</c:v>
          </c:tx>
          <c:spPr>
            <a:solidFill>
              <a:srgbClr val="92D050"/>
            </a:solid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stage'!$F$57:$F$62</c:f>
              <c:numCache>
                <c:formatCode>0</c:formatCode>
                <c:ptCount val="6"/>
                <c:pt idx="0">
                  <c:v>0</c:v>
                </c:pt>
                <c:pt idx="1">
                  <c:v>0</c:v>
                </c:pt>
                <c:pt idx="2">
                  <c:v>0</c:v>
                </c:pt>
                <c:pt idx="3">
                  <c:v>0</c:v>
                </c:pt>
                <c:pt idx="4">
                  <c:v>0</c:v>
                </c:pt>
                <c:pt idx="5">
                  <c:v>0</c:v>
                </c:pt>
              </c:numCache>
            </c:numRef>
          </c:val>
        </c:ser>
        <c:ser>
          <c:idx val="4"/>
          <c:order val="4"/>
          <c:tx>
            <c:v>Tumour resection only</c:v>
          </c:tx>
          <c:spPr>
            <a:solidFill>
              <a:srgbClr val="00B0F0"/>
            </a:solid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stage'!$I$57:$I$62</c:f>
              <c:numCache>
                <c:formatCode>0</c:formatCode>
                <c:ptCount val="6"/>
                <c:pt idx="0">
                  <c:v>0</c:v>
                </c:pt>
                <c:pt idx="1">
                  <c:v>0</c:v>
                </c:pt>
                <c:pt idx="2">
                  <c:v>0</c:v>
                </c:pt>
                <c:pt idx="3">
                  <c:v>0</c:v>
                </c:pt>
                <c:pt idx="4">
                  <c:v>0</c:v>
                </c:pt>
                <c:pt idx="5">
                  <c:v>0</c:v>
                </c:pt>
              </c:numCache>
            </c:numRef>
          </c:val>
        </c:ser>
        <c:ser>
          <c:idx val="6"/>
          <c:order val="6"/>
          <c:tx>
            <c:v>Radiotherapy only</c:v>
          </c:tx>
          <c:spPr>
            <a:solidFill>
              <a:srgbClr val="FFC000"/>
            </a:solid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stage'!$L$57:$L$62</c:f>
              <c:numCache>
                <c:formatCode>0</c:formatCode>
                <c:ptCount val="6"/>
                <c:pt idx="0">
                  <c:v>0</c:v>
                </c:pt>
                <c:pt idx="1">
                  <c:v>0</c:v>
                </c:pt>
                <c:pt idx="2">
                  <c:v>0</c:v>
                </c:pt>
                <c:pt idx="3">
                  <c:v>0</c:v>
                </c:pt>
                <c:pt idx="4">
                  <c:v>0</c:v>
                </c:pt>
                <c:pt idx="5">
                  <c:v>0</c:v>
                </c:pt>
              </c:numCache>
            </c:numRef>
          </c:val>
        </c:ser>
        <c:ser>
          <c:idx val="8"/>
          <c:order val="8"/>
          <c:tx>
            <c:v>Chemotherapy and radiotherapy</c:v>
          </c:tx>
          <c:spPr>
            <a:solidFill>
              <a:srgbClr val="FF33CC"/>
            </a:solid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stage'!$O$57:$O$62</c:f>
              <c:numCache>
                <c:formatCode>0</c:formatCode>
                <c:ptCount val="6"/>
                <c:pt idx="0">
                  <c:v>0</c:v>
                </c:pt>
                <c:pt idx="1">
                  <c:v>0</c:v>
                </c:pt>
                <c:pt idx="2">
                  <c:v>0</c:v>
                </c:pt>
                <c:pt idx="3">
                  <c:v>0</c:v>
                </c:pt>
                <c:pt idx="4">
                  <c:v>0</c:v>
                </c:pt>
                <c:pt idx="5">
                  <c:v>0</c:v>
                </c:pt>
              </c:numCache>
            </c:numRef>
          </c:val>
        </c:ser>
        <c:ser>
          <c:idx val="10"/>
          <c:order val="10"/>
          <c:tx>
            <c:v>Tumour resection and chemotherapy</c:v>
          </c:tx>
          <c:spPr>
            <a:solidFill>
              <a:srgbClr val="002060"/>
            </a:solid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stage'!$R$57:$R$62</c:f>
              <c:numCache>
                <c:formatCode>0</c:formatCode>
                <c:ptCount val="6"/>
                <c:pt idx="0">
                  <c:v>0</c:v>
                </c:pt>
                <c:pt idx="1">
                  <c:v>0</c:v>
                </c:pt>
                <c:pt idx="2">
                  <c:v>0</c:v>
                </c:pt>
                <c:pt idx="3">
                  <c:v>0</c:v>
                </c:pt>
                <c:pt idx="4">
                  <c:v>0</c:v>
                </c:pt>
                <c:pt idx="5">
                  <c:v>0</c:v>
                </c:pt>
              </c:numCache>
            </c:numRef>
          </c:val>
        </c:ser>
        <c:ser>
          <c:idx val="12"/>
          <c:order val="12"/>
          <c:tx>
            <c:v>Tumour resection and radiotherapy</c:v>
          </c:tx>
          <c:spPr>
            <a:solidFill>
              <a:srgbClr val="FFFF00"/>
            </a:solid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stage'!$U$57:$U$62</c:f>
              <c:numCache>
                <c:formatCode>0</c:formatCode>
                <c:ptCount val="6"/>
                <c:pt idx="0">
                  <c:v>0</c:v>
                </c:pt>
                <c:pt idx="1">
                  <c:v>0</c:v>
                </c:pt>
                <c:pt idx="2">
                  <c:v>0</c:v>
                </c:pt>
                <c:pt idx="3">
                  <c:v>0</c:v>
                </c:pt>
                <c:pt idx="4">
                  <c:v>0</c:v>
                </c:pt>
                <c:pt idx="5">
                  <c:v>0</c:v>
                </c:pt>
              </c:numCache>
            </c:numRef>
          </c:val>
        </c:ser>
        <c:ser>
          <c:idx val="14"/>
          <c:order val="14"/>
          <c:tx>
            <c:v>Tumour resection, radiotherapy and chemotherapy</c:v>
          </c:tx>
          <c:spPr>
            <a:solidFill>
              <a:srgbClr val="7030A0"/>
            </a:solid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stage'!$X$57:$X$62</c:f>
              <c:numCache>
                <c:formatCode>0</c:formatCode>
                <c:ptCount val="6"/>
                <c:pt idx="0">
                  <c:v>0</c:v>
                </c:pt>
                <c:pt idx="1">
                  <c:v>0</c:v>
                </c:pt>
                <c:pt idx="2">
                  <c:v>0</c:v>
                </c:pt>
                <c:pt idx="3">
                  <c:v>0</c:v>
                </c:pt>
                <c:pt idx="4">
                  <c:v>0</c:v>
                </c:pt>
                <c:pt idx="5">
                  <c:v>0</c:v>
                </c:pt>
              </c:numCache>
            </c:numRef>
          </c:val>
        </c:ser>
        <c:ser>
          <c:idx val="1"/>
          <c:order val="1"/>
          <c:tx>
            <c:v>other care (all malig)</c:v>
          </c:tx>
          <c:spPr>
            <a:pattFill prst="dkDnDiag">
              <a:fgClr>
                <a:schemeClr val="bg1">
                  <a:lumMod val="75000"/>
                </a:schemeClr>
              </a:fgClr>
              <a:bgClr>
                <a:schemeClr val="bg1"/>
              </a:bgClr>
            </a:patt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stage'!$C$66:$C$71</c:f>
              <c:numCache>
                <c:formatCode>0</c:formatCode>
                <c:ptCount val="6"/>
                <c:pt idx="0">
                  <c:v>33.016154302380855</c:v>
                </c:pt>
                <c:pt idx="1">
                  <c:v>22.026908404321684</c:v>
                </c:pt>
                <c:pt idx="2">
                  <c:v>17.547642772622531</c:v>
                </c:pt>
                <c:pt idx="3">
                  <c:v>18.741622504504985</c:v>
                </c:pt>
                <c:pt idx="4">
                  <c:v>46.333730424639512</c:v>
                </c:pt>
                <c:pt idx="5">
                  <c:v>63.469490760008149</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stage'!$F$66:$F$71</c:f>
              <c:numCache>
                <c:formatCode>0</c:formatCode>
                <c:ptCount val="6"/>
                <c:pt idx="0">
                  <c:v>6.8013504761275625</c:v>
                </c:pt>
                <c:pt idx="1">
                  <c:v>0.65697581335261934</c:v>
                </c:pt>
                <c:pt idx="2">
                  <c:v>1.7679205331008283</c:v>
                </c:pt>
                <c:pt idx="3">
                  <c:v>7.278101781577055</c:v>
                </c:pt>
                <c:pt idx="4">
                  <c:v>18.516863971409425</c:v>
                </c:pt>
                <c:pt idx="5">
                  <c:v>5.1862608803449834</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stage'!$I$66:$I$71</c:f>
              <c:numCache>
                <c:formatCode>0</c:formatCode>
                <c:ptCount val="6"/>
                <c:pt idx="0">
                  <c:v>21.476792461229817</c:v>
                </c:pt>
                <c:pt idx="1">
                  <c:v>40.847885255585673</c:v>
                </c:pt>
                <c:pt idx="2">
                  <c:v>28.869807560565487</c:v>
                </c:pt>
                <c:pt idx="3">
                  <c:v>16.321802348805626</c:v>
                </c:pt>
                <c:pt idx="4">
                  <c:v>3.6042240587695131</c:v>
                </c:pt>
                <c:pt idx="5">
                  <c:v>12.647321863405736</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stage'!$L$66:$L$71</c:f>
              <c:numCache>
                <c:formatCode>0</c:formatCode>
                <c:ptCount val="6"/>
                <c:pt idx="0">
                  <c:v>10.132161120820509</c:v>
                </c:pt>
                <c:pt idx="1">
                  <c:v>7.1522030772967931</c:v>
                </c:pt>
                <c:pt idx="2">
                  <c:v>10.667465902721554</c:v>
                </c:pt>
                <c:pt idx="3">
                  <c:v>15.632961394725395</c:v>
                </c:pt>
                <c:pt idx="4">
                  <c:v>11.858759586032313</c:v>
                </c:pt>
                <c:pt idx="5">
                  <c:v>6.351553576014096</c:v>
                </c:pt>
              </c:numCache>
            </c:numRef>
          </c:val>
        </c:ser>
        <c:ser>
          <c:idx val="9"/>
          <c:order val="9"/>
          <c:tx>
            <c:v>CT and RT (all malig)</c:v>
          </c:tx>
          <c:spPr>
            <a:pattFill prst="dkDnDiag">
              <a:fgClr>
                <a:srgbClr val="FF33CC"/>
              </a:fgClr>
              <a:bgClr>
                <a:schemeClr val="bg1"/>
              </a:bgClr>
            </a:patt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stage'!$O$66:$O$71</c:f>
              <c:numCache>
                <c:formatCode>0</c:formatCode>
                <c:ptCount val="6"/>
                <c:pt idx="0">
                  <c:v>5.1872126971179604</c:v>
                </c:pt>
                <c:pt idx="1">
                  <c:v>0.69396520788591809</c:v>
                </c:pt>
                <c:pt idx="2">
                  <c:v>3.4377530049199723</c:v>
                </c:pt>
                <c:pt idx="3">
                  <c:v>8.9877766237916425</c:v>
                </c:pt>
                <c:pt idx="4">
                  <c:v>10.599235599235598</c:v>
                </c:pt>
                <c:pt idx="5">
                  <c:v>2.8689577005835321</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stage'!$R$66:$R$71</c:f>
              <c:numCache>
                <c:formatCode>0</c:formatCode>
                <c:ptCount val="6"/>
                <c:pt idx="0">
                  <c:v>7.813058719287941</c:v>
                </c:pt>
                <c:pt idx="1">
                  <c:v>5.4689095857739893</c:v>
                </c:pt>
                <c:pt idx="2">
                  <c:v>10.433922899669925</c:v>
                </c:pt>
                <c:pt idx="3">
                  <c:v>17.519284883669322</c:v>
                </c:pt>
                <c:pt idx="4">
                  <c:v>4.5342863524681709</c:v>
                </c:pt>
                <c:pt idx="5">
                  <c:v>3.5888535680447697</c:v>
                </c:pt>
              </c:numCache>
            </c:numRef>
          </c:val>
        </c:ser>
        <c:ser>
          <c:idx val="13"/>
          <c:order val="13"/>
          <c:tx>
            <c:v>TR and RT (all malig)</c:v>
          </c:tx>
          <c:spPr>
            <a:pattFill prst="dkDnDiag">
              <a:fgClr>
                <a:srgbClr val="FFFF00"/>
              </a:fgClr>
              <a:bgClr>
                <a:schemeClr val="bg1"/>
              </a:bgClr>
            </a:patt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stage'!$U$66:$U$71</c:f>
              <c:numCache>
                <c:formatCode>0</c:formatCode>
                <c:ptCount val="6"/>
                <c:pt idx="0">
                  <c:v>8.7038502355865681</c:v>
                </c:pt>
                <c:pt idx="1">
                  <c:v>18.683508802923818</c:v>
                </c:pt>
                <c:pt idx="2">
                  <c:v>12.073394781092359</c:v>
                </c:pt>
                <c:pt idx="3">
                  <c:v>4.4463973440565274</c:v>
                </c:pt>
                <c:pt idx="4">
                  <c:v>1.9866974412428957</c:v>
                </c:pt>
                <c:pt idx="5">
                  <c:v>2.6980599116290191</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cat>
            <c:strRef>
              <c:f>'8 combinations by stage'!$B$57:$B$62</c:f>
              <c:strCache>
                <c:ptCount val="6"/>
                <c:pt idx="0">
                  <c:v>All stages</c:v>
                </c:pt>
                <c:pt idx="1">
                  <c:v>Stage 1</c:v>
                </c:pt>
                <c:pt idx="2">
                  <c:v>Stage 2</c:v>
                </c:pt>
                <c:pt idx="3">
                  <c:v>Stage 3</c:v>
                </c:pt>
                <c:pt idx="4">
                  <c:v>Stage 4</c:v>
                </c:pt>
                <c:pt idx="5">
                  <c:v>Unknown</c:v>
                </c:pt>
              </c:strCache>
            </c:strRef>
          </c:cat>
          <c:val>
            <c:numRef>
              <c:f>'8 combinations by stage'!$X$66:$X$71</c:f>
              <c:numCache>
                <c:formatCode>0</c:formatCode>
                <c:ptCount val="6"/>
                <c:pt idx="0">
                  <c:v>6.8694199874487865</c:v>
                </c:pt>
                <c:pt idx="1">
                  <c:v>4.4696438528595017</c:v>
                </c:pt>
                <c:pt idx="2">
                  <c:v>15.202092545307341</c:v>
                </c:pt>
                <c:pt idx="3">
                  <c:v>11.072053118869448</c:v>
                </c:pt>
                <c:pt idx="4">
                  <c:v>2.5662025662025663</c:v>
                </c:pt>
                <c:pt idx="5">
                  <c:v>3.189501739969717</c:v>
                </c:pt>
              </c:numCache>
            </c:numRef>
          </c:val>
        </c:ser>
        <c:dLbls>
          <c:showLegendKey val="0"/>
          <c:showVal val="0"/>
          <c:showCatName val="0"/>
          <c:showSerName val="0"/>
          <c:showPercent val="0"/>
          <c:showBubbleSize val="0"/>
        </c:dLbls>
        <c:gapWidth val="150"/>
        <c:overlap val="100"/>
        <c:axId val="143798272"/>
        <c:axId val="143800192"/>
      </c:barChart>
      <c:catAx>
        <c:axId val="143798272"/>
        <c:scaling>
          <c:orientation val="minMax"/>
        </c:scaling>
        <c:delete val="0"/>
        <c:axPos val="b"/>
        <c:title>
          <c:tx>
            <c:rich>
              <a:bodyPr/>
              <a:lstStyle/>
              <a:p>
                <a:pPr>
                  <a:defRPr sz="1200" b="0"/>
                </a:pPr>
                <a:r>
                  <a:rPr lang="en-GB" sz="1200" b="0"/>
                  <a:t>Stage at diagnosis</a:t>
                </a:r>
              </a:p>
            </c:rich>
          </c:tx>
          <c:layout>
            <c:manualLayout>
              <c:xMode val="edge"/>
              <c:yMode val="edge"/>
              <c:x val="0.34428350686672349"/>
              <c:y val="0.91797182784509046"/>
            </c:manualLayout>
          </c:layout>
          <c:overlay val="0"/>
        </c:title>
        <c:majorTickMark val="out"/>
        <c:minorTickMark val="none"/>
        <c:tickLblPos val="nextTo"/>
        <c:spPr>
          <a:ln>
            <a:solidFill>
              <a:schemeClr val="tx1"/>
            </a:solidFill>
          </a:ln>
        </c:spPr>
        <c:crossAx val="143800192"/>
        <c:crosses val="autoZero"/>
        <c:auto val="1"/>
        <c:lblAlgn val="ctr"/>
        <c:lblOffset val="100"/>
        <c:noMultiLvlLbl val="0"/>
      </c:catAx>
      <c:valAx>
        <c:axId val="143800192"/>
        <c:scaling>
          <c:orientation val="minMax"/>
          <c:max val="100"/>
          <c:min val="0"/>
        </c:scaling>
        <c:delete val="0"/>
        <c:axPos val="l"/>
        <c:majorGridlines/>
        <c:title>
          <c:tx>
            <c:rich>
              <a:bodyPr rot="-5400000" vert="horz"/>
              <a:lstStyle/>
              <a:p>
                <a:pPr>
                  <a:defRPr sz="1050"/>
                </a:pPr>
                <a:r>
                  <a:rPr lang="en-US" sz="1050" b="0" i="0" baseline="0">
                    <a:effectLst/>
                  </a:rPr>
                  <a:t>Proportion of tumours</a:t>
                </a:r>
                <a:endParaRPr lang="en-GB" sz="1050" b="0">
                  <a:effectLst/>
                </a:endParaRPr>
              </a:p>
            </c:rich>
          </c:tx>
          <c:layout/>
          <c:overlay val="0"/>
        </c:title>
        <c:numFmt formatCode="0" sourceLinked="1"/>
        <c:majorTickMark val="out"/>
        <c:minorTickMark val="none"/>
        <c:tickLblPos val="nextTo"/>
        <c:spPr>
          <a:ln>
            <a:solidFill>
              <a:schemeClr val="tx1"/>
            </a:solidFill>
          </a:ln>
        </c:spPr>
        <c:crossAx val="143798272"/>
        <c:crosses val="autoZero"/>
        <c:crossBetween val="between"/>
      </c:valAx>
    </c:plotArea>
    <c:legend>
      <c:legendPos val="r"/>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73474374341126691"/>
          <c:y val="0.12948545414340187"/>
          <c:w val="0.25906654371136589"/>
          <c:h val="0.81823663866795515"/>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'3 treatments by age'!$D$5</c:f>
          <c:strCache>
            <c:ptCount val="1"/>
            <c:pt idx="0">
              <c:v>Proportion of all malignant tumours (excl NMSC) diagnosed in 2013-2015, by age group** - treatments are presented independently</c:v>
            </c:pt>
          </c:strCache>
        </c:strRef>
      </c:tx>
      <c:layout>
        <c:manualLayout>
          <c:xMode val="edge"/>
          <c:yMode val="edge"/>
          <c:x val="0.12812230006212413"/>
          <c:y val="3.4084942459423166E-2"/>
        </c:manualLayout>
      </c:layout>
      <c:overlay val="1"/>
      <c:txPr>
        <a:bodyPr/>
        <a:lstStyle/>
        <a:p>
          <a:pPr>
            <a:defRPr sz="1400"/>
          </a:pPr>
          <a:endParaRPr lang="en-US"/>
        </a:p>
      </c:txPr>
    </c:title>
    <c:autoTitleDeleted val="0"/>
    <c:plotArea>
      <c:layout>
        <c:manualLayout>
          <c:layoutTarget val="inner"/>
          <c:xMode val="edge"/>
          <c:yMode val="edge"/>
          <c:x val="4.4741323710068399E-2"/>
          <c:y val="0.12815550906555084"/>
          <c:w val="0.94146701371665065"/>
          <c:h val="0.6717743923458751"/>
        </c:manualLayout>
      </c:layout>
      <c:barChart>
        <c:barDir val="col"/>
        <c:grouping val="clustered"/>
        <c:varyColors val="0"/>
        <c:ser>
          <c:idx val="0"/>
          <c:order val="0"/>
          <c:tx>
            <c:v>Chemotherapy</c:v>
          </c:tx>
          <c:spPr>
            <a:solidFill>
              <a:srgbClr val="92D050"/>
            </a:solidFill>
            <a:ln>
              <a:solidFill>
                <a:schemeClr val="tx1"/>
              </a:solidFill>
            </a:ln>
          </c:spPr>
          <c:invertIfNegative val="0"/>
          <c:errBars>
            <c:errBarType val="both"/>
            <c:errValType val="cust"/>
            <c:noEndCap val="0"/>
            <c:plus>
              <c:numRef>
                <c:f>'3 treatments by age'!$E$47:$E$52</c:f>
                <c:numCache>
                  <c:formatCode>General</c:formatCode>
                  <c:ptCount val="6"/>
                  <c:pt idx="0">
                    <c:v>5.9598858304326541E-2</c:v>
                  </c:pt>
                  <c:pt idx="1">
                    <c:v>0.30323148817463164</c:v>
                  </c:pt>
                  <c:pt idx="2">
                    <c:v>0.23885068237652263</c:v>
                  </c:pt>
                  <c:pt idx="3">
                    <c:v>0.17643844240328121</c:v>
                  </c:pt>
                  <c:pt idx="4">
                    <c:v>0.1302329307616823</c:v>
                  </c:pt>
                  <c:pt idx="5">
                    <c:v>0.10937565243567882</c:v>
                  </c:pt>
                </c:numCache>
              </c:numRef>
            </c:plus>
            <c:minus>
              <c:numRef>
                <c:f>'3 treatments by age'!$D$47:$D$52</c:f>
                <c:numCache>
                  <c:formatCode>General</c:formatCode>
                  <c:ptCount val="6"/>
                  <c:pt idx="0">
                    <c:v>0.14040114169567275</c:v>
                  </c:pt>
                  <c:pt idx="1">
                    <c:v>0.29676851182536979</c:v>
                  </c:pt>
                  <c:pt idx="2">
                    <c:v>0.26114931762347737</c:v>
                  </c:pt>
                  <c:pt idx="3">
                    <c:v>0.22356155759671736</c:v>
                  </c:pt>
                  <c:pt idx="4">
                    <c:v>0.16976706923831841</c:v>
                  </c:pt>
                  <c:pt idx="5">
                    <c:v>9.0624347564320473E-2</c:v>
                  </c:pt>
                </c:numCache>
              </c:numRef>
            </c:minus>
          </c:errBars>
          <c:cat>
            <c:strRef>
              <c:f>'3 treatments by age'!$B$47:$B$52</c:f>
              <c:strCache>
                <c:ptCount val="6"/>
                <c:pt idx="0">
                  <c:v>All ages</c:v>
                </c:pt>
                <c:pt idx="1">
                  <c:v>Under 50</c:v>
                </c:pt>
                <c:pt idx="2">
                  <c:v>50-59</c:v>
                </c:pt>
                <c:pt idx="3">
                  <c:v>60-69</c:v>
                </c:pt>
                <c:pt idx="4">
                  <c:v>70-79</c:v>
                </c:pt>
                <c:pt idx="5">
                  <c:v>80+</c:v>
                </c:pt>
              </c:strCache>
            </c:strRef>
          </c:cat>
          <c:val>
            <c:numRef>
              <c:f>'3 treatments by age'!$C$47:$C$52</c:f>
              <c:numCache>
                <c:formatCode>0</c:formatCode>
                <c:ptCount val="6"/>
                <c:pt idx="0">
                  <c:v>28.540401141695671</c:v>
                </c:pt>
                <c:pt idx="1">
                  <c:v>49.396768511825371</c:v>
                </c:pt>
                <c:pt idx="2">
                  <c:v>41.161149317623476</c:v>
                </c:pt>
                <c:pt idx="3">
                  <c:v>33.823561557596719</c:v>
                </c:pt>
                <c:pt idx="4">
                  <c:v>25.469767069238319</c:v>
                </c:pt>
                <c:pt idx="5">
                  <c:v>8.9906243475643208</c:v>
                </c:pt>
              </c:numCache>
            </c:numRef>
          </c:val>
        </c:ser>
        <c:ser>
          <c:idx val="2"/>
          <c:order val="3"/>
          <c:tx>
            <c:v>Tumour resection for 22 sites combined *</c:v>
          </c:tx>
          <c:spPr>
            <a:pattFill prst="dkDnDiag">
              <a:fgClr>
                <a:srgbClr val="00B0F0"/>
              </a:fgClr>
              <a:bgClr>
                <a:schemeClr val="bg1"/>
              </a:bgClr>
            </a:pattFill>
            <a:ln>
              <a:solidFill>
                <a:schemeClr val="tx1"/>
              </a:solidFill>
            </a:ln>
          </c:spPr>
          <c:invertIfNegative val="0"/>
          <c:errBars>
            <c:errBarType val="both"/>
            <c:errValType val="cust"/>
            <c:noEndCap val="0"/>
            <c:plus>
              <c:numRef>
                <c:f>'3 treatments by age'!$H$47:$H$52</c:f>
                <c:numCache>
                  <c:formatCode>General</c:formatCode>
                  <c:ptCount val="6"/>
                  <c:pt idx="0">
                    <c:v>0.13687859644688416</c:v>
                  </c:pt>
                  <c:pt idx="1">
                    <c:v>0.37839285093360786</c:v>
                  </c:pt>
                  <c:pt idx="2">
                    <c:v>0.25629944901550061</c:v>
                  </c:pt>
                  <c:pt idx="3">
                    <c:v>0.18891416932110872</c:v>
                  </c:pt>
                  <c:pt idx="4">
                    <c:v>0.2275461603705935</c:v>
                  </c:pt>
                  <c:pt idx="5">
                    <c:v>0.1848720175433094</c:v>
                  </c:pt>
                </c:numCache>
              </c:numRef>
            </c:plus>
            <c:minus>
              <c:numRef>
                <c:f>'3 treatments by age'!$G$47:$G$52</c:f>
                <c:numCache>
                  <c:formatCode>General</c:formatCode>
                  <c:ptCount val="6"/>
                  <c:pt idx="0">
                    <c:v>0.163121403553113</c:v>
                  </c:pt>
                  <c:pt idx="1">
                    <c:v>0.32160714906639498</c:v>
                  </c:pt>
                  <c:pt idx="2">
                    <c:v>0.34370055098450081</c:v>
                  </c:pt>
                  <c:pt idx="3">
                    <c:v>0.21108583067889697</c:v>
                  </c:pt>
                  <c:pt idx="4">
                    <c:v>0.17245383962941219</c:v>
                  </c:pt>
                  <c:pt idx="5">
                    <c:v>0.21512798245668918</c:v>
                  </c:pt>
                </c:numCache>
              </c:numRef>
            </c:minus>
          </c:errBars>
          <c:cat>
            <c:strRef>
              <c:f>'3 treatments by age'!$B$47:$B$52</c:f>
              <c:strCache>
                <c:ptCount val="6"/>
                <c:pt idx="0">
                  <c:v>All ages</c:v>
                </c:pt>
                <c:pt idx="1">
                  <c:v>Under 50</c:v>
                </c:pt>
                <c:pt idx="2">
                  <c:v>50-59</c:v>
                </c:pt>
                <c:pt idx="3">
                  <c:v>60-69</c:v>
                </c:pt>
                <c:pt idx="4">
                  <c:v>70-79</c:v>
                </c:pt>
                <c:pt idx="5">
                  <c:v>80+</c:v>
                </c:pt>
              </c:strCache>
            </c:strRef>
          </c:cat>
          <c:val>
            <c:numRef>
              <c:f>'3 treatments by age'!$F$47:$F$52</c:f>
              <c:numCache>
                <c:formatCode>0</c:formatCode>
                <c:ptCount val="6"/>
                <c:pt idx="0">
                  <c:v>44.863121403553116</c:v>
                </c:pt>
                <c:pt idx="1">
                  <c:v>75.421607149066389</c:v>
                </c:pt>
                <c:pt idx="2">
                  <c:v>63.943700550984502</c:v>
                </c:pt>
                <c:pt idx="3">
                  <c:v>51.611085830678896</c:v>
                </c:pt>
                <c:pt idx="4">
                  <c:v>38.572453839629411</c:v>
                </c:pt>
                <c:pt idx="5">
                  <c:v>22.615127982456691</c:v>
                </c:pt>
              </c:numCache>
            </c:numRef>
          </c:val>
        </c:ser>
        <c:ser>
          <c:idx val="4"/>
          <c:order val="4"/>
          <c:tx>
            <c:v>Radiotherapy all malig</c:v>
          </c:tx>
          <c:spPr>
            <a:solidFill>
              <a:srgbClr val="FFC000"/>
            </a:solidFill>
            <a:ln>
              <a:solidFill>
                <a:schemeClr val="tx1"/>
              </a:solidFill>
            </a:ln>
          </c:spPr>
          <c:invertIfNegative val="0"/>
          <c:errBars>
            <c:errBarType val="both"/>
            <c:errValType val="cust"/>
            <c:noEndCap val="0"/>
            <c:plus>
              <c:numRef>
                <c:f>'3 treatments by age'!$K$47:$K$52</c:f>
                <c:numCache>
                  <c:formatCode>General</c:formatCode>
                  <c:ptCount val="6"/>
                  <c:pt idx="0">
                    <c:v>8.7862461280881377E-2</c:v>
                  </c:pt>
                  <c:pt idx="1">
                    <c:v>0.34097392614613398</c:v>
                  </c:pt>
                  <c:pt idx="2">
                    <c:v>0.29753835030031439</c:v>
                  </c:pt>
                  <c:pt idx="3">
                    <c:v>0.19901021697408083</c:v>
                  </c:pt>
                  <c:pt idx="4">
                    <c:v>0.18403733301288128</c:v>
                  </c:pt>
                  <c:pt idx="5">
                    <c:v>0.16039211687763277</c:v>
                  </c:pt>
                </c:numCache>
              </c:numRef>
            </c:plus>
            <c:minus>
              <c:numRef>
                <c:f>'3 treatments by age'!$J$47:$J$52</c:f>
                <c:numCache>
                  <c:formatCode>General</c:formatCode>
                  <c:ptCount val="6"/>
                  <c:pt idx="0">
                    <c:v>0.11213753871911791</c:v>
                  </c:pt>
                  <c:pt idx="1">
                    <c:v>0.25902607385386034</c:v>
                  </c:pt>
                  <c:pt idx="2">
                    <c:v>0.30246164969968703</c:v>
                  </c:pt>
                  <c:pt idx="3">
                    <c:v>0.20098978302591775</c:v>
                  </c:pt>
                  <c:pt idx="4">
                    <c:v>0.21596266698712085</c:v>
                  </c:pt>
                  <c:pt idx="5">
                    <c:v>0.13960788312236794</c:v>
                  </c:pt>
                </c:numCache>
              </c:numRef>
            </c:minus>
          </c:errBars>
          <c:cat>
            <c:strRef>
              <c:f>'3 treatments by age'!$B$47:$B$52</c:f>
              <c:strCache>
                <c:ptCount val="6"/>
                <c:pt idx="0">
                  <c:v>All ages</c:v>
                </c:pt>
                <c:pt idx="1">
                  <c:v>Under 50</c:v>
                </c:pt>
                <c:pt idx="2">
                  <c:v>50-59</c:v>
                </c:pt>
                <c:pt idx="3">
                  <c:v>60-69</c:v>
                </c:pt>
                <c:pt idx="4">
                  <c:v>70-79</c:v>
                </c:pt>
                <c:pt idx="5">
                  <c:v>80+</c:v>
                </c:pt>
              </c:strCache>
            </c:strRef>
          </c:cat>
          <c:val>
            <c:numRef>
              <c:f>'3 treatments by age'!$I$47:$I$52</c:f>
              <c:numCache>
                <c:formatCode>0</c:formatCode>
                <c:ptCount val="6"/>
                <c:pt idx="0">
                  <c:v>27.612137538719121</c:v>
                </c:pt>
                <c:pt idx="1">
                  <c:v>34.459026073853863</c:v>
                </c:pt>
                <c:pt idx="2">
                  <c:v>37.202461649699686</c:v>
                </c:pt>
                <c:pt idx="3">
                  <c:v>32.800989783025919</c:v>
                </c:pt>
                <c:pt idx="4">
                  <c:v>27.015962666987122</c:v>
                </c:pt>
                <c:pt idx="5">
                  <c:v>13.639607883122368</c:v>
                </c:pt>
              </c:numCache>
            </c:numRef>
          </c:val>
        </c:ser>
        <c:dLbls>
          <c:showLegendKey val="0"/>
          <c:showVal val="0"/>
          <c:showCatName val="0"/>
          <c:showSerName val="0"/>
          <c:showPercent val="0"/>
          <c:showBubbleSize val="0"/>
        </c:dLbls>
        <c:gapWidth val="150"/>
        <c:axId val="148343040"/>
        <c:axId val="148345216"/>
      </c:barChart>
      <c:barChart>
        <c:barDir val="col"/>
        <c:grouping val="clustered"/>
        <c:varyColors val="0"/>
        <c:ser>
          <c:idx val="1"/>
          <c:order val="1"/>
          <c:tx>
            <c:v>Chemotherapy</c:v>
          </c:tx>
          <c:spPr>
            <a:solidFill>
              <a:srgbClr val="92D050"/>
            </a:solidFill>
            <a:ln>
              <a:solidFill>
                <a:schemeClr val="tx1"/>
              </a:solidFill>
            </a:ln>
          </c:spPr>
          <c:invertIfNegative val="0"/>
          <c:errBars>
            <c:errBarType val="both"/>
            <c:errValType val="cust"/>
            <c:noEndCap val="0"/>
            <c:plus>
              <c:numRef>
                <c:f>'3 treatments by age'!$E$57:$E$62</c:f>
                <c:numCache>
                  <c:formatCode>General</c:formatCode>
                  <c:ptCount val="6"/>
                  <c:pt idx="0">
                    <c:v>0</c:v>
                  </c:pt>
                  <c:pt idx="1">
                    <c:v>0</c:v>
                  </c:pt>
                  <c:pt idx="2">
                    <c:v>0</c:v>
                  </c:pt>
                  <c:pt idx="3">
                    <c:v>0</c:v>
                  </c:pt>
                  <c:pt idx="4">
                    <c:v>0</c:v>
                  </c:pt>
                  <c:pt idx="5">
                    <c:v>0</c:v>
                  </c:pt>
                </c:numCache>
              </c:numRef>
            </c:plus>
            <c:minus>
              <c:numRef>
                <c:f>'3 treatments by age'!$D$57:$D$62</c:f>
                <c:numCache>
                  <c:formatCode>General</c:formatCode>
                  <c:ptCount val="6"/>
                  <c:pt idx="0">
                    <c:v>0</c:v>
                  </c:pt>
                  <c:pt idx="1">
                    <c:v>0</c:v>
                  </c:pt>
                  <c:pt idx="2">
                    <c:v>0</c:v>
                  </c:pt>
                  <c:pt idx="3">
                    <c:v>0</c:v>
                  </c:pt>
                  <c:pt idx="4">
                    <c:v>0</c:v>
                  </c:pt>
                  <c:pt idx="5">
                    <c:v>0</c:v>
                  </c:pt>
                </c:numCache>
              </c:numRef>
            </c:minus>
          </c:errBars>
          <c:cat>
            <c:strRef>
              <c:f>'3 treatments by age'!$B$47:$B$52</c:f>
              <c:strCache>
                <c:ptCount val="6"/>
                <c:pt idx="0">
                  <c:v>All ages</c:v>
                </c:pt>
                <c:pt idx="1">
                  <c:v>Under 50</c:v>
                </c:pt>
                <c:pt idx="2">
                  <c:v>50-59</c:v>
                </c:pt>
                <c:pt idx="3">
                  <c:v>60-69</c:v>
                </c:pt>
                <c:pt idx="4">
                  <c:v>70-79</c:v>
                </c:pt>
                <c:pt idx="5">
                  <c:v>80+</c:v>
                </c:pt>
              </c:strCache>
            </c:strRef>
          </c:cat>
          <c:val>
            <c:numRef>
              <c:f>'3 treatments by age'!$C$57:$C$62</c:f>
              <c:numCache>
                <c:formatCode>0</c:formatCode>
                <c:ptCount val="6"/>
                <c:pt idx="0">
                  <c:v>0</c:v>
                </c:pt>
                <c:pt idx="1">
                  <c:v>0</c:v>
                </c:pt>
                <c:pt idx="2">
                  <c:v>0</c:v>
                </c:pt>
                <c:pt idx="3">
                  <c:v>0</c:v>
                </c:pt>
                <c:pt idx="4">
                  <c:v>0</c:v>
                </c:pt>
                <c:pt idx="5">
                  <c:v>0</c:v>
                </c:pt>
              </c:numCache>
            </c:numRef>
          </c:val>
        </c:ser>
        <c:ser>
          <c:idx val="3"/>
          <c:order val="2"/>
          <c:tx>
            <c:v>Tumour resection</c:v>
          </c:tx>
          <c:spPr>
            <a:solidFill>
              <a:srgbClr val="00B0F0"/>
            </a:solidFill>
            <a:ln>
              <a:solidFill>
                <a:schemeClr val="tx1"/>
              </a:solidFill>
            </a:ln>
          </c:spPr>
          <c:invertIfNegative val="0"/>
          <c:errBars>
            <c:errBarType val="both"/>
            <c:errValType val="cust"/>
            <c:noEndCap val="0"/>
            <c:plus>
              <c:numRef>
                <c:f>'3 treatments by age'!$H$57:$H$62</c:f>
                <c:numCache>
                  <c:formatCode>General</c:formatCode>
                  <c:ptCount val="6"/>
                  <c:pt idx="0">
                    <c:v>0</c:v>
                  </c:pt>
                  <c:pt idx="1">
                    <c:v>0</c:v>
                  </c:pt>
                  <c:pt idx="2">
                    <c:v>0</c:v>
                  </c:pt>
                  <c:pt idx="3">
                    <c:v>0</c:v>
                  </c:pt>
                  <c:pt idx="4">
                    <c:v>0</c:v>
                  </c:pt>
                  <c:pt idx="5">
                    <c:v>0</c:v>
                  </c:pt>
                </c:numCache>
              </c:numRef>
            </c:plus>
            <c:minus>
              <c:numRef>
                <c:f>'3 treatments by age'!$G$57:$G$62</c:f>
                <c:numCache>
                  <c:formatCode>General</c:formatCode>
                  <c:ptCount val="6"/>
                  <c:pt idx="0">
                    <c:v>0</c:v>
                  </c:pt>
                  <c:pt idx="1">
                    <c:v>0</c:v>
                  </c:pt>
                  <c:pt idx="2">
                    <c:v>0</c:v>
                  </c:pt>
                  <c:pt idx="3">
                    <c:v>0</c:v>
                  </c:pt>
                  <c:pt idx="4">
                    <c:v>0</c:v>
                  </c:pt>
                  <c:pt idx="5">
                    <c:v>0</c:v>
                  </c:pt>
                </c:numCache>
              </c:numRef>
            </c:minus>
          </c:errBars>
          <c:cat>
            <c:strRef>
              <c:f>'3 treatments by age'!$B$47:$B$52</c:f>
              <c:strCache>
                <c:ptCount val="6"/>
                <c:pt idx="0">
                  <c:v>All ages</c:v>
                </c:pt>
                <c:pt idx="1">
                  <c:v>Under 50</c:v>
                </c:pt>
                <c:pt idx="2">
                  <c:v>50-59</c:v>
                </c:pt>
                <c:pt idx="3">
                  <c:v>60-69</c:v>
                </c:pt>
                <c:pt idx="4">
                  <c:v>70-79</c:v>
                </c:pt>
                <c:pt idx="5">
                  <c:v>80+</c:v>
                </c:pt>
              </c:strCache>
            </c:strRef>
          </c:cat>
          <c:val>
            <c:numRef>
              <c:f>'3 treatments by age'!$F$57:$F$62</c:f>
              <c:numCache>
                <c:formatCode>0</c:formatCode>
                <c:ptCount val="6"/>
                <c:pt idx="0">
                  <c:v>0</c:v>
                </c:pt>
                <c:pt idx="1">
                  <c:v>0</c:v>
                </c:pt>
                <c:pt idx="2">
                  <c:v>0</c:v>
                </c:pt>
                <c:pt idx="3">
                  <c:v>0</c:v>
                </c:pt>
                <c:pt idx="4">
                  <c:v>0</c:v>
                </c:pt>
                <c:pt idx="5">
                  <c:v>0</c:v>
                </c:pt>
              </c:numCache>
            </c:numRef>
          </c:val>
        </c:ser>
        <c:ser>
          <c:idx val="5"/>
          <c:order val="5"/>
          <c:tx>
            <c:v>Radiotherapy</c:v>
          </c:tx>
          <c:spPr>
            <a:solidFill>
              <a:srgbClr val="FFC000"/>
            </a:solidFill>
            <a:ln>
              <a:solidFill>
                <a:schemeClr val="tx1"/>
              </a:solidFill>
            </a:ln>
          </c:spPr>
          <c:invertIfNegative val="0"/>
          <c:errBars>
            <c:errBarType val="both"/>
            <c:errValType val="cust"/>
            <c:noEndCap val="0"/>
            <c:plus>
              <c:numRef>
                <c:f>'3 treatments by age'!$K$57:$K$62</c:f>
                <c:numCache>
                  <c:formatCode>General</c:formatCode>
                  <c:ptCount val="6"/>
                  <c:pt idx="0">
                    <c:v>0</c:v>
                  </c:pt>
                  <c:pt idx="1">
                    <c:v>0</c:v>
                  </c:pt>
                  <c:pt idx="2">
                    <c:v>0</c:v>
                  </c:pt>
                  <c:pt idx="3">
                    <c:v>0</c:v>
                  </c:pt>
                  <c:pt idx="4">
                    <c:v>0</c:v>
                  </c:pt>
                  <c:pt idx="5">
                    <c:v>0</c:v>
                  </c:pt>
                </c:numCache>
              </c:numRef>
            </c:plus>
            <c:minus>
              <c:numRef>
                <c:f>'3 treatments by age'!$J$57:$J$62</c:f>
                <c:numCache>
                  <c:formatCode>General</c:formatCode>
                  <c:ptCount val="6"/>
                  <c:pt idx="0">
                    <c:v>0</c:v>
                  </c:pt>
                  <c:pt idx="1">
                    <c:v>0</c:v>
                  </c:pt>
                  <c:pt idx="2">
                    <c:v>0</c:v>
                  </c:pt>
                  <c:pt idx="3">
                    <c:v>0</c:v>
                  </c:pt>
                  <c:pt idx="4">
                    <c:v>0</c:v>
                  </c:pt>
                  <c:pt idx="5">
                    <c:v>0</c:v>
                  </c:pt>
                </c:numCache>
              </c:numRef>
            </c:minus>
          </c:errBars>
          <c:cat>
            <c:strRef>
              <c:f>'3 treatments by age'!$B$47:$B$52</c:f>
              <c:strCache>
                <c:ptCount val="6"/>
                <c:pt idx="0">
                  <c:v>All ages</c:v>
                </c:pt>
                <c:pt idx="1">
                  <c:v>Under 50</c:v>
                </c:pt>
                <c:pt idx="2">
                  <c:v>50-59</c:v>
                </c:pt>
                <c:pt idx="3">
                  <c:v>60-69</c:v>
                </c:pt>
                <c:pt idx="4">
                  <c:v>70-79</c:v>
                </c:pt>
                <c:pt idx="5">
                  <c:v>80+</c:v>
                </c:pt>
              </c:strCache>
            </c:strRef>
          </c:cat>
          <c:val>
            <c:numRef>
              <c:f>'3 treatments by age'!$I$57:$I$62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48353024"/>
        <c:axId val="148347136"/>
      </c:barChart>
      <c:catAx>
        <c:axId val="148343040"/>
        <c:scaling>
          <c:orientation val="minMax"/>
        </c:scaling>
        <c:delete val="0"/>
        <c:axPos val="b"/>
        <c:title>
          <c:tx>
            <c:rich>
              <a:bodyPr/>
              <a:lstStyle/>
              <a:p>
                <a:pPr>
                  <a:defRPr sz="1200" b="0"/>
                </a:pPr>
                <a:r>
                  <a:rPr lang="en-GB" sz="1200" b="0"/>
                  <a:t>Age group</a:t>
                </a:r>
              </a:p>
            </c:rich>
          </c:tx>
          <c:layout>
            <c:manualLayout>
              <c:xMode val="edge"/>
              <c:yMode val="edge"/>
              <c:x val="0.46995030480816558"/>
              <c:y val="0.85478365806543533"/>
            </c:manualLayout>
          </c:layout>
          <c:overlay val="0"/>
        </c:title>
        <c:majorTickMark val="out"/>
        <c:minorTickMark val="none"/>
        <c:tickLblPos val="nextTo"/>
        <c:spPr>
          <a:ln>
            <a:solidFill>
              <a:schemeClr val="tx1"/>
            </a:solidFill>
          </a:ln>
        </c:spPr>
        <c:txPr>
          <a:bodyPr/>
          <a:lstStyle/>
          <a:p>
            <a:pPr>
              <a:defRPr sz="1200"/>
            </a:pPr>
            <a:endParaRPr lang="en-US"/>
          </a:p>
        </c:txPr>
        <c:crossAx val="148345216"/>
        <c:crosses val="autoZero"/>
        <c:auto val="1"/>
        <c:lblAlgn val="ctr"/>
        <c:lblOffset val="100"/>
        <c:noMultiLvlLbl val="0"/>
      </c:catAx>
      <c:valAx>
        <c:axId val="148345216"/>
        <c:scaling>
          <c:orientation val="minMax"/>
          <c:max val="100"/>
          <c:min val="0"/>
        </c:scaling>
        <c:delete val="0"/>
        <c:axPos val="l"/>
        <c:majorGridlines/>
        <c:title>
          <c:tx>
            <c:rich>
              <a:bodyPr rot="-5400000" vert="horz"/>
              <a:lstStyle/>
              <a:p>
                <a:pPr>
                  <a:defRPr b="0"/>
                </a:pPr>
                <a:r>
                  <a:rPr lang="en-US" sz="1000" b="0" i="0" baseline="0">
                    <a:effectLst/>
                  </a:rPr>
                  <a:t>Proportion of tumours (and 95% confidence interval)</a:t>
                </a:r>
                <a:endParaRPr lang="en-GB" sz="1000" b="0">
                  <a:effectLst/>
                </a:endParaRPr>
              </a:p>
            </c:rich>
          </c:tx>
          <c:layout/>
          <c:overlay val="0"/>
        </c:title>
        <c:numFmt formatCode="0" sourceLinked="1"/>
        <c:majorTickMark val="out"/>
        <c:minorTickMark val="none"/>
        <c:tickLblPos val="nextTo"/>
        <c:spPr>
          <a:ln>
            <a:solidFill>
              <a:schemeClr val="tx1"/>
            </a:solidFill>
          </a:ln>
        </c:spPr>
        <c:crossAx val="148343040"/>
        <c:crosses val="autoZero"/>
        <c:crossBetween val="between"/>
      </c:valAx>
      <c:valAx>
        <c:axId val="148347136"/>
        <c:scaling>
          <c:orientation val="minMax"/>
          <c:max val="100"/>
          <c:min val="0"/>
        </c:scaling>
        <c:delete val="1"/>
        <c:axPos val="r"/>
        <c:numFmt formatCode="0" sourceLinked="1"/>
        <c:majorTickMark val="out"/>
        <c:minorTickMark val="none"/>
        <c:tickLblPos val="none"/>
        <c:crossAx val="148353024"/>
        <c:crosses val="max"/>
        <c:crossBetween val="between"/>
      </c:valAx>
      <c:catAx>
        <c:axId val="148353024"/>
        <c:scaling>
          <c:orientation val="minMax"/>
        </c:scaling>
        <c:delete val="1"/>
        <c:axPos val="b"/>
        <c:majorTickMark val="out"/>
        <c:minorTickMark val="none"/>
        <c:tickLblPos val="none"/>
        <c:crossAx val="148347136"/>
        <c:crosses val="autoZero"/>
        <c:auto val="1"/>
        <c:lblAlgn val="ctr"/>
        <c:lblOffset val="100"/>
        <c:noMultiLvlLbl val="0"/>
      </c:catAx>
    </c:plotArea>
    <c:legend>
      <c:legendPos val="b"/>
      <c:legendEntry>
        <c:idx val="2"/>
        <c:delete val="1"/>
      </c:legendEntry>
      <c:legendEntry>
        <c:idx val="3"/>
        <c:delete val="1"/>
      </c:legendEntry>
      <c:layout/>
      <c:overlay val="0"/>
    </c:legend>
    <c:plotVisOnly val="1"/>
    <c:dispBlanksAs val="gap"/>
    <c:showDLblsOverMax val="0"/>
  </c:chart>
  <c:spPr>
    <a:ln w="19050">
      <a:solidFill>
        <a:sysClr val="windowText" lastClr="000000"/>
      </a:solidFill>
    </a:ln>
  </c:spPr>
  <c:printSettings>
    <c:headerFooter/>
    <c:pageMargins b="0.75000000000000011" l="0.70000000000000007" r="0.70000000000000007" t="0.75000000000000011" header="0.30000000000000004" footer="0.30000000000000004"/>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'8 combinations by age'!$B$5</c:f>
          <c:strCache>
            <c:ptCount val="1"/>
            <c:pt idx="0">
              <c:v>Proportion of tumours of all 22 cancer sites combined diagnosed in 2013-2015, by age group** - treatments are presented in combinations</c:v>
            </c:pt>
          </c:strCache>
        </c:strRef>
      </c:tx>
      <c:layout/>
      <c:overlay val="1"/>
      <c:txPr>
        <a:bodyPr/>
        <a:lstStyle/>
        <a:p>
          <a:pPr>
            <a:defRPr sz="1400"/>
          </a:pPr>
          <a:endParaRPr lang="en-US"/>
        </a:p>
      </c:txPr>
    </c:title>
    <c:autoTitleDeleted val="0"/>
    <c:plotArea>
      <c:layout>
        <c:manualLayout>
          <c:layoutTarget val="inner"/>
          <c:xMode val="edge"/>
          <c:yMode val="edge"/>
          <c:x val="3.7533069730506081E-2"/>
          <c:y val="0.13173208941784098"/>
          <c:w val="0.95306781413500463"/>
          <c:h val="0.67411815341224757"/>
        </c:manualLayout>
      </c:layout>
      <c:barChart>
        <c:barDir val="col"/>
        <c:grouping val="clustered"/>
        <c:varyColors val="0"/>
        <c:ser>
          <c:idx val="0"/>
          <c:order val="0"/>
          <c:tx>
            <c:v>Other care*</c:v>
          </c:tx>
          <c:spPr>
            <a:solidFill>
              <a:schemeClr val="bg1">
                <a:lumMod val="75000"/>
              </a:schemeClr>
            </a:solidFill>
            <a:ln>
              <a:solidFill>
                <a:schemeClr val="tx1"/>
              </a:solidFill>
            </a:ln>
          </c:spPr>
          <c:invertIfNegative val="0"/>
          <c:errBars>
            <c:errBarType val="both"/>
            <c:errValType val="cust"/>
            <c:noEndCap val="0"/>
            <c:plus>
              <c:numRef>
                <c:f>'8 combinations by age'!$E$57:$E$62</c:f>
                <c:numCache>
                  <c:formatCode>General</c:formatCode>
                  <c:ptCount val="6"/>
                  <c:pt idx="0">
                    <c:v>0</c:v>
                  </c:pt>
                  <c:pt idx="1">
                    <c:v>0</c:v>
                  </c:pt>
                  <c:pt idx="2">
                    <c:v>0</c:v>
                  </c:pt>
                  <c:pt idx="3">
                    <c:v>0</c:v>
                  </c:pt>
                  <c:pt idx="4">
                    <c:v>0</c:v>
                  </c:pt>
                  <c:pt idx="5">
                    <c:v>0</c:v>
                  </c:pt>
                </c:numCache>
              </c:numRef>
            </c:plus>
            <c:minus>
              <c:numRef>
                <c:f>'8 combinations by age'!$D$57:$D$62</c:f>
                <c:numCache>
                  <c:formatCode>General</c:formatCode>
                  <c:ptCount val="6"/>
                  <c:pt idx="0">
                    <c:v>0</c:v>
                  </c:pt>
                  <c:pt idx="1">
                    <c:v>0</c:v>
                  </c:pt>
                  <c:pt idx="2">
                    <c:v>0</c:v>
                  </c:pt>
                  <c:pt idx="3">
                    <c:v>0</c:v>
                  </c:pt>
                  <c:pt idx="4">
                    <c:v>0</c:v>
                  </c:pt>
                  <c:pt idx="5">
                    <c:v>0</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age'!$C$57:$C$62</c:f>
              <c:numCache>
                <c:formatCode>0</c:formatCode>
                <c:ptCount val="6"/>
                <c:pt idx="0">
                  <c:v>0</c:v>
                </c:pt>
                <c:pt idx="1">
                  <c:v>0</c:v>
                </c:pt>
                <c:pt idx="2">
                  <c:v>0</c:v>
                </c:pt>
                <c:pt idx="3">
                  <c:v>0</c:v>
                </c:pt>
                <c:pt idx="4">
                  <c:v>0</c:v>
                </c:pt>
                <c:pt idx="5">
                  <c:v>0</c:v>
                </c:pt>
              </c:numCache>
            </c:numRef>
          </c:val>
        </c:ser>
        <c:ser>
          <c:idx val="2"/>
          <c:order val="2"/>
          <c:tx>
            <c:v>Chemotherapy only</c:v>
          </c:tx>
          <c:spPr>
            <a:solidFill>
              <a:srgbClr val="92D050"/>
            </a:solidFill>
            <a:ln>
              <a:solidFill>
                <a:schemeClr val="tx1"/>
              </a:solidFill>
            </a:ln>
          </c:spPr>
          <c:invertIfNegative val="0"/>
          <c:errBars>
            <c:errBarType val="both"/>
            <c:errValType val="cust"/>
            <c:noEndCap val="0"/>
            <c:plus>
              <c:numRef>
                <c:f>'8 combinations by age'!$H$57:$H$62</c:f>
                <c:numCache>
                  <c:formatCode>General</c:formatCode>
                  <c:ptCount val="6"/>
                  <c:pt idx="0">
                    <c:v>0</c:v>
                  </c:pt>
                  <c:pt idx="1">
                    <c:v>0</c:v>
                  </c:pt>
                  <c:pt idx="2">
                    <c:v>0</c:v>
                  </c:pt>
                  <c:pt idx="3">
                    <c:v>0</c:v>
                  </c:pt>
                  <c:pt idx="4">
                    <c:v>0</c:v>
                  </c:pt>
                  <c:pt idx="5">
                    <c:v>0</c:v>
                  </c:pt>
                </c:numCache>
              </c:numRef>
            </c:plus>
            <c:minus>
              <c:numRef>
                <c:f>'8 combinations by age'!$G$57:$G$62</c:f>
                <c:numCache>
                  <c:formatCode>General</c:formatCode>
                  <c:ptCount val="6"/>
                  <c:pt idx="0">
                    <c:v>0</c:v>
                  </c:pt>
                  <c:pt idx="1">
                    <c:v>0</c:v>
                  </c:pt>
                  <c:pt idx="2">
                    <c:v>0</c:v>
                  </c:pt>
                  <c:pt idx="3">
                    <c:v>0</c:v>
                  </c:pt>
                  <c:pt idx="4">
                    <c:v>0</c:v>
                  </c:pt>
                  <c:pt idx="5">
                    <c:v>0</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age'!$F$57:$F$62</c:f>
              <c:numCache>
                <c:formatCode>0</c:formatCode>
                <c:ptCount val="6"/>
                <c:pt idx="0">
                  <c:v>0</c:v>
                </c:pt>
                <c:pt idx="1">
                  <c:v>0</c:v>
                </c:pt>
                <c:pt idx="2">
                  <c:v>0</c:v>
                </c:pt>
                <c:pt idx="3">
                  <c:v>0</c:v>
                </c:pt>
                <c:pt idx="4">
                  <c:v>0</c:v>
                </c:pt>
                <c:pt idx="5">
                  <c:v>0</c:v>
                </c:pt>
              </c:numCache>
            </c:numRef>
          </c:val>
        </c:ser>
        <c:ser>
          <c:idx val="4"/>
          <c:order val="4"/>
          <c:tx>
            <c:v>Tumour resection only</c:v>
          </c:tx>
          <c:spPr>
            <a:solidFill>
              <a:srgbClr val="00B0F0"/>
            </a:solidFill>
            <a:ln>
              <a:solidFill>
                <a:schemeClr val="tx1"/>
              </a:solidFill>
            </a:ln>
          </c:spPr>
          <c:invertIfNegative val="0"/>
          <c:errBars>
            <c:errBarType val="both"/>
            <c:errValType val="cust"/>
            <c:noEndCap val="0"/>
            <c:plus>
              <c:numRef>
                <c:f>'8 combinations by age'!$K$57:$K$62</c:f>
                <c:numCache>
                  <c:formatCode>General</c:formatCode>
                  <c:ptCount val="6"/>
                  <c:pt idx="0">
                    <c:v>0</c:v>
                  </c:pt>
                  <c:pt idx="1">
                    <c:v>0</c:v>
                  </c:pt>
                  <c:pt idx="2">
                    <c:v>0</c:v>
                  </c:pt>
                  <c:pt idx="3">
                    <c:v>0</c:v>
                  </c:pt>
                  <c:pt idx="4">
                    <c:v>0</c:v>
                  </c:pt>
                  <c:pt idx="5">
                    <c:v>0</c:v>
                  </c:pt>
                </c:numCache>
              </c:numRef>
            </c:plus>
            <c:minus>
              <c:numRef>
                <c:f>'8 combinations by age'!$J$57:$J$62</c:f>
                <c:numCache>
                  <c:formatCode>General</c:formatCode>
                  <c:ptCount val="6"/>
                  <c:pt idx="0">
                    <c:v>0</c:v>
                  </c:pt>
                  <c:pt idx="1">
                    <c:v>0</c:v>
                  </c:pt>
                  <c:pt idx="2">
                    <c:v>0</c:v>
                  </c:pt>
                  <c:pt idx="3">
                    <c:v>0</c:v>
                  </c:pt>
                  <c:pt idx="4">
                    <c:v>0</c:v>
                  </c:pt>
                  <c:pt idx="5">
                    <c:v>0</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age'!$I$57:$I$62</c:f>
              <c:numCache>
                <c:formatCode>0</c:formatCode>
                <c:ptCount val="6"/>
                <c:pt idx="0">
                  <c:v>0</c:v>
                </c:pt>
                <c:pt idx="1">
                  <c:v>0</c:v>
                </c:pt>
                <c:pt idx="2">
                  <c:v>0</c:v>
                </c:pt>
                <c:pt idx="3">
                  <c:v>0</c:v>
                </c:pt>
                <c:pt idx="4">
                  <c:v>0</c:v>
                </c:pt>
                <c:pt idx="5">
                  <c:v>0</c:v>
                </c:pt>
              </c:numCache>
            </c:numRef>
          </c:val>
        </c:ser>
        <c:ser>
          <c:idx val="6"/>
          <c:order val="6"/>
          <c:tx>
            <c:v>Radiotherapy only</c:v>
          </c:tx>
          <c:spPr>
            <a:solidFill>
              <a:srgbClr val="FFC000"/>
            </a:solidFill>
            <a:ln>
              <a:solidFill>
                <a:schemeClr val="tx1"/>
              </a:solidFill>
            </a:ln>
          </c:spPr>
          <c:invertIfNegative val="0"/>
          <c:errBars>
            <c:errBarType val="both"/>
            <c:errValType val="cust"/>
            <c:noEndCap val="0"/>
            <c:plus>
              <c:numRef>
                <c:f>'8 combinations by age'!$N$57:$N$62</c:f>
                <c:numCache>
                  <c:formatCode>General</c:formatCode>
                  <c:ptCount val="6"/>
                  <c:pt idx="0">
                    <c:v>0</c:v>
                  </c:pt>
                  <c:pt idx="1">
                    <c:v>0</c:v>
                  </c:pt>
                  <c:pt idx="2">
                    <c:v>0</c:v>
                  </c:pt>
                  <c:pt idx="3">
                    <c:v>0</c:v>
                  </c:pt>
                  <c:pt idx="4">
                    <c:v>0</c:v>
                  </c:pt>
                  <c:pt idx="5">
                    <c:v>0</c:v>
                  </c:pt>
                </c:numCache>
              </c:numRef>
            </c:plus>
            <c:minus>
              <c:numRef>
                <c:f>'8 combinations by age'!$M$57:$M$62</c:f>
                <c:numCache>
                  <c:formatCode>General</c:formatCode>
                  <c:ptCount val="6"/>
                  <c:pt idx="0">
                    <c:v>0</c:v>
                  </c:pt>
                  <c:pt idx="1">
                    <c:v>0</c:v>
                  </c:pt>
                  <c:pt idx="2">
                    <c:v>0</c:v>
                  </c:pt>
                  <c:pt idx="3">
                    <c:v>0</c:v>
                  </c:pt>
                  <c:pt idx="4">
                    <c:v>0</c:v>
                  </c:pt>
                  <c:pt idx="5">
                    <c:v>0</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age'!$L$57:$L$62</c:f>
              <c:numCache>
                <c:formatCode>0</c:formatCode>
                <c:ptCount val="6"/>
                <c:pt idx="0">
                  <c:v>0</c:v>
                </c:pt>
                <c:pt idx="1">
                  <c:v>0</c:v>
                </c:pt>
                <c:pt idx="2">
                  <c:v>0</c:v>
                </c:pt>
                <c:pt idx="3">
                  <c:v>0</c:v>
                </c:pt>
                <c:pt idx="4">
                  <c:v>0</c:v>
                </c:pt>
                <c:pt idx="5">
                  <c:v>0</c:v>
                </c:pt>
              </c:numCache>
            </c:numRef>
          </c:val>
        </c:ser>
        <c:ser>
          <c:idx val="8"/>
          <c:order val="8"/>
          <c:tx>
            <c:v>Chemotherapy and radiotherapy</c:v>
          </c:tx>
          <c:spPr>
            <a:solidFill>
              <a:srgbClr val="FF33CC"/>
            </a:solidFill>
            <a:ln>
              <a:solidFill>
                <a:schemeClr val="tx1"/>
              </a:solidFill>
            </a:ln>
          </c:spPr>
          <c:invertIfNegative val="0"/>
          <c:errBars>
            <c:errBarType val="both"/>
            <c:errValType val="cust"/>
            <c:noEndCap val="0"/>
            <c:plus>
              <c:numRef>
                <c:f>'8 combinations by age'!$Q$57:$Q$62</c:f>
                <c:numCache>
                  <c:formatCode>General</c:formatCode>
                  <c:ptCount val="6"/>
                  <c:pt idx="0">
                    <c:v>0</c:v>
                  </c:pt>
                  <c:pt idx="1">
                    <c:v>0</c:v>
                  </c:pt>
                  <c:pt idx="2">
                    <c:v>0</c:v>
                  </c:pt>
                  <c:pt idx="3">
                    <c:v>0</c:v>
                  </c:pt>
                  <c:pt idx="4">
                    <c:v>0</c:v>
                  </c:pt>
                  <c:pt idx="5">
                    <c:v>0</c:v>
                  </c:pt>
                </c:numCache>
              </c:numRef>
            </c:plus>
            <c:minus>
              <c:numRef>
                <c:f>'8 combinations by age'!$P$57:$P$62</c:f>
                <c:numCache>
                  <c:formatCode>General</c:formatCode>
                  <c:ptCount val="6"/>
                  <c:pt idx="0">
                    <c:v>0</c:v>
                  </c:pt>
                  <c:pt idx="1">
                    <c:v>0</c:v>
                  </c:pt>
                  <c:pt idx="2">
                    <c:v>0</c:v>
                  </c:pt>
                  <c:pt idx="3">
                    <c:v>0</c:v>
                  </c:pt>
                  <c:pt idx="4">
                    <c:v>0</c:v>
                  </c:pt>
                  <c:pt idx="5">
                    <c:v>0</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age'!$O$57:$O$62</c:f>
              <c:numCache>
                <c:formatCode>0</c:formatCode>
                <c:ptCount val="6"/>
                <c:pt idx="0">
                  <c:v>0</c:v>
                </c:pt>
                <c:pt idx="1">
                  <c:v>0</c:v>
                </c:pt>
                <c:pt idx="2">
                  <c:v>0</c:v>
                </c:pt>
                <c:pt idx="3">
                  <c:v>0</c:v>
                </c:pt>
                <c:pt idx="4">
                  <c:v>0</c:v>
                </c:pt>
                <c:pt idx="5">
                  <c:v>0</c:v>
                </c:pt>
              </c:numCache>
            </c:numRef>
          </c:val>
        </c:ser>
        <c:ser>
          <c:idx val="10"/>
          <c:order val="10"/>
          <c:tx>
            <c:v>Tumour resection and chemotherapy</c:v>
          </c:tx>
          <c:spPr>
            <a:solidFill>
              <a:srgbClr val="002060"/>
            </a:solidFill>
            <a:ln>
              <a:solidFill>
                <a:schemeClr val="tx1"/>
              </a:solidFill>
            </a:ln>
          </c:spPr>
          <c:invertIfNegative val="0"/>
          <c:errBars>
            <c:errBarType val="both"/>
            <c:errValType val="cust"/>
            <c:noEndCap val="0"/>
            <c:plus>
              <c:numRef>
                <c:f>'8 combinations by age'!$T$57:$T$62</c:f>
                <c:numCache>
                  <c:formatCode>General</c:formatCode>
                  <c:ptCount val="6"/>
                  <c:pt idx="0">
                    <c:v>0</c:v>
                  </c:pt>
                  <c:pt idx="1">
                    <c:v>0</c:v>
                  </c:pt>
                  <c:pt idx="2">
                    <c:v>0</c:v>
                  </c:pt>
                  <c:pt idx="3">
                    <c:v>0</c:v>
                  </c:pt>
                  <c:pt idx="4">
                    <c:v>0</c:v>
                  </c:pt>
                  <c:pt idx="5">
                    <c:v>0</c:v>
                  </c:pt>
                </c:numCache>
              </c:numRef>
            </c:plus>
            <c:minus>
              <c:numRef>
                <c:f>'8 combinations by age'!$S$57:$S$62</c:f>
                <c:numCache>
                  <c:formatCode>General</c:formatCode>
                  <c:ptCount val="6"/>
                  <c:pt idx="0">
                    <c:v>0</c:v>
                  </c:pt>
                  <c:pt idx="1">
                    <c:v>0</c:v>
                  </c:pt>
                  <c:pt idx="2">
                    <c:v>0</c:v>
                  </c:pt>
                  <c:pt idx="3">
                    <c:v>0</c:v>
                  </c:pt>
                  <c:pt idx="4">
                    <c:v>0</c:v>
                  </c:pt>
                  <c:pt idx="5">
                    <c:v>0</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age'!$R$57:$R$62</c:f>
              <c:numCache>
                <c:formatCode>0</c:formatCode>
                <c:ptCount val="6"/>
                <c:pt idx="0">
                  <c:v>0</c:v>
                </c:pt>
                <c:pt idx="1">
                  <c:v>0</c:v>
                </c:pt>
                <c:pt idx="2">
                  <c:v>0</c:v>
                </c:pt>
                <c:pt idx="3">
                  <c:v>0</c:v>
                </c:pt>
                <c:pt idx="4">
                  <c:v>0</c:v>
                </c:pt>
                <c:pt idx="5">
                  <c:v>0</c:v>
                </c:pt>
              </c:numCache>
            </c:numRef>
          </c:val>
        </c:ser>
        <c:ser>
          <c:idx val="12"/>
          <c:order val="12"/>
          <c:tx>
            <c:v>Tumour resection and radiotherapy</c:v>
          </c:tx>
          <c:spPr>
            <a:solidFill>
              <a:srgbClr val="FFFF00"/>
            </a:solidFill>
            <a:ln>
              <a:solidFill>
                <a:schemeClr val="tx1"/>
              </a:solidFill>
            </a:ln>
          </c:spPr>
          <c:invertIfNegative val="0"/>
          <c:errBars>
            <c:errBarType val="both"/>
            <c:errValType val="cust"/>
            <c:noEndCap val="0"/>
            <c:plus>
              <c:numRef>
                <c:f>'8 combinations by age'!$W$57:$W$62</c:f>
                <c:numCache>
                  <c:formatCode>General</c:formatCode>
                  <c:ptCount val="6"/>
                  <c:pt idx="0">
                    <c:v>0</c:v>
                  </c:pt>
                  <c:pt idx="1">
                    <c:v>0</c:v>
                  </c:pt>
                  <c:pt idx="2">
                    <c:v>0</c:v>
                  </c:pt>
                  <c:pt idx="3">
                    <c:v>0</c:v>
                  </c:pt>
                  <c:pt idx="4">
                    <c:v>0</c:v>
                  </c:pt>
                  <c:pt idx="5">
                    <c:v>0</c:v>
                  </c:pt>
                </c:numCache>
              </c:numRef>
            </c:plus>
            <c:minus>
              <c:numRef>
                <c:f>'8 combinations by age'!$V$57:$V$62</c:f>
                <c:numCache>
                  <c:formatCode>General</c:formatCode>
                  <c:ptCount val="6"/>
                  <c:pt idx="0">
                    <c:v>0</c:v>
                  </c:pt>
                  <c:pt idx="1">
                    <c:v>0</c:v>
                  </c:pt>
                  <c:pt idx="2">
                    <c:v>0</c:v>
                  </c:pt>
                  <c:pt idx="3">
                    <c:v>0</c:v>
                  </c:pt>
                  <c:pt idx="4">
                    <c:v>0</c:v>
                  </c:pt>
                  <c:pt idx="5">
                    <c:v>0</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age'!$U$57:$U$62</c:f>
              <c:numCache>
                <c:formatCode>0</c:formatCode>
                <c:ptCount val="6"/>
                <c:pt idx="0">
                  <c:v>0</c:v>
                </c:pt>
                <c:pt idx="1">
                  <c:v>0</c:v>
                </c:pt>
                <c:pt idx="2">
                  <c:v>0</c:v>
                </c:pt>
                <c:pt idx="3">
                  <c:v>0</c:v>
                </c:pt>
                <c:pt idx="4">
                  <c:v>0</c:v>
                </c:pt>
                <c:pt idx="5">
                  <c:v>0</c:v>
                </c:pt>
              </c:numCache>
            </c:numRef>
          </c:val>
        </c:ser>
        <c:ser>
          <c:idx val="14"/>
          <c:order val="14"/>
          <c:tx>
            <c:v>Tumour resection, radiotherapy and chemotherapy</c:v>
          </c:tx>
          <c:spPr>
            <a:solidFill>
              <a:srgbClr val="7030A0"/>
            </a:solidFill>
            <a:ln>
              <a:solidFill>
                <a:schemeClr val="tx1"/>
              </a:solidFill>
            </a:ln>
          </c:spPr>
          <c:invertIfNegative val="0"/>
          <c:errBars>
            <c:errBarType val="both"/>
            <c:errValType val="cust"/>
            <c:noEndCap val="0"/>
            <c:plus>
              <c:numRef>
                <c:f>'8 combinations by age'!$Z$57:$Z$62</c:f>
                <c:numCache>
                  <c:formatCode>General</c:formatCode>
                  <c:ptCount val="6"/>
                  <c:pt idx="0">
                    <c:v>0</c:v>
                  </c:pt>
                  <c:pt idx="1">
                    <c:v>0</c:v>
                  </c:pt>
                  <c:pt idx="2">
                    <c:v>0</c:v>
                  </c:pt>
                  <c:pt idx="3">
                    <c:v>0</c:v>
                  </c:pt>
                  <c:pt idx="4">
                    <c:v>0</c:v>
                  </c:pt>
                  <c:pt idx="5">
                    <c:v>0</c:v>
                  </c:pt>
                </c:numCache>
              </c:numRef>
            </c:plus>
            <c:minus>
              <c:numRef>
                <c:f>'8 combinations by age'!$Y$57:$Y$62</c:f>
                <c:numCache>
                  <c:formatCode>General</c:formatCode>
                  <c:ptCount val="6"/>
                  <c:pt idx="0">
                    <c:v>0</c:v>
                  </c:pt>
                  <c:pt idx="1">
                    <c:v>0</c:v>
                  </c:pt>
                  <c:pt idx="2">
                    <c:v>0</c:v>
                  </c:pt>
                  <c:pt idx="3">
                    <c:v>0</c:v>
                  </c:pt>
                  <c:pt idx="4">
                    <c:v>0</c:v>
                  </c:pt>
                  <c:pt idx="5">
                    <c:v>0</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age'!$X$57:$X$62</c:f>
              <c:numCache>
                <c:formatCode>0</c:formatCode>
                <c:ptCount val="6"/>
                <c:pt idx="0">
                  <c:v>0</c:v>
                </c:pt>
                <c:pt idx="1">
                  <c:v>0</c:v>
                </c:pt>
                <c:pt idx="2">
                  <c:v>0</c:v>
                </c:pt>
                <c:pt idx="3">
                  <c:v>0</c:v>
                </c:pt>
                <c:pt idx="4">
                  <c:v>0</c:v>
                </c:pt>
                <c:pt idx="5">
                  <c:v>0</c:v>
                </c:pt>
              </c:numCache>
            </c:numRef>
          </c:val>
        </c:ser>
        <c:dLbls>
          <c:showLegendKey val="0"/>
          <c:showVal val="0"/>
          <c:showCatName val="0"/>
          <c:showSerName val="0"/>
          <c:showPercent val="0"/>
          <c:showBubbleSize val="0"/>
        </c:dLbls>
        <c:gapWidth val="150"/>
        <c:axId val="148527744"/>
        <c:axId val="148534016"/>
      </c:barChart>
      <c:barChart>
        <c:barDir val="col"/>
        <c:grouping val="clustered"/>
        <c:varyColors val="0"/>
        <c:ser>
          <c:idx val="1"/>
          <c:order val="1"/>
          <c:tx>
            <c:v>other care (all malig)</c:v>
          </c:tx>
          <c:spPr>
            <a:pattFill prst="dkDnDiag">
              <a:fgClr>
                <a:schemeClr val="bg1">
                  <a:lumMod val="75000"/>
                </a:schemeClr>
              </a:fgClr>
              <a:bgClr>
                <a:schemeClr val="bg1"/>
              </a:bgClr>
            </a:pattFill>
            <a:ln>
              <a:solidFill>
                <a:schemeClr val="tx1"/>
              </a:solidFill>
            </a:ln>
          </c:spPr>
          <c:invertIfNegative val="0"/>
          <c:errBars>
            <c:errBarType val="both"/>
            <c:errValType val="cust"/>
            <c:noEndCap val="0"/>
            <c:plus>
              <c:numRef>
                <c:f>'8 combinations by age'!$E$66:$E$71</c:f>
                <c:numCache>
                  <c:formatCode>General</c:formatCode>
                  <c:ptCount val="6"/>
                  <c:pt idx="0">
                    <c:v>8.384569761914662E-2</c:v>
                  </c:pt>
                  <c:pt idx="1">
                    <c:v>0.19424875691088062</c:v>
                  </c:pt>
                  <c:pt idx="2">
                    <c:v>0.22325196742554176</c:v>
                  </c:pt>
                  <c:pt idx="3">
                    <c:v>0.15325792541550243</c:v>
                  </c:pt>
                  <c:pt idx="4">
                    <c:v>0.17306713642592086</c:v>
                  </c:pt>
                  <c:pt idx="5">
                    <c:v>0.18561735838211035</c:v>
                  </c:pt>
                </c:numCache>
              </c:numRef>
            </c:plus>
            <c:minus>
              <c:numRef>
                <c:f>'8 combinations by age'!$D$66:$D$71</c:f>
                <c:numCache>
                  <c:formatCode>General</c:formatCode>
                  <c:ptCount val="6"/>
                  <c:pt idx="0">
                    <c:v>0.11615430238085622</c:v>
                  </c:pt>
                  <c:pt idx="1">
                    <c:v>0.20575124308911974</c:v>
                  </c:pt>
                  <c:pt idx="2">
                    <c:v>0.17674803257445859</c:v>
                  </c:pt>
                  <c:pt idx="3">
                    <c:v>0.14674207458449828</c:v>
                  </c:pt>
                  <c:pt idx="4">
                    <c:v>0.22693286357408482</c:v>
                  </c:pt>
                  <c:pt idx="5">
                    <c:v>0.21438264161788112</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age'!$C$66:$C$71</c:f>
              <c:numCache>
                <c:formatCode>0</c:formatCode>
                <c:ptCount val="6"/>
                <c:pt idx="0">
                  <c:v>33.016154302380855</c:v>
                </c:pt>
                <c:pt idx="1">
                  <c:v>9.405751243089119</c:v>
                </c:pt>
                <c:pt idx="2">
                  <c:v>15.076748032574457</c:v>
                </c:pt>
                <c:pt idx="3">
                  <c:v>22.146742074584498</c:v>
                </c:pt>
                <c:pt idx="4">
                  <c:v>33.626932863574083</c:v>
                </c:pt>
                <c:pt idx="5">
                  <c:v>63.914382641617884</c:v>
                </c:pt>
              </c:numCache>
            </c:numRef>
          </c:val>
        </c:ser>
        <c:ser>
          <c:idx val="3"/>
          <c:order val="3"/>
          <c:tx>
            <c:v>Chemotherapy only (all malig)</c:v>
          </c:tx>
          <c:spPr>
            <a:pattFill prst="dkDnDiag">
              <a:fgClr>
                <a:srgbClr val="92D050"/>
              </a:fgClr>
              <a:bgClr>
                <a:schemeClr val="bg1"/>
              </a:bgClr>
            </a:pattFill>
            <a:ln>
              <a:solidFill>
                <a:schemeClr val="tx1"/>
              </a:solidFill>
            </a:ln>
          </c:spPr>
          <c:invertIfNegative val="0"/>
          <c:errBars>
            <c:errBarType val="both"/>
            <c:errValType val="cust"/>
            <c:noEndCap val="0"/>
            <c:plus>
              <c:numRef>
                <c:f>'8 combinations by age'!$H$66:$H$71</c:f>
                <c:numCache>
                  <c:formatCode>General</c:formatCode>
                  <c:ptCount val="6"/>
                  <c:pt idx="0">
                    <c:v>9.8649523872437861E-2</c:v>
                  </c:pt>
                  <c:pt idx="1">
                    <c:v>0.17573629124795698</c:v>
                  </c:pt>
                  <c:pt idx="2">
                    <c:v>0.13151778847673246</c:v>
                  </c:pt>
                  <c:pt idx="3">
                    <c:v>0.13210037053890566</c:v>
                  </c:pt>
                  <c:pt idx="4">
                    <c:v>0.1565026022454088</c:v>
                  </c:pt>
                  <c:pt idx="5">
                    <c:v>6.9867113163106787E-2</c:v>
                  </c:pt>
                </c:numCache>
              </c:numRef>
            </c:plus>
            <c:minus>
              <c:numRef>
                <c:f>'8 combinations by age'!$G$66:$G$71</c:f>
                <c:numCache>
                  <c:formatCode>General</c:formatCode>
                  <c:ptCount val="6"/>
                  <c:pt idx="0">
                    <c:v>0.10135047612756232</c:v>
                  </c:pt>
                  <c:pt idx="1">
                    <c:v>0.22426370875204249</c:v>
                  </c:pt>
                  <c:pt idx="2">
                    <c:v>0.16848221152326737</c:v>
                  </c:pt>
                  <c:pt idx="3">
                    <c:v>0.16789962946109327</c:v>
                  </c:pt>
                  <c:pt idx="4">
                    <c:v>0.14349739775459192</c:v>
                  </c:pt>
                  <c:pt idx="5">
                    <c:v>0.13013288683689295</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age'!$F$66:$F$71</c:f>
              <c:numCache>
                <c:formatCode>0</c:formatCode>
                <c:ptCount val="6"/>
                <c:pt idx="0">
                  <c:v>6.8013504761275625</c:v>
                </c:pt>
                <c:pt idx="1">
                  <c:v>5.824263708752043</c:v>
                </c:pt>
                <c:pt idx="2">
                  <c:v>7.6684822115232674</c:v>
                </c:pt>
                <c:pt idx="3">
                  <c:v>8.5678996294610936</c:v>
                </c:pt>
                <c:pt idx="4">
                  <c:v>8.1434973977545919</c:v>
                </c:pt>
                <c:pt idx="5">
                  <c:v>2.9301328868368932</c:v>
                </c:pt>
              </c:numCache>
            </c:numRef>
          </c:val>
        </c:ser>
        <c:ser>
          <c:idx val="5"/>
          <c:order val="5"/>
          <c:tx>
            <c:v>Tumour resection (all malig)</c:v>
          </c:tx>
          <c:spPr>
            <a:pattFill prst="dkDnDiag">
              <a:fgClr>
                <a:srgbClr val="00B0F0"/>
              </a:fgClr>
              <a:bgClr>
                <a:schemeClr val="bg1"/>
              </a:bgClr>
            </a:pattFill>
            <a:ln>
              <a:solidFill>
                <a:schemeClr val="tx1"/>
              </a:solidFill>
            </a:ln>
          </c:spPr>
          <c:invertIfNegative val="0"/>
          <c:errBars>
            <c:errBarType val="both"/>
            <c:errValType val="cust"/>
            <c:noEndCap val="0"/>
            <c:plus>
              <c:numRef>
                <c:f>'8 combinations by age'!$K$66:$K$71</c:f>
                <c:numCache>
                  <c:formatCode>General</c:formatCode>
                  <c:ptCount val="6"/>
                  <c:pt idx="0">
                    <c:v>0.12320753877018475</c:v>
                  </c:pt>
                  <c:pt idx="1">
                    <c:v>0.34303348516986532</c:v>
                  </c:pt>
                  <c:pt idx="2">
                    <c:v>0.28390661708157339</c:v>
                  </c:pt>
                  <c:pt idx="3">
                    <c:v>0.20902294740947269</c:v>
                  </c:pt>
                  <c:pt idx="4">
                    <c:v>0.15342959382888921</c:v>
                  </c:pt>
                  <c:pt idx="5">
                    <c:v>0.17372439257533046</c:v>
                  </c:pt>
                </c:numCache>
              </c:numRef>
            </c:plus>
            <c:minus>
              <c:numRef>
                <c:f>'8 combinations by age'!$J$66:$J$71</c:f>
                <c:numCache>
                  <c:formatCode>General</c:formatCode>
                  <c:ptCount val="6"/>
                  <c:pt idx="0">
                    <c:v>7.6792461229818088E-2</c:v>
                  </c:pt>
                  <c:pt idx="1">
                    <c:v>0.35696651483013753</c:v>
                  </c:pt>
                  <c:pt idx="2">
                    <c:v>0.31609338291842803</c:v>
                  </c:pt>
                  <c:pt idx="3">
                    <c:v>0.19097705259052233</c:v>
                  </c:pt>
                  <c:pt idx="4">
                    <c:v>0.1465704061711115</c:v>
                  </c:pt>
                  <c:pt idx="5">
                    <c:v>0.22627560742466812</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age'!$I$66:$I$71</c:f>
              <c:numCache>
                <c:formatCode>0</c:formatCode>
                <c:ptCount val="6"/>
                <c:pt idx="0">
                  <c:v>21.476792461229817</c:v>
                </c:pt>
                <c:pt idx="1">
                  <c:v>26.356966514830138</c:v>
                </c:pt>
                <c:pt idx="2">
                  <c:v>24.416093382918426</c:v>
                </c:pt>
                <c:pt idx="3">
                  <c:v>23.590977052590524</c:v>
                </c:pt>
                <c:pt idx="4">
                  <c:v>20.846570406171111</c:v>
                </c:pt>
                <c:pt idx="5">
                  <c:v>16.32627560742467</c:v>
                </c:pt>
              </c:numCache>
            </c:numRef>
          </c:val>
        </c:ser>
        <c:ser>
          <c:idx val="7"/>
          <c:order val="7"/>
          <c:tx>
            <c:v>Radiotherapy only (all malig)</c:v>
          </c:tx>
          <c:spPr>
            <a:pattFill prst="dkDnDiag">
              <a:fgClr>
                <a:srgbClr val="FFC000"/>
              </a:fgClr>
              <a:bgClr>
                <a:schemeClr val="bg1"/>
              </a:bgClr>
            </a:pattFill>
            <a:ln>
              <a:solidFill>
                <a:schemeClr val="tx1"/>
              </a:solidFill>
            </a:ln>
          </c:spPr>
          <c:invertIfNegative val="0"/>
          <c:errBars>
            <c:errBarType val="both"/>
            <c:errValType val="cust"/>
            <c:noEndCap val="0"/>
            <c:plus>
              <c:numRef>
                <c:f>'8 combinations by age'!$N$66:$N$71</c:f>
                <c:numCache>
                  <c:formatCode>General</c:formatCode>
                  <c:ptCount val="6"/>
                  <c:pt idx="0">
                    <c:v>6.7838879179490164E-2</c:v>
                  </c:pt>
                  <c:pt idx="1">
                    <c:v>9.6373309224938364E-2</c:v>
                  </c:pt>
                  <c:pt idx="2">
                    <c:v>0.13334878477892165</c:v>
                  </c:pt>
                  <c:pt idx="3">
                    <c:v>0.12999414938568599</c:v>
                  </c:pt>
                  <c:pt idx="4">
                    <c:v>0.14775283436469344</c:v>
                  </c:pt>
                  <c:pt idx="5">
                    <c:v>0.17476712003548656</c:v>
                  </c:pt>
                </c:numCache>
              </c:numRef>
            </c:plus>
            <c:minus>
              <c:numRef>
                <c:f>'8 combinations by age'!$M$66:$M$71</c:f>
                <c:numCache>
                  <c:formatCode>General</c:formatCode>
                  <c:ptCount val="6"/>
                  <c:pt idx="0">
                    <c:v>3.2161120820507705E-2</c:v>
                  </c:pt>
                  <c:pt idx="1">
                    <c:v>0.10362669077506181</c:v>
                  </c:pt>
                  <c:pt idx="2">
                    <c:v>0.16665121522107906</c:v>
                  </c:pt>
                  <c:pt idx="3">
                    <c:v>0.17000585061431472</c:v>
                  </c:pt>
                  <c:pt idx="4">
                    <c:v>0.15224716563530549</c:v>
                  </c:pt>
                  <c:pt idx="5">
                    <c:v>0.12523287996451415</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age'!$L$66:$L$71</c:f>
              <c:numCache>
                <c:formatCode>0</c:formatCode>
                <c:ptCount val="6"/>
                <c:pt idx="0">
                  <c:v>10.132161120820509</c:v>
                </c:pt>
                <c:pt idx="1">
                  <c:v>2.3036266907750615</c:v>
                </c:pt>
                <c:pt idx="2">
                  <c:v>5.4666512152210789</c:v>
                </c:pt>
                <c:pt idx="3">
                  <c:v>10.770005850614314</c:v>
                </c:pt>
                <c:pt idx="4">
                  <c:v>14.752247165635305</c:v>
                </c:pt>
                <c:pt idx="5">
                  <c:v>9.2252328799645138</c:v>
                </c:pt>
              </c:numCache>
            </c:numRef>
          </c:val>
        </c:ser>
        <c:ser>
          <c:idx val="9"/>
          <c:order val="9"/>
          <c:tx>
            <c:v>CT and RT (all malig)</c:v>
          </c:tx>
          <c:spPr>
            <a:pattFill prst="dkDnDiag">
              <a:fgClr>
                <a:srgbClr val="FF33CC"/>
              </a:fgClr>
              <a:bgClr>
                <a:schemeClr val="bg1"/>
              </a:bgClr>
            </a:pattFill>
            <a:ln>
              <a:solidFill>
                <a:schemeClr val="tx1"/>
              </a:solidFill>
            </a:ln>
          </c:spPr>
          <c:invertIfNegative val="0"/>
          <c:errBars>
            <c:errBarType val="both"/>
            <c:errValType val="cust"/>
            <c:noEndCap val="0"/>
            <c:plus>
              <c:numRef>
                <c:f>'8 combinations by age'!$Q$66:$Q$71</c:f>
                <c:numCache>
                  <c:formatCode>General</c:formatCode>
                  <c:ptCount val="6"/>
                  <c:pt idx="0">
                    <c:v>1.2787302882039775E-2</c:v>
                  </c:pt>
                  <c:pt idx="1">
                    <c:v>0.25524879168260384</c:v>
                  </c:pt>
                  <c:pt idx="2">
                    <c:v>0.15558201030330565</c:v>
                  </c:pt>
                  <c:pt idx="3">
                    <c:v>9.5733385338794719E-2</c:v>
                  </c:pt>
                  <c:pt idx="4">
                    <c:v>9.5131266593392105E-2</c:v>
                  </c:pt>
                  <c:pt idx="5">
                    <c:v>8.4876390875978647E-2</c:v>
                  </c:pt>
                </c:numCache>
              </c:numRef>
            </c:plus>
            <c:minus>
              <c:numRef>
                <c:f>'8 combinations by age'!$P$66:$P$71</c:f>
                <c:numCache>
                  <c:formatCode>General</c:formatCode>
                  <c:ptCount val="6"/>
                  <c:pt idx="0">
                    <c:v>8.7212697117960758E-2</c:v>
                  </c:pt>
                  <c:pt idx="1">
                    <c:v>0.24475120831739527</c:v>
                  </c:pt>
                  <c:pt idx="2">
                    <c:v>0.14441798969669417</c:v>
                  </c:pt>
                  <c:pt idx="3">
                    <c:v>0.10426661466120546</c:v>
                  </c:pt>
                  <c:pt idx="4">
                    <c:v>0.10486873340660807</c:v>
                  </c:pt>
                  <c:pt idx="5">
                    <c:v>1.5123609124021442E-2</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age'!$O$66:$O$71</c:f>
              <c:numCache>
                <c:formatCode>0</c:formatCode>
                <c:ptCount val="6"/>
                <c:pt idx="0">
                  <c:v>5.1872126971179604</c:v>
                </c:pt>
                <c:pt idx="1">
                  <c:v>7.044751208317396</c:v>
                </c:pt>
                <c:pt idx="2">
                  <c:v>7.8444179896966943</c:v>
                </c:pt>
                <c:pt idx="3">
                  <c:v>6.9042666146612062</c:v>
                </c:pt>
                <c:pt idx="4">
                  <c:v>4.9048687334066079</c:v>
                </c:pt>
                <c:pt idx="5">
                  <c:v>1.3151236091240215</c:v>
                </c:pt>
              </c:numCache>
            </c:numRef>
          </c:val>
        </c:ser>
        <c:ser>
          <c:idx val="11"/>
          <c:order val="11"/>
          <c:tx>
            <c:v>TR and chemo (all malig)</c:v>
          </c:tx>
          <c:spPr>
            <a:pattFill prst="dkDnDiag">
              <a:fgClr>
                <a:srgbClr val="002060"/>
              </a:fgClr>
              <a:bgClr>
                <a:schemeClr val="bg1"/>
              </a:bgClr>
            </a:pattFill>
            <a:ln>
              <a:solidFill>
                <a:schemeClr val="tx1"/>
              </a:solidFill>
            </a:ln>
          </c:spPr>
          <c:invertIfNegative val="0"/>
          <c:errBars>
            <c:errBarType val="both"/>
            <c:errValType val="cust"/>
            <c:noEndCap val="0"/>
            <c:plus>
              <c:numRef>
                <c:f>'8 combinations by age'!$T$66:$T$71</c:f>
                <c:numCache>
                  <c:formatCode>General</c:formatCode>
                  <c:ptCount val="6"/>
                  <c:pt idx="0">
                    <c:v>8.694128071205931E-2</c:v>
                  </c:pt>
                  <c:pt idx="1">
                    <c:v>0.2718731527521836</c:v>
                  </c:pt>
                  <c:pt idx="2">
                    <c:v>0.22017677858429607</c:v>
                  </c:pt>
                  <c:pt idx="3">
                    <c:v>0.15579969230102542</c:v>
                  </c:pt>
                  <c:pt idx="4">
                    <c:v>0.10593472554717387</c:v>
                  </c:pt>
                  <c:pt idx="5">
                    <c:v>6.7025071691417804E-2</c:v>
                  </c:pt>
                </c:numCache>
              </c:numRef>
            </c:plus>
            <c:minus>
              <c:numRef>
                <c:f>'8 combinations by age'!$S$66:$S$71</c:f>
                <c:numCache>
                  <c:formatCode>General</c:formatCode>
                  <c:ptCount val="6"/>
                  <c:pt idx="0">
                    <c:v>1.3058719287941223E-2</c:v>
                  </c:pt>
                  <c:pt idx="1">
                    <c:v>0.22812684724781818</c:v>
                  </c:pt>
                  <c:pt idx="2">
                    <c:v>0.17982322141570428</c:v>
                  </c:pt>
                  <c:pt idx="3">
                    <c:v>0.14420030769897352</c:v>
                  </c:pt>
                  <c:pt idx="4">
                    <c:v>9.4065274452826309E-2</c:v>
                  </c:pt>
                  <c:pt idx="5">
                    <c:v>3.2974928308582285E-2</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age'!$R$66:$R$71</c:f>
              <c:numCache>
                <c:formatCode>0</c:formatCode>
                <c:ptCount val="6"/>
                <c:pt idx="0">
                  <c:v>7.813058719287941</c:v>
                </c:pt>
                <c:pt idx="1">
                  <c:v>12.928126847247817</c:v>
                </c:pt>
                <c:pt idx="2">
                  <c:v>11.179823221415704</c:v>
                </c:pt>
                <c:pt idx="3">
                  <c:v>9.8442003076989746</c:v>
                </c:pt>
                <c:pt idx="4">
                  <c:v>7.4940652744528258</c:v>
                </c:pt>
                <c:pt idx="5">
                  <c:v>2.0329749283085823</c:v>
                </c:pt>
              </c:numCache>
            </c:numRef>
          </c:val>
        </c:ser>
        <c:ser>
          <c:idx val="13"/>
          <c:order val="13"/>
          <c:tx>
            <c:v>TR and RT (all malig)</c:v>
          </c:tx>
          <c:spPr>
            <a:pattFill prst="dkDnDiag">
              <a:fgClr>
                <a:srgbClr val="FFFF00"/>
              </a:fgClr>
              <a:bgClr>
                <a:schemeClr val="bg1"/>
              </a:bgClr>
            </a:pattFill>
            <a:ln>
              <a:solidFill>
                <a:schemeClr val="tx1"/>
              </a:solidFill>
            </a:ln>
          </c:spPr>
          <c:invertIfNegative val="0"/>
          <c:errBars>
            <c:errBarType val="both"/>
            <c:errValType val="cust"/>
            <c:noEndCap val="0"/>
            <c:plus>
              <c:numRef>
                <c:f>'8 combinations by age'!$W$66:$W$71</c:f>
                <c:numCache>
                  <c:formatCode>General</c:formatCode>
                  <c:ptCount val="6"/>
                  <c:pt idx="0">
                    <c:v>9.6149764413430816E-2</c:v>
                  </c:pt>
                  <c:pt idx="1">
                    <c:v>0.19701310893981194</c:v>
                  </c:pt>
                  <c:pt idx="2">
                    <c:v>0.17700930247258384</c:v>
                  </c:pt>
                  <c:pt idx="3">
                    <c:v>0.11318988493791871</c:v>
                  </c:pt>
                  <c:pt idx="4">
                    <c:v>0.11697607540238231</c:v>
                  </c:pt>
                  <c:pt idx="5">
                    <c:v>6.2712965681833932E-2</c:v>
                  </c:pt>
                </c:numCache>
              </c:numRef>
            </c:plus>
            <c:minus>
              <c:numRef>
                <c:f>'8 combinations by age'!$V$66:$V$71</c:f>
                <c:numCache>
                  <c:formatCode>General</c:formatCode>
                  <c:ptCount val="6"/>
                  <c:pt idx="0">
                    <c:v>0.10385023558656847</c:v>
                  </c:pt>
                  <c:pt idx="1">
                    <c:v>0.20298689106018841</c:v>
                  </c:pt>
                  <c:pt idx="2">
                    <c:v>0.22299069752741829</c:v>
                  </c:pt>
                  <c:pt idx="3">
                    <c:v>0.18681011506208201</c:v>
                  </c:pt>
                  <c:pt idx="4">
                    <c:v>8.3023924597617871E-2</c:v>
                  </c:pt>
                  <c:pt idx="5">
                    <c:v>0.13728703431816625</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age'!$U$66:$U$71</c:f>
              <c:numCache>
                <c:formatCode>0</c:formatCode>
                <c:ptCount val="6"/>
                <c:pt idx="0">
                  <c:v>8.7038502355865681</c:v>
                </c:pt>
                <c:pt idx="1">
                  <c:v>9.9029868910601895</c:v>
                </c:pt>
                <c:pt idx="2">
                  <c:v>13.722990697527418</c:v>
                </c:pt>
                <c:pt idx="3">
                  <c:v>11.286810115062082</c:v>
                </c:pt>
                <c:pt idx="4">
                  <c:v>7.4830239245976173</c:v>
                </c:pt>
                <c:pt idx="5">
                  <c:v>3.837287034318166</c:v>
                </c:pt>
              </c:numCache>
            </c:numRef>
          </c:val>
        </c:ser>
        <c:ser>
          <c:idx val="15"/>
          <c:order val="15"/>
          <c:tx>
            <c:v>TR, RT and CT (all malig)</c:v>
          </c:tx>
          <c:spPr>
            <a:pattFill prst="dkDnDiag">
              <a:fgClr>
                <a:srgbClr val="7030A0"/>
              </a:fgClr>
              <a:bgClr>
                <a:schemeClr val="bg1"/>
              </a:bgClr>
            </a:pattFill>
            <a:ln>
              <a:solidFill>
                <a:schemeClr val="tx1"/>
              </a:solidFill>
            </a:ln>
          </c:spPr>
          <c:invertIfNegative val="0"/>
          <c:errBars>
            <c:errBarType val="both"/>
            <c:errValType val="cust"/>
            <c:noEndCap val="0"/>
            <c:plus>
              <c:numRef>
                <c:f>'8 combinations by age'!$Z$66:$Z$71</c:f>
                <c:numCache>
                  <c:formatCode>General</c:formatCode>
                  <c:ptCount val="6"/>
                  <c:pt idx="0">
                    <c:v>3.0580012551213898E-2</c:v>
                  </c:pt>
                  <c:pt idx="1">
                    <c:v>0.36647310407176903</c:v>
                  </c:pt>
                  <c:pt idx="2">
                    <c:v>0.27520675087704305</c:v>
                  </c:pt>
                  <c:pt idx="3">
                    <c:v>0.11090164467269137</c:v>
                  </c:pt>
                  <c:pt idx="4">
                    <c:v>5.1205765592142516E-2</c:v>
                  </c:pt>
                  <c:pt idx="5">
                    <c:v>8.1409587594729549E-2</c:v>
                  </c:pt>
                </c:numCache>
              </c:numRef>
            </c:plus>
            <c:minus>
              <c:numRef>
                <c:f>'8 combinations by age'!$Y$66:$Y$71</c:f>
                <c:numCache>
                  <c:formatCode>General</c:formatCode>
                  <c:ptCount val="6"/>
                  <c:pt idx="0">
                    <c:v>6.9419987448785747E-2</c:v>
                  </c:pt>
                  <c:pt idx="1">
                    <c:v>0.33352689592823026</c:v>
                  </c:pt>
                  <c:pt idx="2">
                    <c:v>0.22479324912295695</c:v>
                  </c:pt>
                  <c:pt idx="3">
                    <c:v>8.9098355327308809E-2</c:v>
                  </c:pt>
                  <c:pt idx="4">
                    <c:v>4.8794234407857573E-2</c:v>
                  </c:pt>
                  <c:pt idx="5">
                    <c:v>1.8590412405270429E-2</c:v>
                  </c:pt>
                </c:numCache>
              </c:numRef>
            </c:minus>
          </c:errBars>
          <c:cat>
            <c:strRef>
              <c:f>'8 combinations by age'!$B$57:$B$62</c:f>
              <c:strCache>
                <c:ptCount val="6"/>
                <c:pt idx="0">
                  <c:v>All ages</c:v>
                </c:pt>
                <c:pt idx="1">
                  <c:v>Under 50</c:v>
                </c:pt>
                <c:pt idx="2">
                  <c:v>50-59</c:v>
                </c:pt>
                <c:pt idx="3">
                  <c:v>60-69</c:v>
                </c:pt>
                <c:pt idx="4">
                  <c:v>70-79</c:v>
                </c:pt>
                <c:pt idx="5">
                  <c:v>80+</c:v>
                </c:pt>
              </c:strCache>
            </c:strRef>
          </c:cat>
          <c:val>
            <c:numRef>
              <c:f>'8 combinations by age'!$X$66:$X$71</c:f>
              <c:numCache>
                <c:formatCode>0</c:formatCode>
                <c:ptCount val="6"/>
                <c:pt idx="0">
                  <c:v>6.8694199874487865</c:v>
                </c:pt>
                <c:pt idx="1">
                  <c:v>26.233526895928232</c:v>
                </c:pt>
                <c:pt idx="2">
                  <c:v>14.624793249122956</c:v>
                </c:pt>
                <c:pt idx="3">
                  <c:v>6.8890983553273095</c:v>
                </c:pt>
                <c:pt idx="4">
                  <c:v>2.7487942344078578</c:v>
                </c:pt>
                <c:pt idx="5">
                  <c:v>0.41859041240527045</c:v>
                </c:pt>
              </c:numCache>
            </c:numRef>
          </c:val>
        </c:ser>
        <c:dLbls>
          <c:showLegendKey val="0"/>
          <c:showVal val="0"/>
          <c:showCatName val="0"/>
          <c:showSerName val="0"/>
          <c:showPercent val="0"/>
          <c:showBubbleSize val="0"/>
        </c:dLbls>
        <c:gapWidth val="150"/>
        <c:axId val="148541824"/>
        <c:axId val="148535936"/>
      </c:barChart>
      <c:catAx>
        <c:axId val="148527744"/>
        <c:scaling>
          <c:orientation val="minMax"/>
        </c:scaling>
        <c:delete val="0"/>
        <c:axPos val="b"/>
        <c:title>
          <c:tx>
            <c:rich>
              <a:bodyPr/>
              <a:lstStyle/>
              <a:p>
                <a:pPr>
                  <a:defRPr sz="1200" b="0"/>
                </a:pPr>
                <a:r>
                  <a:rPr lang="en-GB" sz="1200" b="0"/>
                  <a:t>Age</a:t>
                </a:r>
                <a:r>
                  <a:rPr lang="en-GB" sz="1200" b="0" baseline="0"/>
                  <a:t>  group</a:t>
                </a:r>
                <a:endParaRPr lang="en-GB" sz="1200" b="0"/>
              </a:p>
            </c:rich>
          </c:tx>
          <c:layout>
            <c:manualLayout>
              <c:xMode val="edge"/>
              <c:yMode val="edge"/>
              <c:x val="0.48473373813312037"/>
              <c:y val="0.8435579504465498"/>
            </c:manualLayout>
          </c:layout>
          <c:overlay val="0"/>
        </c:title>
        <c:majorTickMark val="out"/>
        <c:minorTickMark val="none"/>
        <c:tickLblPos val="nextTo"/>
        <c:spPr>
          <a:ln>
            <a:solidFill>
              <a:schemeClr val="tx1"/>
            </a:solidFill>
          </a:ln>
        </c:spPr>
        <c:crossAx val="148534016"/>
        <c:crosses val="autoZero"/>
        <c:auto val="1"/>
        <c:lblAlgn val="ctr"/>
        <c:lblOffset val="100"/>
        <c:noMultiLvlLbl val="0"/>
      </c:catAx>
      <c:valAx>
        <c:axId val="148534016"/>
        <c:scaling>
          <c:orientation val="minMax"/>
          <c:max val="100"/>
          <c:min val="0"/>
        </c:scaling>
        <c:delete val="0"/>
        <c:axPos val="l"/>
        <c:majorGridlines/>
        <c:title>
          <c:tx>
            <c:rich>
              <a:bodyPr rot="-5400000" vert="horz"/>
              <a:lstStyle/>
              <a:p>
                <a:pPr>
                  <a:defRPr sz="1050"/>
                </a:pPr>
                <a:r>
                  <a:rPr lang="en-US" sz="1050" b="0" i="0" baseline="0">
                    <a:effectLst/>
                  </a:rPr>
                  <a:t>Proportion of tumours (and 95% confidence interval)</a:t>
                </a:r>
                <a:endParaRPr lang="en-GB" sz="1050" b="0">
                  <a:effectLst/>
                </a:endParaRPr>
              </a:p>
            </c:rich>
          </c:tx>
          <c:layout/>
          <c:overlay val="0"/>
        </c:title>
        <c:numFmt formatCode="0" sourceLinked="1"/>
        <c:majorTickMark val="out"/>
        <c:minorTickMark val="none"/>
        <c:tickLblPos val="nextTo"/>
        <c:spPr>
          <a:ln>
            <a:solidFill>
              <a:schemeClr val="tx1"/>
            </a:solidFill>
          </a:ln>
        </c:spPr>
        <c:crossAx val="148527744"/>
        <c:crosses val="autoZero"/>
        <c:crossBetween val="between"/>
      </c:valAx>
      <c:valAx>
        <c:axId val="148535936"/>
        <c:scaling>
          <c:orientation val="minMax"/>
          <c:max val="100"/>
          <c:min val="0"/>
        </c:scaling>
        <c:delete val="1"/>
        <c:axPos val="r"/>
        <c:numFmt formatCode="0" sourceLinked="1"/>
        <c:majorTickMark val="out"/>
        <c:minorTickMark val="none"/>
        <c:tickLblPos val="none"/>
        <c:crossAx val="148541824"/>
        <c:crosses val="max"/>
        <c:crossBetween val="between"/>
      </c:valAx>
      <c:catAx>
        <c:axId val="148541824"/>
        <c:scaling>
          <c:orientation val="minMax"/>
        </c:scaling>
        <c:delete val="1"/>
        <c:axPos val="b"/>
        <c:majorTickMark val="out"/>
        <c:minorTickMark val="none"/>
        <c:tickLblPos val="none"/>
        <c:crossAx val="148535936"/>
        <c:crosses val="autoZero"/>
        <c:auto val="1"/>
        <c:lblAlgn val="ctr"/>
        <c:lblOffset val="100"/>
        <c:noMultiLvlLbl val="0"/>
      </c:catAx>
    </c:plotArea>
    <c:legend>
      <c:legendPos val="r"/>
      <c:legendEntry>
        <c:idx val="8"/>
        <c:delete val="1"/>
      </c:legendEntry>
      <c:legendEntry>
        <c:idx val="9"/>
        <c:delete val="1"/>
      </c:legendEntry>
      <c:legendEntry>
        <c:idx val="10"/>
        <c:delete val="1"/>
      </c:legendEntry>
      <c:legendEntry>
        <c:idx val="11"/>
        <c:delete val="1"/>
      </c:legendEntry>
      <c:legendEntry>
        <c:idx val="12"/>
        <c:delete val="1"/>
      </c:legendEntry>
      <c:legendEntry>
        <c:idx val="13"/>
        <c:delete val="1"/>
      </c:legendEntry>
      <c:legendEntry>
        <c:idx val="14"/>
        <c:delete val="1"/>
      </c:legendEntry>
      <c:legendEntry>
        <c:idx val="15"/>
        <c:delete val="1"/>
      </c:legendEntry>
      <c:layout>
        <c:manualLayout>
          <c:xMode val="edge"/>
          <c:yMode val="edge"/>
          <c:x val="4.5856839114073464E-3"/>
          <c:y val="0.88438924977895628"/>
          <c:w val="0.99402981488068465"/>
          <c:h val="0.10787634975194733"/>
        </c:manualLayout>
      </c:layout>
      <c:overlay val="0"/>
      <c:txPr>
        <a:bodyPr/>
        <a:lstStyle/>
        <a:p>
          <a:pPr>
            <a:defRPr sz="1050"/>
          </a:pPr>
          <a:endParaRPr lang="en-US"/>
        </a:p>
      </c:txPr>
    </c:legend>
    <c:plotVisOnly val="1"/>
    <c:dispBlanksAs val="gap"/>
    <c:showDLblsOverMax val="0"/>
  </c:chart>
  <c:spPr>
    <a:ln w="19050">
      <a:solidFill>
        <a:schemeClr val="tx1"/>
      </a:solidFill>
    </a:ln>
  </c:spPr>
  <c:printSettings>
    <c:headerFooter/>
    <c:pageMargins b="0.75000000000000011" l="0.70000000000000007" r="0.70000000000000007" t="0.75000000000000011" header="0.30000000000000004" footer="0.30000000000000004"/>
    <c:pageSetup/>
  </c:printSettings>
</c:chartSpace>
</file>

<file path=xl/ctrlProps/ctrlProp1.xml><?xml version="1.0" encoding="utf-8"?>
<formControlPr xmlns="http://schemas.microsoft.com/office/spreadsheetml/2009/9/main" objectType="List" dx="16" fmlaLink="selection!$G$14" fmlaRange="selection!$G$5:$G$12" noThreeD="1" val="0"/>
</file>

<file path=xl/ctrlProps/ctrlProp10.xml><?xml version="1.0" encoding="utf-8"?>
<formControlPr xmlns="http://schemas.microsoft.com/office/spreadsheetml/2009/9/main" objectType="List" dx="16" fmlaLink="selection!$B$32" fmlaRange="selection!$B$5:$B$28" noThreeD="1" val="0"/>
</file>

<file path=xl/ctrlProps/ctrlProp11.xml><?xml version="1.0" encoding="utf-8"?>
<formControlPr xmlns="http://schemas.microsoft.com/office/spreadsheetml/2009/9/main" objectType="List" dx="16" fmlaLink="selection!$C$32" fmlaRange="selection!$C$5:$C$27" noThreeD="1" val="0"/>
</file>

<file path=xl/ctrlProps/ctrlProp12.xml><?xml version="1.0" encoding="utf-8"?>
<formControlPr xmlns="http://schemas.microsoft.com/office/spreadsheetml/2009/9/main" objectType="List" dx="16" fmlaLink="selection!$B$32" fmlaRange="selection!$B$5:$B$28" noThreeD="1" val="0"/>
</file>

<file path=xl/ctrlProps/ctrlProp13.xml><?xml version="1.0" encoding="utf-8"?>
<formControlPr xmlns="http://schemas.microsoft.com/office/spreadsheetml/2009/9/main" objectType="List" dx="16" fmlaLink="selection!$C$32" fmlaRange="selection!$C$5:$C$27" noThreeD="1" val="0"/>
</file>

<file path=xl/ctrlProps/ctrlProp14.xml><?xml version="1.0" encoding="utf-8"?>
<formControlPr xmlns="http://schemas.microsoft.com/office/spreadsheetml/2009/9/main" objectType="List" dx="16" fmlaLink="selection!$B$32" fmlaRange="selection!$B$5:$B$28" noThreeD="1" val="0"/>
</file>

<file path=xl/ctrlProps/ctrlProp15.xml><?xml version="1.0" encoding="utf-8"?>
<formControlPr xmlns="http://schemas.microsoft.com/office/spreadsheetml/2009/9/main" objectType="List" dx="16" fmlaLink="selection!$C$32" fmlaRange="selection!$C$5:$C$27" noThreeD="1" val="0"/>
</file>

<file path=xl/ctrlProps/ctrlProp2.xml><?xml version="1.0" encoding="utf-8"?>
<formControlPr xmlns="http://schemas.microsoft.com/office/spreadsheetml/2009/9/main" objectType="List" dx="16" fmlaLink="selection!$B$32" fmlaRange="selection!$B$5:$B$28" noThreeD="1" val="0"/>
</file>

<file path=xl/ctrlProps/ctrlProp3.xml><?xml version="1.0" encoding="utf-8"?>
<formControlPr xmlns="http://schemas.microsoft.com/office/spreadsheetml/2009/9/main" objectType="List" dx="16" fmlaLink="selection!$C$32" fmlaRange="selection!$C$5:$C$27" noThreeD="1" val="0"/>
</file>

<file path=xl/ctrlProps/ctrlProp4.xml><?xml version="1.0" encoding="utf-8"?>
<formControlPr xmlns="http://schemas.microsoft.com/office/spreadsheetml/2009/9/main" objectType="List" dx="16" fmlaLink="selection!$B$32" fmlaRange="selection!$B$5:$B$28" noThreeD="1" val="0"/>
</file>

<file path=xl/ctrlProps/ctrlProp5.xml><?xml version="1.0" encoding="utf-8"?>
<formControlPr xmlns="http://schemas.microsoft.com/office/spreadsheetml/2009/9/main" objectType="List" dx="16" fmlaLink="selection!$C$32" fmlaRange="selection!$C$5:$C$27" noThreeD="1" val="0"/>
</file>

<file path=xl/ctrlProps/ctrlProp6.xml><?xml version="1.0" encoding="utf-8"?>
<formControlPr xmlns="http://schemas.microsoft.com/office/spreadsheetml/2009/9/main" objectType="List" dx="16" fmlaLink="selection!$B$32" fmlaRange="selection!$B$5:$B$28" noThreeD="1" val="0"/>
</file>

<file path=xl/ctrlProps/ctrlProp7.xml><?xml version="1.0" encoding="utf-8"?>
<formControlPr xmlns="http://schemas.microsoft.com/office/spreadsheetml/2009/9/main" objectType="List" dx="16" fmlaLink="selection!$C$32" fmlaRange="selection!$C$5:$C$27" noThreeD="1" val="0"/>
</file>

<file path=xl/ctrlProps/ctrlProp8.xml><?xml version="1.0" encoding="utf-8"?>
<formControlPr xmlns="http://schemas.microsoft.com/office/spreadsheetml/2009/9/main" objectType="List" dx="16" fmlaLink="selection!$B$32" fmlaRange="selection!$B$5:$B$28" noThreeD="1" val="0"/>
</file>

<file path=xl/ctrlProps/ctrlProp9.xml><?xml version="1.0" encoding="utf-8"?>
<formControlPr xmlns="http://schemas.microsoft.com/office/spreadsheetml/2009/9/main" objectType="List" dx="16" fmlaLink="selection!$C$32" fmlaRange="selection!$C$5:$C$27" noThreeD="1"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27.xml.rels><?xml version="1.0" encoding="UTF-8" standalone="yes"?>
<Relationships xmlns="http://schemas.openxmlformats.org/package/2006/relationships"><Relationship Id="rId2" Type="http://schemas.openxmlformats.org/officeDocument/2006/relationships/chart" Target="../charts/chart19.xml"/><Relationship Id="rId1" Type="http://schemas.openxmlformats.org/officeDocument/2006/relationships/chart" Target="../charts/chart18.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1.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14</xdr:col>
      <xdr:colOff>438150</xdr:colOff>
      <xdr:row>1</xdr:row>
      <xdr:rowOff>180976</xdr:rowOff>
    </xdr:from>
    <xdr:to>
      <xdr:col>15</xdr:col>
      <xdr:colOff>411957</xdr:colOff>
      <xdr:row>5</xdr:row>
      <xdr:rowOff>44444</xdr:rowOff>
    </xdr:to>
    <xdr:pic>
      <xdr:nvPicPr>
        <xdr:cNvPr id="2" name="Picture 3" descr="CRUK_Pos_RGB_4.pn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403" t="12921" r="6097" b="12909"/>
        <a:stretch>
          <a:fillRect/>
        </a:stretch>
      </xdr:blipFill>
      <xdr:spPr bwMode="auto">
        <a:xfrm>
          <a:off x="8972550" y="666751"/>
          <a:ext cx="1576388" cy="6254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485775</xdr:colOff>
      <xdr:row>8</xdr:row>
      <xdr:rowOff>123825</xdr:rowOff>
    </xdr:from>
    <xdr:to>
      <xdr:col>17</xdr:col>
      <xdr:colOff>250031</xdr:colOff>
      <xdr:row>38</xdr:row>
      <xdr:rowOff>133350</xdr:rowOff>
    </xdr:to>
    <xdr:sp macro="" textlink="">
      <xdr:nvSpPr>
        <xdr:cNvPr id="3" name="Rectangle 2"/>
        <xdr:cNvSpPr/>
      </xdr:nvSpPr>
      <xdr:spPr>
        <a:xfrm>
          <a:off x="485775" y="1647825"/>
          <a:ext cx="11658600" cy="7593806"/>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oneCell">
    <xdr:from>
      <xdr:col>0</xdr:col>
      <xdr:colOff>533400</xdr:colOff>
      <xdr:row>1</xdr:row>
      <xdr:rowOff>114300</xdr:rowOff>
    </xdr:from>
    <xdr:to>
      <xdr:col>3</xdr:col>
      <xdr:colOff>39801</xdr:colOff>
      <xdr:row>7</xdr:row>
      <xdr:rowOff>161925</xdr:rowOff>
    </xdr:to>
    <xdr:pic>
      <xdr:nvPicPr>
        <xdr:cNvPr id="4"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3400" y="600075"/>
          <a:ext cx="1335201"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481852</xdr:colOff>
      <xdr:row>40</xdr:row>
      <xdr:rowOff>134470</xdr:rowOff>
    </xdr:from>
    <xdr:to>
      <xdr:col>17</xdr:col>
      <xdr:colOff>280146</xdr:colOff>
      <xdr:row>62</xdr:row>
      <xdr:rowOff>78441</xdr:rowOff>
    </xdr:to>
    <xdr:sp macro="" textlink="">
      <xdr:nvSpPr>
        <xdr:cNvPr id="5" name="Rectangle 4"/>
        <xdr:cNvSpPr/>
      </xdr:nvSpPr>
      <xdr:spPr>
        <a:xfrm>
          <a:off x="481852" y="8421220"/>
          <a:ext cx="10161494" cy="3182471"/>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wsDr>
</file>

<file path=xl/drawings/drawing10.xml><?xml version="1.0" encoding="utf-8"?>
<c:userShapes xmlns:c="http://schemas.openxmlformats.org/drawingml/2006/chart">
  <cdr:relSizeAnchor xmlns:cdr="http://schemas.openxmlformats.org/drawingml/2006/chartDrawing">
    <cdr:from>
      <cdr:x>0</cdr:x>
      <cdr:y>0.95255</cdr:y>
    </cdr:from>
    <cdr:to>
      <cdr:x>0.50755</cdr:x>
      <cdr:y>1</cdr:y>
    </cdr:to>
    <cdr:sp macro="" textlink="">
      <cdr:nvSpPr>
        <cdr:cNvPr id="2" name="TextBox 1"/>
        <cdr:cNvSpPr txBox="1"/>
      </cdr:nvSpPr>
      <cdr:spPr>
        <a:xfrm xmlns:a="http://schemas.openxmlformats.org/drawingml/2006/main">
          <a:off x="0" y="3918256"/>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11.xml><?xml version="1.0" encoding="utf-8"?>
<xdr:wsDr xmlns:xdr="http://schemas.openxmlformats.org/drawingml/2006/spreadsheetDrawing" xmlns:a="http://schemas.openxmlformats.org/drawingml/2006/main">
  <xdr:twoCellAnchor>
    <xdr:from>
      <xdr:col>11</xdr:col>
      <xdr:colOff>1017476</xdr:colOff>
      <xdr:row>4</xdr:row>
      <xdr:rowOff>160564</xdr:rowOff>
    </xdr:from>
    <xdr:to>
      <xdr:col>26</xdr:col>
      <xdr:colOff>1214718</xdr:colOff>
      <xdr:row>21</xdr:row>
      <xdr:rowOff>214993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793377</xdr:colOff>
      <xdr:row>4</xdr:row>
      <xdr:rowOff>160562</xdr:rowOff>
    </xdr:from>
    <xdr:to>
      <xdr:col>11</xdr:col>
      <xdr:colOff>920562</xdr:colOff>
      <xdr:row>21</xdr:row>
      <xdr:rowOff>214991</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57150</xdr:rowOff>
        </xdr:from>
        <xdr:to>
          <xdr:col>2</xdr:col>
          <xdr:colOff>600075</xdr:colOff>
          <xdr:row>18</xdr:row>
          <xdr:rowOff>85725</xdr:rowOff>
        </xdr:to>
        <xdr:sp macro="" textlink="">
          <xdr:nvSpPr>
            <xdr:cNvPr id="7174" name="List Box 6" hidden="1">
              <a:extLst>
                <a:ext uri="{63B3BB69-23CF-44E3-9099-C40C66FF867C}">
                  <a14:compatExt spid="_x0000_s7174"/>
                </a:ext>
              </a:extLst>
            </xdr:cNvPr>
            <xdr:cNvSpPr/>
          </xdr:nvSpPr>
          <xdr:spPr>
            <a:xfrm>
              <a:off x="0" y="0"/>
              <a:ext cx="0" cy="0"/>
            </a:xfrm>
            <a:prstGeom prst="rect">
              <a:avLst/>
            </a:prstGeom>
          </xdr:spPr>
        </xdr:sp>
        <xdr:clientData/>
      </xdr:twoCellAnchor>
    </mc:Choice>
    <mc:Fallback/>
  </mc:AlternateContent>
</xdr:wsDr>
</file>

<file path=xl/drawings/drawing12.xml><?xml version="1.0" encoding="utf-8"?>
<c:userShapes xmlns:c="http://schemas.openxmlformats.org/drawingml/2006/chart">
  <cdr:relSizeAnchor xmlns:cdr="http://schemas.openxmlformats.org/drawingml/2006/chartDrawing">
    <cdr:from>
      <cdr:x>0</cdr:x>
      <cdr:y>0.95466</cdr:y>
    </cdr:from>
    <cdr:to>
      <cdr:x>0.94438</cdr:x>
      <cdr:y>1</cdr:y>
    </cdr:to>
    <cdr:sp macro="" textlink="">
      <cdr:nvSpPr>
        <cdr:cNvPr id="2" name="TextBox 1"/>
        <cdr:cNvSpPr txBox="1"/>
      </cdr:nvSpPr>
      <cdr:spPr>
        <a:xfrm xmlns:a="http://schemas.openxmlformats.org/drawingml/2006/main">
          <a:off x="0" y="4109774"/>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13.xml><?xml version="1.0" encoding="utf-8"?>
<xdr:wsDr xmlns:xdr="http://schemas.openxmlformats.org/drawingml/2006/spreadsheetDrawing" xmlns:a="http://schemas.openxmlformats.org/drawingml/2006/main">
  <xdr:twoCellAnchor>
    <xdr:from>
      <xdr:col>2</xdr:col>
      <xdr:colOff>781051</xdr:colOff>
      <xdr:row>4</xdr:row>
      <xdr:rowOff>186414</xdr:rowOff>
    </xdr:from>
    <xdr:to>
      <xdr:col>12</xdr:col>
      <xdr:colOff>1800224</xdr:colOff>
      <xdr:row>21</xdr:row>
      <xdr:rowOff>204106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2</xdr:col>
          <xdr:colOff>533400</xdr:colOff>
          <xdr:row>18</xdr:row>
          <xdr:rowOff>190500</xdr:rowOff>
        </xdr:to>
        <xdr:sp macro="" textlink="">
          <xdr:nvSpPr>
            <xdr:cNvPr id="28674" name="List Box 2" hidden="1">
              <a:extLst>
                <a:ext uri="{63B3BB69-23CF-44E3-9099-C40C66FF867C}">
                  <a14:compatExt spid="_x0000_s28674"/>
                </a:ext>
              </a:extLst>
            </xdr:cNvPr>
            <xdr:cNvSpPr/>
          </xdr:nvSpPr>
          <xdr:spPr>
            <a:xfrm>
              <a:off x="0" y="0"/>
              <a:ext cx="0" cy="0"/>
            </a:xfrm>
            <a:prstGeom prst="rect">
              <a:avLst/>
            </a:prstGeom>
          </xdr:spPr>
        </xdr:sp>
        <xdr:clientData/>
      </xdr:twoCellAnchor>
    </mc:Choice>
    <mc:Fallback/>
  </mc:AlternateContent>
</xdr:wsDr>
</file>

<file path=xl/drawings/drawing14.xml><?xml version="1.0" encoding="utf-8"?>
<c:userShapes xmlns:c="http://schemas.openxmlformats.org/drawingml/2006/chart">
  <cdr:relSizeAnchor xmlns:cdr="http://schemas.openxmlformats.org/drawingml/2006/chartDrawing">
    <cdr:from>
      <cdr:x>0</cdr:x>
      <cdr:y>0.95255</cdr:y>
    </cdr:from>
    <cdr:to>
      <cdr:x>0.50755</cdr:x>
      <cdr:y>1</cdr:y>
    </cdr:to>
    <cdr:sp macro="" textlink="">
      <cdr:nvSpPr>
        <cdr:cNvPr id="2" name="TextBox 1"/>
        <cdr:cNvSpPr txBox="1"/>
      </cdr:nvSpPr>
      <cdr:spPr>
        <a:xfrm xmlns:a="http://schemas.openxmlformats.org/drawingml/2006/main">
          <a:off x="0" y="3918256"/>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15.xml><?xml version="1.0" encoding="utf-8"?>
<xdr:wsDr xmlns:xdr="http://schemas.openxmlformats.org/drawingml/2006/spreadsheetDrawing" xmlns:a="http://schemas.openxmlformats.org/drawingml/2006/main">
  <xdr:twoCellAnchor>
    <xdr:from>
      <xdr:col>11</xdr:col>
      <xdr:colOff>998425</xdr:colOff>
      <xdr:row>4</xdr:row>
      <xdr:rowOff>163736</xdr:rowOff>
    </xdr:from>
    <xdr:to>
      <xdr:col>26</xdr:col>
      <xdr:colOff>1190625</xdr:colOff>
      <xdr:row>21</xdr:row>
      <xdr:rowOff>235857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827769</xdr:colOff>
      <xdr:row>4</xdr:row>
      <xdr:rowOff>199572</xdr:rowOff>
    </xdr:from>
    <xdr:to>
      <xdr:col>11</xdr:col>
      <xdr:colOff>943430</xdr:colOff>
      <xdr:row>22</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57150</xdr:rowOff>
        </xdr:from>
        <xdr:to>
          <xdr:col>2</xdr:col>
          <xdr:colOff>638175</xdr:colOff>
          <xdr:row>18</xdr:row>
          <xdr:rowOff>85725</xdr:rowOff>
        </xdr:to>
        <xdr:sp macro="" textlink="">
          <xdr:nvSpPr>
            <xdr:cNvPr id="49154" name="List Box 2" hidden="1">
              <a:extLst>
                <a:ext uri="{63B3BB69-23CF-44E3-9099-C40C66FF867C}">
                  <a14:compatExt spid="_x0000_s49154"/>
                </a:ext>
              </a:extLst>
            </xdr:cNvPr>
            <xdr:cNvSpPr/>
          </xdr:nvSpPr>
          <xdr:spPr>
            <a:xfrm>
              <a:off x="0" y="0"/>
              <a:ext cx="0" cy="0"/>
            </a:xfrm>
            <a:prstGeom prst="rect">
              <a:avLst/>
            </a:prstGeom>
          </xdr:spPr>
        </xdr:sp>
        <xdr:clientData/>
      </xdr:twoCellAnchor>
    </mc:Choice>
    <mc:Fallback/>
  </mc:AlternateContent>
</xdr:wsDr>
</file>

<file path=xl/drawings/drawing16.xml><?xml version="1.0" encoding="utf-8"?>
<c:userShapes xmlns:c="http://schemas.openxmlformats.org/drawingml/2006/chart">
  <cdr:relSizeAnchor xmlns:cdr="http://schemas.openxmlformats.org/drawingml/2006/chartDrawing">
    <cdr:from>
      <cdr:x>0</cdr:x>
      <cdr:y>0.95411</cdr:y>
    </cdr:from>
    <cdr:to>
      <cdr:x>1</cdr:x>
      <cdr:y>1</cdr:y>
    </cdr:to>
    <cdr:sp macro="" textlink="">
      <cdr:nvSpPr>
        <cdr:cNvPr id="2" name="TextBox 1"/>
        <cdr:cNvSpPr txBox="1"/>
      </cdr:nvSpPr>
      <cdr:spPr>
        <a:xfrm xmlns:a="http://schemas.openxmlformats.org/drawingml/2006/main">
          <a:off x="0" y="4058180"/>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17.xml><?xml version="1.0" encoding="utf-8"?>
<xdr:wsDr xmlns:xdr="http://schemas.openxmlformats.org/drawingml/2006/spreadsheetDrawing" xmlns:a="http://schemas.openxmlformats.org/drawingml/2006/main">
  <xdr:twoCellAnchor>
    <xdr:from>
      <xdr:col>2</xdr:col>
      <xdr:colOff>781051</xdr:colOff>
      <xdr:row>4</xdr:row>
      <xdr:rowOff>186414</xdr:rowOff>
    </xdr:from>
    <xdr:to>
      <xdr:col>12</xdr:col>
      <xdr:colOff>1800224</xdr:colOff>
      <xdr:row>21</xdr:row>
      <xdr:rowOff>204106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2</xdr:col>
          <xdr:colOff>533400</xdr:colOff>
          <xdr:row>18</xdr:row>
          <xdr:rowOff>190500</xdr:rowOff>
        </xdr:to>
        <xdr:sp macro="" textlink="">
          <xdr:nvSpPr>
            <xdr:cNvPr id="54274" name="List Box 2" hidden="1">
              <a:extLst>
                <a:ext uri="{63B3BB69-23CF-44E3-9099-C40C66FF867C}">
                  <a14:compatExt spid="_x0000_s54274"/>
                </a:ext>
              </a:extLst>
            </xdr:cNvPr>
            <xdr:cNvSpPr/>
          </xdr:nvSpPr>
          <xdr:spPr>
            <a:xfrm>
              <a:off x="0" y="0"/>
              <a:ext cx="0" cy="0"/>
            </a:xfrm>
            <a:prstGeom prst="rect">
              <a:avLst/>
            </a:prstGeom>
          </xdr:spPr>
        </xdr:sp>
        <xdr:clientData/>
      </xdr:twoCellAnchor>
    </mc:Choice>
    <mc:Fallback/>
  </mc:AlternateContent>
</xdr:wsDr>
</file>

<file path=xl/drawings/drawing18.xml><?xml version="1.0" encoding="utf-8"?>
<c:userShapes xmlns:c="http://schemas.openxmlformats.org/drawingml/2006/chart">
  <cdr:relSizeAnchor xmlns:cdr="http://schemas.openxmlformats.org/drawingml/2006/chartDrawing">
    <cdr:from>
      <cdr:x>0</cdr:x>
      <cdr:y>0.95255</cdr:y>
    </cdr:from>
    <cdr:to>
      <cdr:x>0.50755</cdr:x>
      <cdr:y>1</cdr:y>
    </cdr:to>
    <cdr:sp macro="" textlink="">
      <cdr:nvSpPr>
        <cdr:cNvPr id="2" name="TextBox 1"/>
        <cdr:cNvSpPr txBox="1"/>
      </cdr:nvSpPr>
      <cdr:spPr>
        <a:xfrm xmlns:a="http://schemas.openxmlformats.org/drawingml/2006/main">
          <a:off x="0" y="3918256"/>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19.xml><?xml version="1.0" encoding="utf-8"?>
<xdr:wsDr xmlns:xdr="http://schemas.openxmlformats.org/drawingml/2006/spreadsheetDrawing" xmlns:a="http://schemas.openxmlformats.org/drawingml/2006/main">
  <xdr:twoCellAnchor>
    <xdr:from>
      <xdr:col>11</xdr:col>
      <xdr:colOff>1150825</xdr:colOff>
      <xdr:row>4</xdr:row>
      <xdr:rowOff>148316</xdr:rowOff>
    </xdr:from>
    <xdr:to>
      <xdr:col>26</xdr:col>
      <xdr:colOff>1216478</xdr:colOff>
      <xdr:row>21</xdr:row>
      <xdr:rowOff>138793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764721</xdr:colOff>
      <xdr:row>4</xdr:row>
      <xdr:rowOff>152400</xdr:rowOff>
    </xdr:from>
    <xdr:to>
      <xdr:col>11</xdr:col>
      <xdr:colOff>1042307</xdr:colOff>
      <xdr:row>21</xdr:row>
      <xdr:rowOff>142877</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57150</xdr:rowOff>
        </xdr:from>
        <xdr:to>
          <xdr:col>2</xdr:col>
          <xdr:colOff>571500</xdr:colOff>
          <xdr:row>18</xdr:row>
          <xdr:rowOff>85725</xdr:rowOff>
        </xdr:to>
        <xdr:sp macro="" textlink="">
          <xdr:nvSpPr>
            <xdr:cNvPr id="55298" name="List Box 2" hidden="1">
              <a:extLst>
                <a:ext uri="{63B3BB69-23CF-44E3-9099-C40C66FF867C}">
                  <a14:compatExt spid="_x0000_s5529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435428</xdr:colOff>
      <xdr:row>0</xdr:row>
      <xdr:rowOff>108857</xdr:rowOff>
    </xdr:from>
    <xdr:to>
      <xdr:col>9</xdr:col>
      <xdr:colOff>1285875</xdr:colOff>
      <xdr:row>44</xdr:row>
      <xdr:rowOff>59531</xdr:rowOff>
    </xdr:to>
    <xdr:sp macro="" textlink="">
      <xdr:nvSpPr>
        <xdr:cNvPr id="2" name="Rectangle 1"/>
        <xdr:cNvSpPr/>
      </xdr:nvSpPr>
      <xdr:spPr>
        <a:xfrm>
          <a:off x="435428" y="108857"/>
          <a:ext cx="14887916" cy="8856549"/>
        </a:xfrm>
        <a:prstGeom prst="rect">
          <a:avLst/>
        </a:prstGeom>
        <a:noFill/>
        <a:ln w="19050">
          <a:solidFill>
            <a:srgbClr val="00B09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xdr:from>
      <xdr:col>0</xdr:col>
      <xdr:colOff>489854</xdr:colOff>
      <xdr:row>0</xdr:row>
      <xdr:rowOff>149682</xdr:rowOff>
    </xdr:from>
    <xdr:to>
      <xdr:col>9</xdr:col>
      <xdr:colOff>1200149</xdr:colOff>
      <xdr:row>43</xdr:row>
      <xdr:rowOff>154781</xdr:rowOff>
    </xdr:to>
    <xdr:sp macro="" textlink="">
      <xdr:nvSpPr>
        <xdr:cNvPr id="3" name="TextBox 2"/>
        <xdr:cNvSpPr txBox="1"/>
      </xdr:nvSpPr>
      <xdr:spPr>
        <a:xfrm>
          <a:off x="489854" y="149682"/>
          <a:ext cx="14747764" cy="87085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a:solidFill>
                <a:sysClr val="windowText" lastClr="000000"/>
              </a:solidFill>
              <a:effectLst/>
              <a:latin typeface="Arial" panose="020B0604020202020204" pitchFamily="34" charset="0"/>
              <a:ea typeface="+mn-ea"/>
              <a:cs typeface="Arial" panose="020B0604020202020204" pitchFamily="34" charset="0"/>
            </a:rPr>
            <a:t>This workbook aims to provide basic information on the percentage of tumours receiving chemotherapy, radiotherapy and / or a surgical tumour resection as part of the patient's primary course of treatment following diagnosis. The proportion of tumours receiving each treatment is presented, unadjusted for any factors that may affect treatment such as stage,</a:t>
          </a:r>
          <a:r>
            <a:rPr lang="en-GB" sz="1200" baseline="0">
              <a:solidFill>
                <a:sysClr val="windowText" lastClr="000000"/>
              </a:solidFill>
              <a:effectLst/>
              <a:latin typeface="Arial" panose="020B0604020202020204" pitchFamily="34" charset="0"/>
              <a:ea typeface="+mn-ea"/>
              <a:cs typeface="Arial" panose="020B0604020202020204" pitchFamily="34" charset="0"/>
            </a:rPr>
            <a:t> a</a:t>
          </a:r>
          <a:r>
            <a:rPr lang="en-GB" sz="1200">
              <a:solidFill>
                <a:sysClr val="windowText" lastClr="000000"/>
              </a:solidFill>
              <a:effectLst/>
              <a:latin typeface="Arial" panose="020B0604020202020204" pitchFamily="34" charset="0"/>
              <a:ea typeface="+mn-ea"/>
              <a:cs typeface="Arial" panose="020B0604020202020204" pitchFamily="34" charset="0"/>
            </a:rPr>
            <a:t>ge, sex, deprivation, ethnicity, and </a:t>
          </a:r>
          <a:r>
            <a:rPr lang="en-GB" sz="1200" baseline="0">
              <a:solidFill>
                <a:sysClr val="windowText" lastClr="000000"/>
              </a:solidFill>
              <a:effectLst/>
              <a:latin typeface="Arial" panose="020B0604020202020204" pitchFamily="34" charset="0"/>
              <a:ea typeface="+mn-ea"/>
              <a:cs typeface="Arial" panose="020B0604020202020204" pitchFamily="34" charset="0"/>
            </a:rPr>
            <a:t>como</a:t>
          </a:r>
          <a:r>
            <a:rPr lang="en-GB" sz="1200">
              <a:solidFill>
                <a:sysClr val="windowText" lastClr="000000"/>
              </a:solidFill>
              <a:effectLst/>
              <a:latin typeface="Arial" panose="020B0604020202020204" pitchFamily="34" charset="0"/>
              <a:ea typeface="+mn-ea"/>
              <a:cs typeface="Arial" panose="020B0604020202020204" pitchFamily="34" charset="0"/>
            </a:rPr>
            <a:t>rbidities. The tabs beginning '3 treatments' show each treatment independently and tabs beginning '8 combinations' show each possible combination of the three treatment types. </a:t>
          </a:r>
        </a:p>
        <a:p>
          <a:pPr eaLnBrk="1" fontAlgn="auto" latinLnBrk="0" hangingPunct="1"/>
          <a:r>
            <a:rPr lang="en-GB" sz="1200">
              <a:solidFill>
                <a:sysClr val="windowText" lastClr="000000"/>
              </a:solidFill>
              <a:effectLst/>
              <a:latin typeface="Arial" panose="020B0604020202020204" pitchFamily="34" charset="0"/>
              <a:ea typeface="+mn-ea"/>
              <a:cs typeface="Arial" panose="020B0604020202020204" pitchFamily="34" charset="0"/>
            </a:rPr>
            <a:t>The method used to ascertain treatment information is described in the standard operating procedure "CAS-SOP #4.4 Linking treatment tables – chemotherapy, tumour resections and radiotherapy". Slide</a:t>
          </a:r>
          <a:r>
            <a:rPr lang="en-GB" sz="1200" baseline="0">
              <a:solidFill>
                <a:sysClr val="windowText" lastClr="000000"/>
              </a:solidFill>
              <a:effectLst/>
              <a:latin typeface="Arial" panose="020B0604020202020204" pitchFamily="34" charset="0"/>
              <a:ea typeface="+mn-ea"/>
              <a:cs typeface="Arial" panose="020B0604020202020204" pitchFamily="34" charset="0"/>
            </a:rPr>
            <a:t> deck summaries by cancer site are also available.</a:t>
          </a:r>
          <a:endParaRPr lang="en-GB" sz="1200">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endParaRPr lang="en-GB" sz="1200" b="1">
            <a:solidFill>
              <a:sysClr val="windowText" lastClr="000000"/>
            </a:solidFill>
            <a:effectLst/>
            <a:latin typeface="Arial" panose="020B0604020202020204" pitchFamily="34" charset="0"/>
            <a:ea typeface="+mn-ea"/>
            <a:cs typeface="Arial" panose="020B0604020202020204" pitchFamily="34" charset="0"/>
          </a:endParaRPr>
        </a:p>
        <a:p>
          <a:pPr eaLnBrk="1" fontAlgn="auto" latinLnBrk="0" hangingPunct="1"/>
          <a:r>
            <a:rPr lang="en-GB" sz="1200" b="1">
              <a:solidFill>
                <a:sysClr val="windowText" lastClr="000000"/>
              </a:solidFill>
              <a:effectLst/>
              <a:latin typeface="Arial" panose="020B0604020202020204" pitchFamily="34" charset="0"/>
              <a:ea typeface="+mn-ea"/>
              <a:cs typeface="Arial" panose="020B0604020202020204" pitchFamily="34" charset="0"/>
            </a:rPr>
            <a:t>Datasets:</a:t>
          </a:r>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Datasets used to capture treatment information include cancer registration data, the Systemic Anti-Cancer Therapy dataset (SACT), RadioTherapy DataSet (RTDS), and inpatient Hospital Episode Statistics (HES). </a:t>
          </a:r>
        </a:p>
        <a:p>
          <a:r>
            <a:rPr lang="en-GB" sz="1200">
              <a:solidFill>
                <a:sysClr val="windowText" lastClr="000000"/>
              </a:solidFill>
              <a:effectLst/>
              <a:latin typeface="Arial" panose="020B0604020202020204" pitchFamily="34" charset="0"/>
              <a:ea typeface="+mn-ea"/>
              <a:cs typeface="Arial" panose="020B0604020202020204" pitchFamily="34" charset="0"/>
            </a:rPr>
            <a:t>If a patient has been diagnosed with only one cancer or with multiple cancers diagnosed over 18 months apart, then all of the above datasets are used to identify treatment data. However,  if the patient has been diagnosed with multiple cancers within 18 months then only the cancer registration data has been used. This is because cancer registration staff have linked tumours to specific treatments, whereas the other datasets are at the patient level. Presence of the three treatment types was flagged, without regard to the order of treatments, or whether treatments were delivered together.</a:t>
          </a:r>
        </a:p>
        <a:p>
          <a:pPr marL="0" marR="0" indent="0" defTabSz="914400" eaLnBrk="1" fontAlgn="auto" latinLnBrk="0" hangingPunct="1">
            <a:lnSpc>
              <a:spcPct val="100000"/>
            </a:lnSpc>
            <a:spcBef>
              <a:spcPts val="0"/>
            </a:spcBef>
            <a:spcAft>
              <a:spcPts val="0"/>
            </a:spcAft>
            <a:buClrTx/>
            <a:buSzTx/>
            <a:buFontTx/>
            <a:buNone/>
            <a:tabLst/>
            <a:defRPr/>
          </a:pPr>
          <a:r>
            <a:rPr lang="en-GB" sz="1200">
              <a:solidFill>
                <a:sysClr val="windowText" lastClr="000000"/>
              </a:solidFill>
              <a:effectLst/>
              <a:latin typeface="Arial" panose="020B0604020202020204" pitchFamily="34" charset="0"/>
              <a:ea typeface="+mn-ea"/>
              <a:cs typeface="Arial" panose="020B0604020202020204" pitchFamily="34" charset="0"/>
            </a:rPr>
            <a:t>For a small number of patients whose follow up period for radiotherapy extended past April 2016, data was supplemented from a new radiotherapy dataset that is still being tested. A</a:t>
          </a:r>
          <a:r>
            <a:rPr lang="en-GB" sz="1200" baseline="0">
              <a:solidFill>
                <a:sysClr val="windowText" lastClr="000000"/>
              </a:solidFill>
              <a:effectLst/>
              <a:latin typeface="Arial" panose="020B0604020202020204" pitchFamily="34" charset="0"/>
              <a:ea typeface="+mn-ea"/>
              <a:cs typeface="Arial" panose="020B0604020202020204" pitchFamily="34" charset="0"/>
            </a:rPr>
            <a:t> sensitivity analysis that included and excluded this dataset showed that the impact of any errors w</a:t>
          </a:r>
          <a:r>
            <a:rPr lang="en-GB" sz="1200">
              <a:solidFill>
                <a:sysClr val="windowText" lastClr="000000"/>
              </a:solidFill>
              <a:effectLst/>
              <a:latin typeface="Arial" panose="020B0604020202020204" pitchFamily="34" charset="0"/>
              <a:ea typeface="+mn-ea"/>
              <a:cs typeface="Arial" panose="020B0604020202020204" pitchFamily="34" charset="0"/>
            </a:rPr>
            <a:t>ould affect results by up to 0.5 percentage points for all malignant cancers combined (including up to 1.5 and 1.2 percentage points for breast and prostate cancers, respectively). Radiotherapy figures are likely to be an underestimate as there is underreporting of teletherapy</a:t>
          </a:r>
          <a:r>
            <a:rPr lang="en-GB" sz="1200" baseline="0">
              <a:solidFill>
                <a:sysClr val="windowText" lastClr="000000"/>
              </a:solidFill>
              <a:effectLst/>
              <a:latin typeface="Arial" panose="020B0604020202020204" pitchFamily="34" charset="0"/>
              <a:ea typeface="+mn-ea"/>
              <a:cs typeface="Arial" panose="020B0604020202020204" pitchFamily="34" charset="0"/>
            </a:rPr>
            <a:t> in both RTDS datasets, and d</a:t>
          </a:r>
          <a:r>
            <a:rPr lang="en-GB" sz="1200">
              <a:solidFill>
                <a:sysClr val="windowText" lastClr="000000"/>
              </a:solidFill>
              <a:effectLst/>
              <a:latin typeface="Arial" panose="020B0604020202020204" pitchFamily="34" charset="0"/>
              <a:ea typeface="+mn-ea"/>
              <a:cs typeface="Arial" panose="020B0604020202020204" pitchFamily="34" charset="0"/>
            </a:rPr>
            <a:t>ata may be incomplete for selected NHS Trusts. </a:t>
          </a:r>
          <a:endParaRPr lang="en-GB" sz="1200" b="1">
            <a:solidFill>
              <a:sysClr val="windowText" lastClr="000000"/>
            </a:solidFill>
            <a:effectLst/>
            <a:latin typeface="Arial" panose="020B0604020202020204" pitchFamily="34" charset="0"/>
            <a:ea typeface="+mn-ea"/>
            <a:cs typeface="Arial" panose="020B0604020202020204" pitchFamily="34" charset="0"/>
          </a:endParaRPr>
        </a:p>
        <a:p>
          <a:endParaRPr lang="en-GB" sz="1200" b="1">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Treatment definitions:</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A tumour resection is an attempt to surgically remove the whole of the primary tumour. These have been identified using OPCS-4 codes  through consultation with site-specific clinicians.  For the following cancer sites, some procedures (for example, endoscopic resections) have been identified as tumour resections in early stage disease only: colon, rectum, cervical, bladder, stomach, oesophagus and liver.</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Surgical tumour resections are not defined for all cancer sites (see "Sites" tab). Only sites which have a defined list of tumour resection procedures will be grouped in the "All 22 sites combined" figures.  Tumour resections have not been defined for any of the cancer sites included in the 'Other malignant neoplasms' category. However, some of these tumours could have been treated with surgery.</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Radiotherapy includes both curative and palliative teletherapy procedures, and excludes brachytherapy and contact radiotherapy.</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Chemotherapy includes both curative and palliative chemotherapy, and excludes hormonal therapy, and other supportive drugs such as zoledronic acid, pamidronate, and denosumab. </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On the tabs which display combinations of treatments received ('8 combinations'), one of the categories is "Other care". The tumours in this category may have received treatment other than chemotherapy, radiotherapy and tumour resection (such as hormonal therapy or management of symptoms); treatment outside of the time frame assessed; treatment in a private setting; or there may be data missing from the datasets used.</a:t>
          </a:r>
        </a:p>
        <a:p>
          <a:endParaRPr lang="en-GB" sz="1200">
            <a:solidFill>
              <a:sysClr val="windowText" lastClr="000000"/>
            </a:solidFill>
            <a:effectLst/>
            <a:latin typeface="Arial" panose="020B0604020202020204" pitchFamily="34" charset="0"/>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Cohort:</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All patients diagnosed with malignant cancer in England in 2013-2015, excluding non-melanoma skin cancer (C44), males with gynaecological cancer and females with prostate cancer. Death certificate only registrations are included (1.2% of the cohort).</a:t>
          </a:r>
        </a:p>
        <a:p>
          <a:endParaRPr lang="en-GB" sz="1200">
            <a:solidFill>
              <a:sysClr val="windowText" lastClr="000000"/>
            </a:solidFill>
            <a:effectLst/>
            <a:latin typeface="Arial" panose="020B0604020202020204" pitchFamily="34" charset="0"/>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Time period:</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Treatments occurring in the period from 1 month before diagnosis to either  6, 9, 12, 15 or 18 months after diagnosis are displayed for tumours diagnosed in 2013 to 2015. The time period within which most patients' first course of treatment occurred varies by cancer site and treatment type. Therefore, an appropriate time period for each cancer site has been chosen using a data-driven approach in consultation with clinicians (see "Sites" tab). Where a time period of 18 months has been used, some tumours diagnosed in 2015 will not yet have surgery data recorded in HES, so the percentage receiving a tumour resection may be an underestimate. For more information, and a sensitivity analysis showing the effect of varying the time periods, see the CAS-SOP #4.4.</a:t>
          </a:r>
        </a:p>
        <a:p>
          <a:endParaRPr lang="en-GB" sz="1200">
            <a:solidFill>
              <a:sysClr val="windowText" lastClr="000000"/>
            </a:solidFill>
            <a:effectLst/>
            <a:latin typeface="Arial" panose="020B0604020202020204" pitchFamily="34" charset="0"/>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Staging:</a:t>
          </a:r>
          <a:endParaRPr lang="en-GB" sz="1200">
            <a:solidFill>
              <a:sysClr val="windowText" lastClr="000000"/>
            </a:solidFill>
            <a:effectLst/>
            <a:latin typeface="Arial" panose="020B0604020202020204" pitchFamily="34" charset="0"/>
            <a:cs typeface="Arial" panose="020B0604020202020204" pitchFamily="34" charset="0"/>
          </a:endParaRPr>
        </a:p>
        <a:p>
          <a:r>
            <a:rPr lang="en-GB" sz="1200">
              <a:solidFill>
                <a:sysClr val="windowText" lastClr="000000"/>
              </a:solidFill>
              <a:effectLst/>
              <a:latin typeface="Arial" panose="020B0604020202020204" pitchFamily="34" charset="0"/>
              <a:ea typeface="+mn-ea"/>
              <a:cs typeface="Arial" panose="020B0604020202020204" pitchFamily="34" charset="0"/>
            </a:rPr>
            <a:t>Stage breakdowns use TNM staging, except gynaecological cancers which use Figo staging. For ovarian, uterine and vulval cancers, TNM stage has been used where Figo stage was unknown. Figo substages were collated into Figo stages 1, 2 , 3, 4, and unknown.  The final recorded stage of a tumour is derived by the registration service using all information available up to 3 months after diagnosis. For this reason, the tumour stage shown in this data may be different to the stage originally available to the clinician when deciding a course of treatment, as it may have been subsequently updated following removal of the tumour and pathology results.</a:t>
          </a:r>
        </a:p>
        <a:p>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Known issues:</a:t>
          </a:r>
        </a:p>
        <a:p>
          <a:r>
            <a:rPr lang="en-GB" sz="1200">
              <a:solidFill>
                <a:sysClr val="windowText" lastClr="000000"/>
              </a:solidFill>
              <a:effectLst/>
              <a:latin typeface="Arial" panose="020B0604020202020204" pitchFamily="34" charset="0"/>
              <a:ea typeface="+mn-ea"/>
              <a:cs typeface="Arial" panose="020B0604020202020204" pitchFamily="34" charset="0"/>
            </a:rPr>
            <a:t>For bladder and pancreatic tumours, a much lower proportion of early stage tumours are recorded to have been resected than expected. Feedback from clinical experts highlighted that this does not fit with clinical experience, so further investigation is needed to understand whether all resections are being captured by the data and methodology</a:t>
          </a:r>
          <a:r>
            <a:rPr lang="en-GB" sz="1100" baseline="0">
              <a:solidFill>
                <a:schemeClr val="dk1"/>
              </a:solidFill>
              <a:effectLst/>
              <a:latin typeface="+mn-lt"/>
              <a:ea typeface="+mn-ea"/>
              <a:cs typeface="+mn-cs"/>
            </a:rPr>
            <a:t>.</a:t>
          </a:r>
          <a:endParaRPr lang="en-GB" sz="1200">
            <a:solidFill>
              <a:sysClr val="windowText" lastClr="000000"/>
            </a:solidFill>
            <a:effectLst/>
            <a:latin typeface="Arial" panose="020B0604020202020204" pitchFamily="34" charset="0"/>
            <a:ea typeface="+mn-ea"/>
            <a:cs typeface="Arial" panose="020B0604020202020204" pitchFamily="34" charset="0"/>
          </a:endParaRPr>
        </a:p>
        <a:p>
          <a:endParaRPr lang="en-GB" sz="1200">
            <a:solidFill>
              <a:sysClr val="windowText" lastClr="000000"/>
            </a:solidFill>
            <a:effectLst/>
            <a:latin typeface="Arial" panose="020B0604020202020204" pitchFamily="34" charset="0"/>
            <a:ea typeface="+mn-ea"/>
            <a:cs typeface="Arial" panose="020B0604020202020204" pitchFamily="34" charset="0"/>
          </a:endParaRPr>
        </a:p>
        <a:p>
          <a:r>
            <a:rPr lang="en-GB" sz="1200" b="1">
              <a:solidFill>
                <a:sysClr val="windowText" lastClr="000000"/>
              </a:solidFill>
              <a:effectLst/>
              <a:latin typeface="Arial" panose="020B0604020202020204" pitchFamily="34" charset="0"/>
              <a:ea typeface="+mn-ea"/>
              <a:cs typeface="Arial" panose="020B0604020202020204" pitchFamily="34" charset="0"/>
            </a:rPr>
            <a:t>Technical notes:</a:t>
          </a:r>
        </a:p>
        <a:p>
          <a:r>
            <a:rPr lang="en-GB" sz="1200" b="0">
              <a:solidFill>
                <a:sysClr val="windowText" lastClr="000000"/>
              </a:solidFill>
              <a:effectLst/>
              <a:latin typeface="Arial" panose="020B0604020202020204" pitchFamily="34" charset="0"/>
              <a:ea typeface="+mn-ea"/>
              <a:cs typeface="Arial" panose="020B0604020202020204" pitchFamily="34" charset="0"/>
            </a:rPr>
            <a:t>Upon opening this excel file, if prompted by a yellow bar at the top of the screen, please select "Enable Editing". If you find that data doesn't update when you select difference cancer sites, please go to "Formulas" in the Excel toolbar, click "Calculations options", and select "automatic</a:t>
          </a:r>
          <a:r>
            <a:rPr lang="en-GB" sz="1200" b="0" baseline="0">
              <a:solidFill>
                <a:sysClr val="windowText" lastClr="000000"/>
              </a:solidFill>
              <a:effectLst/>
              <a:latin typeface="Arial" panose="020B0604020202020204" pitchFamily="34" charset="0"/>
              <a:ea typeface="+mn-ea"/>
              <a:cs typeface="Arial" panose="020B0604020202020204" pitchFamily="34" charset="0"/>
            </a:rPr>
            <a:t>".</a:t>
          </a:r>
          <a:endParaRPr lang="en-GB" sz="1400" b="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0.xml><?xml version="1.0" encoding="utf-8"?>
<c:userShapes xmlns:c="http://schemas.openxmlformats.org/drawingml/2006/chart">
  <cdr:relSizeAnchor xmlns:cdr="http://schemas.openxmlformats.org/drawingml/2006/chartDrawing">
    <cdr:from>
      <cdr:x>0</cdr:x>
      <cdr:y>0.95345</cdr:y>
    </cdr:from>
    <cdr:to>
      <cdr:x>0.97696</cdr:x>
      <cdr:y>1</cdr:y>
    </cdr:to>
    <cdr:sp macro="" textlink="">
      <cdr:nvSpPr>
        <cdr:cNvPr id="2" name="TextBox 1"/>
        <cdr:cNvSpPr txBox="1"/>
      </cdr:nvSpPr>
      <cdr:spPr>
        <a:xfrm xmlns:a="http://schemas.openxmlformats.org/drawingml/2006/main">
          <a:off x="0" y="3998197"/>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21.xml><?xml version="1.0" encoding="utf-8"?>
<xdr:wsDr xmlns:xdr="http://schemas.openxmlformats.org/drawingml/2006/spreadsheetDrawing" xmlns:a="http://schemas.openxmlformats.org/drawingml/2006/main">
  <xdr:twoCellAnchor>
    <xdr:from>
      <xdr:col>2</xdr:col>
      <xdr:colOff>781051</xdr:colOff>
      <xdr:row>4</xdr:row>
      <xdr:rowOff>186414</xdr:rowOff>
    </xdr:from>
    <xdr:to>
      <xdr:col>12</xdr:col>
      <xdr:colOff>1800224</xdr:colOff>
      <xdr:row>21</xdr:row>
      <xdr:rowOff>204106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2</xdr:col>
          <xdr:colOff>238125</xdr:colOff>
          <xdr:row>18</xdr:row>
          <xdr:rowOff>190500</xdr:rowOff>
        </xdr:to>
        <xdr:sp macro="" textlink="">
          <xdr:nvSpPr>
            <xdr:cNvPr id="30722" name="List Box 2" hidden="1">
              <a:extLst>
                <a:ext uri="{63B3BB69-23CF-44E3-9099-C40C66FF867C}">
                  <a14:compatExt spid="_x0000_s30722"/>
                </a:ext>
              </a:extLst>
            </xdr:cNvPr>
            <xdr:cNvSpPr/>
          </xdr:nvSpPr>
          <xdr:spPr>
            <a:xfrm>
              <a:off x="0" y="0"/>
              <a:ext cx="0" cy="0"/>
            </a:xfrm>
            <a:prstGeom prst="rect">
              <a:avLst/>
            </a:prstGeom>
          </xdr:spPr>
        </xdr:sp>
        <xdr:clientData/>
      </xdr:twoCellAnchor>
    </mc:Choice>
    <mc:Fallback/>
  </mc:AlternateContent>
</xdr:wsDr>
</file>

<file path=xl/drawings/drawing22.xml><?xml version="1.0" encoding="utf-8"?>
<c:userShapes xmlns:c="http://schemas.openxmlformats.org/drawingml/2006/chart">
  <cdr:relSizeAnchor xmlns:cdr="http://schemas.openxmlformats.org/drawingml/2006/chartDrawing">
    <cdr:from>
      <cdr:x>0</cdr:x>
      <cdr:y>0.95255</cdr:y>
    </cdr:from>
    <cdr:to>
      <cdr:x>0.50755</cdr:x>
      <cdr:y>1</cdr:y>
    </cdr:to>
    <cdr:sp macro="" textlink="">
      <cdr:nvSpPr>
        <cdr:cNvPr id="2" name="TextBox 1"/>
        <cdr:cNvSpPr txBox="1"/>
      </cdr:nvSpPr>
      <cdr:spPr>
        <a:xfrm xmlns:a="http://schemas.openxmlformats.org/drawingml/2006/main">
          <a:off x="0" y="3918256"/>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23.xml><?xml version="1.0" encoding="utf-8"?>
<xdr:wsDr xmlns:xdr="http://schemas.openxmlformats.org/drawingml/2006/spreadsheetDrawing" xmlns:a="http://schemas.openxmlformats.org/drawingml/2006/main">
  <xdr:twoCellAnchor>
    <xdr:from>
      <xdr:col>11</xdr:col>
      <xdr:colOff>1108604</xdr:colOff>
      <xdr:row>4</xdr:row>
      <xdr:rowOff>162604</xdr:rowOff>
    </xdr:from>
    <xdr:to>
      <xdr:col>26</xdr:col>
      <xdr:colOff>1194027</xdr:colOff>
      <xdr:row>21</xdr:row>
      <xdr:rowOff>153081</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588509</xdr:colOff>
      <xdr:row>4</xdr:row>
      <xdr:rowOff>166687</xdr:rowOff>
    </xdr:from>
    <xdr:to>
      <xdr:col>11</xdr:col>
      <xdr:colOff>966107</xdr:colOff>
      <xdr:row>21</xdr:row>
      <xdr:rowOff>157164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57150</xdr:rowOff>
        </xdr:from>
        <xdr:to>
          <xdr:col>2</xdr:col>
          <xdr:colOff>304800</xdr:colOff>
          <xdr:row>18</xdr:row>
          <xdr:rowOff>85725</xdr:rowOff>
        </xdr:to>
        <xdr:sp macro="" textlink="">
          <xdr:nvSpPr>
            <xdr:cNvPr id="50178" name="List Box 2" hidden="1">
              <a:extLst>
                <a:ext uri="{63B3BB69-23CF-44E3-9099-C40C66FF867C}">
                  <a14:compatExt spid="_x0000_s50178"/>
                </a:ext>
              </a:extLst>
            </xdr:cNvPr>
            <xdr:cNvSpPr/>
          </xdr:nvSpPr>
          <xdr:spPr>
            <a:xfrm>
              <a:off x="0" y="0"/>
              <a:ext cx="0" cy="0"/>
            </a:xfrm>
            <a:prstGeom prst="rect">
              <a:avLst/>
            </a:prstGeom>
          </xdr:spPr>
        </xdr:sp>
        <xdr:clientData/>
      </xdr:twoCellAnchor>
    </mc:Choice>
    <mc:Fallback/>
  </mc:AlternateContent>
</xdr:wsDr>
</file>

<file path=xl/drawings/drawing24.xml><?xml version="1.0" encoding="utf-8"?>
<c:userShapes xmlns:c="http://schemas.openxmlformats.org/drawingml/2006/chart">
  <cdr:relSizeAnchor xmlns:cdr="http://schemas.openxmlformats.org/drawingml/2006/chartDrawing">
    <cdr:from>
      <cdr:x>0</cdr:x>
      <cdr:y>0.94908</cdr:y>
    </cdr:from>
    <cdr:to>
      <cdr:x>0.97465</cdr:x>
      <cdr:y>0.99563</cdr:y>
    </cdr:to>
    <cdr:sp macro="" textlink="">
      <cdr:nvSpPr>
        <cdr:cNvPr id="2" name="TextBox 1"/>
        <cdr:cNvSpPr txBox="1"/>
      </cdr:nvSpPr>
      <cdr:spPr>
        <a:xfrm xmlns:a="http://schemas.openxmlformats.org/drawingml/2006/main">
          <a:off x="0" y="3979862"/>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25.xml><?xml version="1.0" encoding="utf-8"?>
<xdr:wsDr xmlns:xdr="http://schemas.openxmlformats.org/drawingml/2006/spreadsheetDrawing" xmlns:a="http://schemas.openxmlformats.org/drawingml/2006/main">
  <xdr:twoCellAnchor>
    <xdr:from>
      <xdr:col>2</xdr:col>
      <xdr:colOff>781051</xdr:colOff>
      <xdr:row>4</xdr:row>
      <xdr:rowOff>186414</xdr:rowOff>
    </xdr:from>
    <xdr:to>
      <xdr:col>12</xdr:col>
      <xdr:colOff>1800224</xdr:colOff>
      <xdr:row>21</xdr:row>
      <xdr:rowOff>204106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2</xdr:col>
          <xdr:colOff>342900</xdr:colOff>
          <xdr:row>18</xdr:row>
          <xdr:rowOff>190500</xdr:rowOff>
        </xdr:to>
        <xdr:sp macro="" textlink="">
          <xdr:nvSpPr>
            <xdr:cNvPr id="36866" name="List Box 2" hidden="1">
              <a:extLst>
                <a:ext uri="{63B3BB69-23CF-44E3-9099-C40C66FF867C}">
                  <a14:compatExt spid="_x0000_s36866"/>
                </a:ext>
              </a:extLst>
            </xdr:cNvPr>
            <xdr:cNvSpPr/>
          </xdr:nvSpPr>
          <xdr:spPr>
            <a:xfrm>
              <a:off x="0" y="0"/>
              <a:ext cx="0" cy="0"/>
            </a:xfrm>
            <a:prstGeom prst="rect">
              <a:avLst/>
            </a:prstGeom>
          </xdr:spPr>
        </xdr:sp>
        <xdr:clientData/>
      </xdr:twoCellAnchor>
    </mc:Choice>
    <mc:Fallback/>
  </mc:AlternateContent>
</xdr:wsDr>
</file>

<file path=xl/drawings/drawing26.xml><?xml version="1.0" encoding="utf-8"?>
<c:userShapes xmlns:c="http://schemas.openxmlformats.org/drawingml/2006/chart">
  <cdr:relSizeAnchor xmlns:cdr="http://schemas.openxmlformats.org/drawingml/2006/chartDrawing">
    <cdr:from>
      <cdr:x>0</cdr:x>
      <cdr:y>0.95255</cdr:y>
    </cdr:from>
    <cdr:to>
      <cdr:x>0.50755</cdr:x>
      <cdr:y>1</cdr:y>
    </cdr:to>
    <cdr:sp macro="" textlink="">
      <cdr:nvSpPr>
        <cdr:cNvPr id="2" name="TextBox 1"/>
        <cdr:cNvSpPr txBox="1"/>
      </cdr:nvSpPr>
      <cdr:spPr>
        <a:xfrm xmlns:a="http://schemas.openxmlformats.org/drawingml/2006/main">
          <a:off x="0" y="3918256"/>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27.xml><?xml version="1.0" encoding="utf-8"?>
<xdr:wsDr xmlns:xdr="http://schemas.openxmlformats.org/drawingml/2006/spreadsheetDrawing" xmlns:a="http://schemas.openxmlformats.org/drawingml/2006/main">
  <xdr:twoCellAnchor>
    <xdr:from>
      <xdr:col>11</xdr:col>
      <xdr:colOff>1117488</xdr:colOff>
      <xdr:row>4</xdr:row>
      <xdr:rowOff>138791</xdr:rowOff>
    </xdr:from>
    <xdr:to>
      <xdr:col>26</xdr:col>
      <xdr:colOff>1211036</xdr:colOff>
      <xdr:row>21</xdr:row>
      <xdr:rowOff>129268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865188</xdr:colOff>
      <xdr:row>4</xdr:row>
      <xdr:rowOff>134937</xdr:rowOff>
    </xdr:from>
    <xdr:to>
      <xdr:col>11</xdr:col>
      <xdr:colOff>1038680</xdr:colOff>
      <xdr:row>21</xdr:row>
      <xdr:rowOff>125414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57150</xdr:rowOff>
        </xdr:from>
        <xdr:to>
          <xdr:col>2</xdr:col>
          <xdr:colOff>571500</xdr:colOff>
          <xdr:row>18</xdr:row>
          <xdr:rowOff>85725</xdr:rowOff>
        </xdr:to>
        <xdr:sp macro="" textlink="">
          <xdr:nvSpPr>
            <xdr:cNvPr id="51202" name="List Box 2" hidden="1">
              <a:extLst>
                <a:ext uri="{63B3BB69-23CF-44E3-9099-C40C66FF867C}">
                  <a14:compatExt spid="_x0000_s51202"/>
                </a:ext>
              </a:extLst>
            </xdr:cNvPr>
            <xdr:cNvSpPr/>
          </xdr:nvSpPr>
          <xdr:spPr>
            <a:xfrm>
              <a:off x="0" y="0"/>
              <a:ext cx="0" cy="0"/>
            </a:xfrm>
            <a:prstGeom prst="rect">
              <a:avLst/>
            </a:prstGeom>
          </xdr:spPr>
        </xdr:sp>
        <xdr:clientData/>
      </xdr:twoCellAnchor>
    </mc:Choice>
    <mc:Fallback/>
  </mc:AlternateContent>
</xdr:wsDr>
</file>

<file path=xl/drawings/drawing28.xml><?xml version="1.0" encoding="utf-8"?>
<c:userShapes xmlns:c="http://schemas.openxmlformats.org/drawingml/2006/chart">
  <cdr:relSizeAnchor xmlns:cdr="http://schemas.openxmlformats.org/drawingml/2006/chartDrawing">
    <cdr:from>
      <cdr:x>0</cdr:x>
      <cdr:y>0.95345</cdr:y>
    </cdr:from>
    <cdr:to>
      <cdr:x>0.99852</cdr:x>
      <cdr:y>1</cdr:y>
    </cdr:to>
    <cdr:sp macro="" textlink="">
      <cdr:nvSpPr>
        <cdr:cNvPr id="2" name="TextBox 1"/>
        <cdr:cNvSpPr txBox="1"/>
      </cdr:nvSpPr>
      <cdr:spPr>
        <a:xfrm xmlns:a="http://schemas.openxmlformats.org/drawingml/2006/main">
          <a:off x="0" y="3998197"/>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29.xml><?xml version="1.0" encoding="utf-8"?>
<xdr:wsDr xmlns:xdr="http://schemas.openxmlformats.org/drawingml/2006/spreadsheetDrawing" xmlns:a="http://schemas.openxmlformats.org/drawingml/2006/main">
  <xdr:twoCellAnchor>
    <xdr:from>
      <xdr:col>2</xdr:col>
      <xdr:colOff>781051</xdr:colOff>
      <xdr:row>4</xdr:row>
      <xdr:rowOff>186414</xdr:rowOff>
    </xdr:from>
    <xdr:to>
      <xdr:col>12</xdr:col>
      <xdr:colOff>1800224</xdr:colOff>
      <xdr:row>21</xdr:row>
      <xdr:rowOff>204106</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2</xdr:col>
          <xdr:colOff>466725</xdr:colOff>
          <xdr:row>18</xdr:row>
          <xdr:rowOff>190500</xdr:rowOff>
        </xdr:to>
        <xdr:sp macro="" textlink="">
          <xdr:nvSpPr>
            <xdr:cNvPr id="40962" name="List Box 2" hidden="1">
              <a:extLst>
                <a:ext uri="{63B3BB69-23CF-44E3-9099-C40C66FF867C}">
                  <a14:compatExt spid="_x0000_s4096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2</xdr:col>
      <xdr:colOff>266700</xdr:colOff>
      <xdr:row>5</xdr:row>
      <xdr:rowOff>36511</xdr:rowOff>
    </xdr:from>
    <xdr:to>
      <xdr:col>14</xdr:col>
      <xdr:colOff>21167</xdr:colOff>
      <xdr:row>22</xdr:row>
      <xdr:rowOff>3175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85725</xdr:rowOff>
        </xdr:from>
        <xdr:to>
          <xdr:col>2</xdr:col>
          <xdr:colOff>123825</xdr:colOff>
          <xdr:row>11</xdr:row>
          <xdr:rowOff>38100</xdr:rowOff>
        </xdr:to>
        <xdr:sp macro="" textlink="">
          <xdr:nvSpPr>
            <xdr:cNvPr id="18434" name="List Box 2" hidden="1">
              <a:extLst>
                <a:ext uri="{63B3BB69-23CF-44E3-9099-C40C66FF867C}">
                  <a14:compatExt spid="_x0000_s18434"/>
                </a:ext>
              </a:extLst>
            </xdr:cNvPr>
            <xdr:cNvSpPr/>
          </xdr:nvSpPr>
          <xdr:spPr>
            <a:xfrm>
              <a:off x="0" y="0"/>
              <a:ext cx="0" cy="0"/>
            </a:xfrm>
            <a:prstGeom prst="rect">
              <a:avLst/>
            </a:prstGeom>
          </xdr:spPr>
        </xdr:sp>
        <xdr:clientData/>
      </xdr:twoCellAnchor>
    </mc:Choice>
    <mc:Fallback/>
  </mc:AlternateContent>
</xdr:wsDr>
</file>

<file path=xl/drawings/drawing30.xml><?xml version="1.0" encoding="utf-8"?>
<c:userShapes xmlns:c="http://schemas.openxmlformats.org/drawingml/2006/chart">
  <cdr:relSizeAnchor xmlns:cdr="http://schemas.openxmlformats.org/drawingml/2006/chartDrawing">
    <cdr:from>
      <cdr:x>0</cdr:x>
      <cdr:y>0.95255</cdr:y>
    </cdr:from>
    <cdr:to>
      <cdr:x>0.50755</cdr:x>
      <cdr:y>1</cdr:y>
    </cdr:to>
    <cdr:sp macro="" textlink="">
      <cdr:nvSpPr>
        <cdr:cNvPr id="2" name="TextBox 1"/>
        <cdr:cNvSpPr txBox="1"/>
      </cdr:nvSpPr>
      <cdr:spPr>
        <a:xfrm xmlns:a="http://schemas.openxmlformats.org/drawingml/2006/main">
          <a:off x="0" y="3918256"/>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31.xml><?xml version="1.0" encoding="utf-8"?>
<xdr:wsDr xmlns:xdr="http://schemas.openxmlformats.org/drawingml/2006/spreadsheetDrawing" xmlns:a="http://schemas.openxmlformats.org/drawingml/2006/main">
  <xdr:twoCellAnchor>
    <xdr:from>
      <xdr:col>11</xdr:col>
      <xdr:colOff>1036525</xdr:colOff>
      <xdr:row>4</xdr:row>
      <xdr:rowOff>148316</xdr:rowOff>
    </xdr:from>
    <xdr:to>
      <xdr:col>26</xdr:col>
      <xdr:colOff>1181099</xdr:colOff>
      <xdr:row>21</xdr:row>
      <xdr:rowOff>138793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723899</xdr:colOff>
      <xdr:row>4</xdr:row>
      <xdr:rowOff>152400</xdr:rowOff>
    </xdr:from>
    <xdr:to>
      <xdr:col>11</xdr:col>
      <xdr:colOff>949776</xdr:colOff>
      <xdr:row>21</xdr:row>
      <xdr:rowOff>137434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57150</xdr:rowOff>
        </xdr:from>
        <xdr:to>
          <xdr:col>2</xdr:col>
          <xdr:colOff>600075</xdr:colOff>
          <xdr:row>18</xdr:row>
          <xdr:rowOff>85725</xdr:rowOff>
        </xdr:to>
        <xdr:sp macro="" textlink="">
          <xdr:nvSpPr>
            <xdr:cNvPr id="52226" name="List Box 2" hidden="1">
              <a:extLst>
                <a:ext uri="{63B3BB69-23CF-44E3-9099-C40C66FF867C}">
                  <a14:compatExt spid="_x0000_s52226"/>
                </a:ext>
              </a:extLst>
            </xdr:cNvPr>
            <xdr:cNvSpPr/>
          </xdr:nvSpPr>
          <xdr:spPr>
            <a:xfrm>
              <a:off x="0" y="0"/>
              <a:ext cx="0" cy="0"/>
            </a:xfrm>
            <a:prstGeom prst="rect">
              <a:avLst/>
            </a:prstGeom>
          </xdr:spPr>
        </xdr:sp>
        <xdr:clientData/>
      </xdr:twoCellAnchor>
    </mc:Choice>
    <mc:Fallback/>
  </mc:AlternateContent>
</xdr:wsDr>
</file>

<file path=xl/drawings/drawing32.xml><?xml version="1.0" encoding="utf-8"?>
<c:userShapes xmlns:c="http://schemas.openxmlformats.org/drawingml/2006/chart">
  <cdr:relSizeAnchor xmlns:cdr="http://schemas.openxmlformats.org/drawingml/2006/chartDrawing">
    <cdr:from>
      <cdr:x>0</cdr:x>
      <cdr:y>0.95339</cdr:y>
    </cdr:from>
    <cdr:to>
      <cdr:x>0.98927</cdr:x>
      <cdr:y>1</cdr:y>
    </cdr:to>
    <cdr:sp macro="" textlink="">
      <cdr:nvSpPr>
        <cdr:cNvPr id="2" name="TextBox 1"/>
        <cdr:cNvSpPr txBox="1"/>
      </cdr:nvSpPr>
      <cdr:spPr>
        <a:xfrm xmlns:a="http://schemas.openxmlformats.org/drawingml/2006/main">
          <a:off x="0" y="3992754"/>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0.94508</cdr:y>
    </cdr:from>
    <cdr:to>
      <cdr:x>0.80274</cdr:x>
      <cdr:y>0.99263</cdr:y>
    </cdr:to>
    <cdr:sp macro="" textlink="">
      <cdr:nvSpPr>
        <cdr:cNvPr id="2" name="TextBox 1"/>
        <cdr:cNvSpPr txBox="1"/>
      </cdr:nvSpPr>
      <cdr:spPr>
        <a:xfrm xmlns:a="http://schemas.openxmlformats.org/drawingml/2006/main">
          <a:off x="0" y="3879322"/>
          <a:ext cx="13421468"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781051</xdr:colOff>
      <xdr:row>4</xdr:row>
      <xdr:rowOff>186414</xdr:rowOff>
    </xdr:from>
    <xdr:to>
      <xdr:col>12</xdr:col>
      <xdr:colOff>1800224</xdr:colOff>
      <xdr:row>21</xdr:row>
      <xdr:rowOff>204106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2</xdr:col>
          <xdr:colOff>533400</xdr:colOff>
          <xdr:row>18</xdr:row>
          <xdr:rowOff>190500</xdr:rowOff>
        </xdr:to>
        <xdr:sp macro="" textlink="">
          <xdr:nvSpPr>
            <xdr:cNvPr id="86017" name="List Box 1" hidden="1">
              <a:extLst>
                <a:ext uri="{63B3BB69-23CF-44E3-9099-C40C66FF867C}">
                  <a14:compatExt spid="_x0000_s86017"/>
                </a:ext>
              </a:extLst>
            </xdr:cNvPr>
            <xdr:cNvSpPr/>
          </xdr:nvSpPr>
          <xdr:spPr>
            <a:xfrm>
              <a:off x="0" y="0"/>
              <a:ext cx="0" cy="0"/>
            </a:xfrm>
            <a:prstGeom prst="rect">
              <a:avLst/>
            </a:prstGeom>
          </xdr:spPr>
        </xdr:sp>
        <xdr:clientData/>
      </xdr:twoCellAnchor>
    </mc:Choice>
    <mc:Fallback/>
  </mc:AlternateContent>
</xdr:wsDr>
</file>

<file path=xl/drawings/drawing6.xml><?xml version="1.0" encoding="utf-8"?>
<c:userShapes xmlns:c="http://schemas.openxmlformats.org/drawingml/2006/chart">
  <cdr:relSizeAnchor xmlns:cdr="http://schemas.openxmlformats.org/drawingml/2006/chartDrawing">
    <cdr:from>
      <cdr:x>0</cdr:x>
      <cdr:y>0.95255</cdr:y>
    </cdr:from>
    <cdr:to>
      <cdr:x>0.99208</cdr:x>
      <cdr:y>1</cdr:y>
    </cdr:to>
    <cdr:sp macro="" textlink="">
      <cdr:nvSpPr>
        <cdr:cNvPr id="2" name="TextBox 1"/>
        <cdr:cNvSpPr txBox="1"/>
      </cdr:nvSpPr>
      <cdr:spPr>
        <a:xfrm xmlns:a="http://schemas.openxmlformats.org/drawingml/2006/main">
          <a:off x="0" y="3918256"/>
          <a:ext cx="13421468"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7.xml><?xml version="1.0" encoding="utf-8"?>
<xdr:wsDr xmlns:xdr="http://schemas.openxmlformats.org/drawingml/2006/spreadsheetDrawing" xmlns:a="http://schemas.openxmlformats.org/drawingml/2006/main">
  <xdr:twoCellAnchor>
    <xdr:from>
      <xdr:col>11</xdr:col>
      <xdr:colOff>1093675</xdr:colOff>
      <xdr:row>5</xdr:row>
      <xdr:rowOff>23130</xdr:rowOff>
    </xdr:from>
    <xdr:to>
      <xdr:col>26</xdr:col>
      <xdr:colOff>1197428</xdr:colOff>
      <xdr:row>21</xdr:row>
      <xdr:rowOff>217714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762002</xdr:colOff>
      <xdr:row>5</xdr:row>
      <xdr:rowOff>40820</xdr:rowOff>
    </xdr:from>
    <xdr:to>
      <xdr:col>11</xdr:col>
      <xdr:colOff>925288</xdr:colOff>
      <xdr:row>21</xdr:row>
      <xdr:rowOff>235404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57150</xdr:rowOff>
        </xdr:from>
        <xdr:to>
          <xdr:col>2</xdr:col>
          <xdr:colOff>571500</xdr:colOff>
          <xdr:row>18</xdr:row>
          <xdr:rowOff>95250</xdr:rowOff>
        </xdr:to>
        <xdr:sp macro="" textlink="">
          <xdr:nvSpPr>
            <xdr:cNvPr id="87041" name="List Box 1" hidden="1">
              <a:extLst>
                <a:ext uri="{63B3BB69-23CF-44E3-9099-C40C66FF867C}">
                  <a14:compatExt spid="_x0000_s87041"/>
                </a:ext>
              </a:extLst>
            </xdr:cNvPr>
            <xdr:cNvSpPr/>
          </xdr:nvSpPr>
          <xdr:spPr>
            <a:xfrm>
              <a:off x="0" y="0"/>
              <a:ext cx="0" cy="0"/>
            </a:xfrm>
            <a:prstGeom prst="rect">
              <a:avLst/>
            </a:prstGeom>
          </xdr:spPr>
        </xdr:sp>
        <xdr:clientData/>
      </xdr:twoCellAnchor>
    </mc:Choice>
    <mc:Fallback/>
  </mc:AlternateContent>
</xdr:wsDr>
</file>

<file path=xl/drawings/drawing8.xml><?xml version="1.0" encoding="utf-8"?>
<c:userShapes xmlns:c="http://schemas.openxmlformats.org/drawingml/2006/chart">
  <cdr:relSizeAnchor xmlns:cdr="http://schemas.openxmlformats.org/drawingml/2006/chartDrawing">
    <cdr:from>
      <cdr:x>0</cdr:x>
      <cdr:y>0.95347</cdr:y>
    </cdr:from>
    <cdr:to>
      <cdr:x>1</cdr:x>
      <cdr:y>1</cdr:y>
    </cdr:to>
    <cdr:sp macro="" textlink="">
      <cdr:nvSpPr>
        <cdr:cNvPr id="2" name="TextBox 1"/>
        <cdr:cNvSpPr txBox="1"/>
      </cdr:nvSpPr>
      <cdr:spPr>
        <a:xfrm xmlns:a="http://schemas.openxmlformats.org/drawingml/2006/main">
          <a:off x="0" y="3999898"/>
          <a:ext cx="6866505" cy="1951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DBD90B62-3AE9-4D26-A679-AA8E24A42F6B}" type="TxLink">
            <a:rPr lang="en-US" sz="900" b="0" i="1" u="none" strike="noStrike">
              <a:solidFill>
                <a:srgbClr val="000000"/>
              </a:solidFill>
              <a:latin typeface="Calibri"/>
            </a:rPr>
            <a:pPr/>
            <a:t>Source: Public Health England in partnership with Cancer Research UK</a:t>
          </a:fld>
          <a:endParaRPr lang="en-GB" sz="900"/>
        </a:p>
      </cdr:txBody>
    </cdr:sp>
  </cdr:relSizeAnchor>
</c:userShapes>
</file>

<file path=xl/drawings/drawing9.xml><?xml version="1.0" encoding="utf-8"?>
<xdr:wsDr xmlns:xdr="http://schemas.openxmlformats.org/drawingml/2006/spreadsheetDrawing" xmlns:a="http://schemas.openxmlformats.org/drawingml/2006/main">
  <xdr:twoCellAnchor>
    <xdr:from>
      <xdr:col>2</xdr:col>
      <xdr:colOff>781051</xdr:colOff>
      <xdr:row>4</xdr:row>
      <xdr:rowOff>186414</xdr:rowOff>
    </xdr:from>
    <xdr:to>
      <xdr:col>12</xdr:col>
      <xdr:colOff>1800224</xdr:colOff>
      <xdr:row>21</xdr:row>
      <xdr:rowOff>204106</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28575</xdr:colOff>
          <xdr:row>6</xdr:row>
          <xdr:rowOff>28575</xdr:rowOff>
        </xdr:from>
        <xdr:to>
          <xdr:col>2</xdr:col>
          <xdr:colOff>533400</xdr:colOff>
          <xdr:row>18</xdr:row>
          <xdr:rowOff>190500</xdr:rowOff>
        </xdr:to>
        <xdr:sp macro="" textlink="">
          <xdr:nvSpPr>
            <xdr:cNvPr id="11268" name="List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ncin.org.uk/cancer_type_and_topic_specific_work/topic_specific_work/main_cancer_treatments" TargetMode="External"/><Relationship Id="rId2" Type="http://schemas.openxmlformats.org/officeDocument/2006/relationships/hyperlink" Target="http://www.ncin.org.uk/cancer_type_and_topic_specific_work/topic_specific_work/main_cancer_treatments" TargetMode="External"/><Relationship Id="rId1" Type="http://schemas.openxmlformats.org/officeDocument/2006/relationships/hyperlink" Target="mailto:ncrasenquiries@phe.gov.uk"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ncin.org.uk/cancer_type_and_topic_specific_work/topic_specific_work/main_cancer_treatments"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5.xml"/><Relationship Id="rId1" Type="http://schemas.openxmlformats.org/officeDocument/2006/relationships/printerSettings" Target="../printerSettings/printerSettings10.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7.xml"/><Relationship Id="rId1" Type="http://schemas.openxmlformats.org/officeDocument/2006/relationships/printerSettings" Target="../printerSettings/printerSettings11.bin"/><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9.xml"/><Relationship Id="rId1" Type="http://schemas.openxmlformats.org/officeDocument/2006/relationships/printerSettings" Target="../printerSettings/printerSettings12.bin"/><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21.xml"/><Relationship Id="rId1" Type="http://schemas.openxmlformats.org/officeDocument/2006/relationships/printerSettings" Target="../printerSettings/printerSettings13.bin"/><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23.xml"/><Relationship Id="rId1" Type="http://schemas.openxmlformats.org/officeDocument/2006/relationships/printerSettings" Target="../printerSettings/printerSettings14.bin"/><Relationship Id="rId4" Type="http://schemas.openxmlformats.org/officeDocument/2006/relationships/ctrlProp" Target="../ctrlProps/ctrlProp1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25.xml"/><Relationship Id="rId1" Type="http://schemas.openxmlformats.org/officeDocument/2006/relationships/printerSettings" Target="../printerSettings/printerSettings15.bin"/><Relationship Id="rId4" Type="http://schemas.openxmlformats.org/officeDocument/2006/relationships/ctrlProp" Target="../ctrlProps/ctrlProp12.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27.xml"/><Relationship Id="rId1" Type="http://schemas.openxmlformats.org/officeDocument/2006/relationships/printerSettings" Target="../printerSettings/printerSettings16.bin"/><Relationship Id="rId4" Type="http://schemas.openxmlformats.org/officeDocument/2006/relationships/ctrlProp" Target="../ctrlProps/ctrlProp13.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29.xml"/><Relationship Id="rId1" Type="http://schemas.openxmlformats.org/officeDocument/2006/relationships/printerSettings" Target="../printerSettings/printerSettings17.bin"/><Relationship Id="rId4" Type="http://schemas.openxmlformats.org/officeDocument/2006/relationships/ctrlProp" Target="../ctrlProps/ctrlProp14.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31.xml"/><Relationship Id="rId1" Type="http://schemas.openxmlformats.org/officeDocument/2006/relationships/printerSettings" Target="../printerSettings/printerSettings18.bin"/><Relationship Id="rId4" Type="http://schemas.openxmlformats.org/officeDocument/2006/relationships/ctrlProp" Target="../ctrlProps/ctrlProp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3.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0:Q84"/>
  <sheetViews>
    <sheetView showGridLines="0" tabSelected="1" zoomScale="90" zoomScaleNormal="90" workbookViewId="0"/>
  </sheetViews>
  <sheetFormatPr defaultRowHeight="15" x14ac:dyDescent="0.25"/>
  <cols>
    <col min="1" max="3" width="9.140625" style="68"/>
    <col min="4" max="4" width="10.7109375" style="68" customWidth="1"/>
    <col min="5" max="14" width="9.140625" style="68"/>
    <col min="15" max="15" width="24" style="68" customWidth="1"/>
    <col min="16" max="16" width="17.85546875" style="68" customWidth="1"/>
    <col min="17" max="16384" width="9.140625" style="68"/>
  </cols>
  <sheetData>
    <row r="10" spans="2:17" ht="54.75" customHeight="1" x14ac:dyDescent="0.25">
      <c r="B10" s="133" t="s">
        <v>230</v>
      </c>
      <c r="C10" s="133"/>
      <c r="D10" s="133"/>
      <c r="E10" s="133"/>
      <c r="F10" s="133"/>
      <c r="G10" s="133"/>
      <c r="H10" s="133"/>
      <c r="I10" s="133"/>
      <c r="J10" s="133"/>
      <c r="K10" s="133"/>
      <c r="L10" s="133"/>
      <c r="M10" s="133"/>
      <c r="N10" s="133"/>
      <c r="O10" s="133"/>
      <c r="P10" s="133"/>
      <c r="Q10" s="133"/>
    </row>
    <row r="11" spans="2:17" ht="98.25" customHeight="1" x14ac:dyDescent="0.25">
      <c r="B11" s="132" t="s">
        <v>259</v>
      </c>
      <c r="C11" s="132"/>
      <c r="D11" s="132"/>
      <c r="E11" s="132"/>
      <c r="F11" s="132"/>
      <c r="G11" s="132"/>
      <c r="H11" s="132"/>
      <c r="I11" s="132"/>
      <c r="J11" s="132"/>
      <c r="K11" s="132"/>
      <c r="L11" s="132"/>
      <c r="M11" s="132"/>
      <c r="N11" s="132"/>
      <c r="O11" s="132"/>
      <c r="P11" s="132"/>
      <c r="Q11" s="132"/>
    </row>
    <row r="12" spans="2:17" x14ac:dyDescent="0.25">
      <c r="B12" s="34"/>
      <c r="C12" s="33"/>
      <c r="D12" s="33"/>
      <c r="E12" s="33"/>
      <c r="F12" s="33"/>
      <c r="G12" s="33"/>
      <c r="H12" s="33"/>
      <c r="I12" s="33"/>
      <c r="J12" s="33"/>
      <c r="K12" s="33"/>
      <c r="L12" s="33"/>
      <c r="M12" s="33"/>
      <c r="N12" s="33"/>
      <c r="O12" s="33"/>
      <c r="P12" s="33"/>
    </row>
    <row r="13" spans="2:17" x14ac:dyDescent="0.25">
      <c r="B13" s="35" t="s">
        <v>105</v>
      </c>
      <c r="C13" s="33"/>
      <c r="D13" s="36"/>
      <c r="E13" s="33"/>
      <c r="F13" s="33"/>
      <c r="G13" s="33"/>
      <c r="H13" s="33"/>
      <c r="I13" s="33"/>
      <c r="J13" s="33"/>
      <c r="K13" s="33"/>
      <c r="L13" s="33"/>
      <c r="M13" s="33"/>
      <c r="N13" s="33"/>
      <c r="O13" s="33"/>
      <c r="P13" s="33"/>
    </row>
    <row r="14" spans="2:17" x14ac:dyDescent="0.25">
      <c r="B14" s="82" t="s">
        <v>106</v>
      </c>
      <c r="C14" s="33"/>
      <c r="D14" s="36"/>
      <c r="E14" s="33"/>
      <c r="F14" s="33"/>
      <c r="G14" s="33"/>
      <c r="H14" s="33"/>
      <c r="I14" s="33"/>
      <c r="J14" s="33"/>
      <c r="K14" s="33"/>
      <c r="L14" s="33"/>
      <c r="M14" s="33"/>
      <c r="N14" s="33"/>
      <c r="O14" s="33"/>
      <c r="P14" s="33"/>
    </row>
    <row r="15" spans="2:17" x14ac:dyDescent="0.25">
      <c r="B15" s="82" t="s">
        <v>107</v>
      </c>
      <c r="C15" s="33"/>
      <c r="D15" s="36"/>
      <c r="E15" s="33"/>
      <c r="F15" s="33"/>
      <c r="G15" s="33"/>
      <c r="H15" s="33"/>
      <c r="I15" s="33"/>
      <c r="J15" s="33"/>
      <c r="K15" s="33"/>
      <c r="L15" s="33"/>
      <c r="M15" s="33"/>
      <c r="N15" s="33"/>
      <c r="O15" s="33"/>
      <c r="P15" s="33"/>
    </row>
    <row r="16" spans="2:17" x14ac:dyDescent="0.25">
      <c r="B16" s="82" t="s">
        <v>212</v>
      </c>
      <c r="C16" s="33"/>
      <c r="D16" s="36"/>
      <c r="E16" s="33"/>
      <c r="F16" s="33"/>
      <c r="G16" s="33"/>
      <c r="H16" s="33"/>
      <c r="I16" s="33"/>
      <c r="J16" s="33"/>
      <c r="K16" s="33"/>
      <c r="L16" s="33"/>
      <c r="M16" s="33"/>
      <c r="N16" s="33"/>
      <c r="O16" s="33"/>
      <c r="P16" s="33"/>
    </row>
    <row r="17" spans="2:16" x14ac:dyDescent="0.25">
      <c r="B17" s="82" t="s">
        <v>224</v>
      </c>
      <c r="C17" s="33"/>
      <c r="D17" s="36"/>
      <c r="E17" s="33"/>
      <c r="F17" s="33"/>
      <c r="G17" s="33"/>
      <c r="H17" s="33"/>
      <c r="I17" s="33"/>
      <c r="J17" s="33"/>
      <c r="K17" s="33"/>
      <c r="L17" s="33"/>
      <c r="M17" s="33"/>
      <c r="N17" s="33"/>
      <c r="O17" s="33"/>
      <c r="P17" s="33"/>
    </row>
    <row r="18" spans="2:16" x14ac:dyDescent="0.25">
      <c r="B18" s="82" t="s">
        <v>225</v>
      </c>
      <c r="C18" s="33"/>
      <c r="D18" s="36"/>
      <c r="E18" s="33"/>
      <c r="F18" s="33"/>
      <c r="G18" s="33"/>
      <c r="H18" s="33"/>
      <c r="I18" s="33"/>
      <c r="J18" s="33"/>
      <c r="K18" s="33"/>
      <c r="L18" s="33"/>
      <c r="M18" s="33"/>
      <c r="N18" s="33"/>
      <c r="O18" s="33"/>
      <c r="P18" s="33"/>
    </row>
    <row r="19" spans="2:16" x14ac:dyDescent="0.25">
      <c r="B19" s="82" t="s">
        <v>213</v>
      </c>
      <c r="C19" s="33"/>
      <c r="D19" s="36"/>
      <c r="E19" s="33"/>
      <c r="F19" s="33"/>
      <c r="G19" s="33"/>
      <c r="H19" s="33"/>
      <c r="I19" s="33"/>
      <c r="J19" s="33"/>
      <c r="K19" s="33"/>
      <c r="L19" s="33"/>
      <c r="M19" s="33"/>
      <c r="N19" s="33"/>
      <c r="O19" s="33"/>
      <c r="P19" s="33"/>
    </row>
    <row r="20" spans="2:16" x14ac:dyDescent="0.25">
      <c r="B20" s="82" t="s">
        <v>214</v>
      </c>
      <c r="C20" s="33"/>
      <c r="D20" s="36"/>
      <c r="E20" s="33"/>
      <c r="F20" s="33"/>
      <c r="G20" s="33"/>
      <c r="H20" s="33"/>
      <c r="I20" s="33"/>
      <c r="J20" s="33"/>
      <c r="K20" s="33"/>
      <c r="L20" s="33"/>
      <c r="M20" s="33"/>
      <c r="N20" s="33"/>
      <c r="O20" s="33"/>
      <c r="P20" s="33"/>
    </row>
    <row r="21" spans="2:16" x14ac:dyDescent="0.25">
      <c r="B21" s="82" t="s">
        <v>215</v>
      </c>
      <c r="C21" s="33"/>
      <c r="D21" s="36"/>
      <c r="E21" s="33"/>
      <c r="F21" s="33"/>
      <c r="G21" s="33"/>
      <c r="H21" s="33"/>
      <c r="I21" s="33"/>
      <c r="J21" s="33"/>
      <c r="K21" s="33"/>
      <c r="L21" s="33"/>
      <c r="M21" s="33"/>
      <c r="N21" s="33"/>
      <c r="O21" s="33"/>
      <c r="P21" s="33"/>
    </row>
    <row r="22" spans="2:16" x14ac:dyDescent="0.25">
      <c r="B22" s="82" t="s">
        <v>216</v>
      </c>
      <c r="C22" s="33"/>
      <c r="D22" s="36"/>
      <c r="E22" s="33"/>
      <c r="F22" s="33"/>
      <c r="G22" s="33"/>
      <c r="H22" s="33"/>
      <c r="I22" s="33"/>
      <c r="J22" s="33"/>
      <c r="K22" s="33"/>
      <c r="L22" s="33"/>
      <c r="M22" s="33"/>
      <c r="N22" s="33"/>
      <c r="O22" s="33"/>
      <c r="P22" s="33"/>
    </row>
    <row r="23" spans="2:16" x14ac:dyDescent="0.25">
      <c r="B23" s="82" t="s">
        <v>217</v>
      </c>
      <c r="C23" s="33"/>
      <c r="D23" s="36"/>
      <c r="E23" s="33"/>
      <c r="F23" s="33"/>
      <c r="G23" s="33"/>
      <c r="H23" s="33"/>
      <c r="I23" s="33"/>
      <c r="J23" s="33"/>
      <c r="K23" s="33"/>
      <c r="L23" s="33"/>
      <c r="M23" s="33"/>
      <c r="N23" s="33"/>
      <c r="O23" s="33"/>
      <c r="P23" s="33"/>
    </row>
    <row r="24" spans="2:16" x14ac:dyDescent="0.25">
      <c r="B24" s="82" t="s">
        <v>218</v>
      </c>
      <c r="C24" s="33"/>
      <c r="D24" s="36"/>
      <c r="E24" s="33"/>
      <c r="F24" s="33"/>
      <c r="G24" s="33"/>
      <c r="H24" s="33"/>
      <c r="I24" s="33"/>
      <c r="J24" s="33"/>
      <c r="K24" s="33"/>
      <c r="L24" s="33"/>
      <c r="M24" s="33"/>
      <c r="N24" s="33"/>
      <c r="O24" s="33"/>
      <c r="P24" s="33"/>
    </row>
    <row r="25" spans="2:16" x14ac:dyDescent="0.25">
      <c r="B25" s="82" t="s">
        <v>257</v>
      </c>
      <c r="C25" s="33"/>
      <c r="D25" s="36"/>
      <c r="E25" s="33"/>
      <c r="F25" s="33"/>
      <c r="G25" s="33"/>
      <c r="H25" s="33"/>
      <c r="I25" s="33"/>
      <c r="J25" s="33"/>
      <c r="K25" s="33"/>
      <c r="L25" s="33"/>
      <c r="M25" s="33"/>
      <c r="N25" s="33"/>
      <c r="O25" s="33"/>
      <c r="P25" s="33"/>
    </row>
    <row r="26" spans="2:16" x14ac:dyDescent="0.25">
      <c r="B26" s="82" t="s">
        <v>258</v>
      </c>
      <c r="C26" s="33"/>
      <c r="D26" s="36"/>
      <c r="E26" s="33"/>
      <c r="F26" s="33"/>
      <c r="G26" s="33"/>
      <c r="H26" s="33"/>
      <c r="I26" s="33"/>
      <c r="J26" s="33"/>
      <c r="K26" s="33"/>
      <c r="L26" s="33"/>
      <c r="M26" s="33"/>
      <c r="N26" s="33"/>
      <c r="O26" s="33"/>
      <c r="P26" s="33"/>
    </row>
    <row r="27" spans="2:16" x14ac:dyDescent="0.25">
      <c r="B27" s="82" t="s">
        <v>219</v>
      </c>
      <c r="C27" s="33"/>
      <c r="D27" s="36"/>
      <c r="E27" s="33"/>
      <c r="F27" s="33"/>
      <c r="G27" s="33"/>
      <c r="H27" s="33"/>
      <c r="I27" s="33"/>
      <c r="J27" s="33"/>
      <c r="K27" s="33"/>
      <c r="L27" s="33"/>
      <c r="M27" s="33"/>
      <c r="N27" s="33"/>
      <c r="O27" s="33"/>
      <c r="P27" s="33"/>
    </row>
    <row r="28" spans="2:16" x14ac:dyDescent="0.25">
      <c r="B28" s="82" t="s">
        <v>220</v>
      </c>
      <c r="C28" s="33"/>
      <c r="D28" s="36"/>
      <c r="E28" s="33"/>
      <c r="F28" s="33"/>
      <c r="G28" s="33"/>
      <c r="H28" s="33"/>
      <c r="I28" s="33"/>
      <c r="J28" s="33"/>
      <c r="K28" s="33"/>
      <c r="L28" s="33"/>
      <c r="M28" s="33"/>
      <c r="N28" s="33"/>
      <c r="O28" s="33"/>
      <c r="P28" s="33"/>
    </row>
    <row r="29" spans="2:16" x14ac:dyDescent="0.25">
      <c r="B29" s="82" t="s">
        <v>221</v>
      </c>
      <c r="C29" s="33"/>
      <c r="D29" s="36"/>
      <c r="E29" s="33"/>
      <c r="F29" s="33"/>
      <c r="G29" s="33"/>
      <c r="H29" s="33"/>
      <c r="I29" s="33"/>
      <c r="J29" s="33"/>
      <c r="K29" s="33"/>
      <c r="L29" s="33"/>
      <c r="M29" s="33"/>
      <c r="N29" s="33"/>
      <c r="O29" s="33"/>
      <c r="P29" s="33"/>
    </row>
    <row r="30" spans="2:16" x14ac:dyDescent="0.25">
      <c r="B30" s="82" t="s">
        <v>222</v>
      </c>
      <c r="C30" s="33"/>
      <c r="D30" s="36"/>
      <c r="E30" s="33"/>
      <c r="F30" s="33"/>
      <c r="G30" s="33"/>
      <c r="H30" s="33"/>
      <c r="I30" s="33"/>
      <c r="J30" s="33"/>
      <c r="K30" s="33"/>
      <c r="L30" s="33"/>
      <c r="M30" s="33"/>
      <c r="N30" s="33"/>
      <c r="O30" s="33"/>
      <c r="P30" s="33"/>
    </row>
    <row r="31" spans="2:16" ht="15.75" x14ac:dyDescent="0.25">
      <c r="B31" s="37"/>
      <c r="C31" s="48"/>
      <c r="D31" s="48"/>
      <c r="E31" s="48"/>
      <c r="F31" s="48"/>
      <c r="G31" s="48"/>
      <c r="H31" s="48"/>
      <c r="I31" s="48"/>
      <c r="J31" s="48"/>
      <c r="K31" s="48"/>
      <c r="L31" s="48"/>
      <c r="M31" s="48"/>
      <c r="N31" s="48"/>
      <c r="O31" s="48"/>
      <c r="P31" s="48"/>
    </row>
    <row r="32" spans="2:16" x14ac:dyDescent="0.25">
      <c r="B32" s="62" t="s">
        <v>133</v>
      </c>
      <c r="C32" s="33"/>
      <c r="D32" s="33"/>
      <c r="E32" s="33"/>
      <c r="F32" s="33"/>
      <c r="G32" s="33"/>
      <c r="H32" s="33"/>
      <c r="I32" s="33"/>
      <c r="J32" s="33"/>
      <c r="K32" s="33"/>
      <c r="L32" s="33"/>
      <c r="M32" s="33"/>
      <c r="N32" s="33"/>
      <c r="O32" s="33"/>
      <c r="P32" s="33"/>
    </row>
    <row r="33" spans="2:17" x14ac:dyDescent="0.25">
      <c r="B33" s="82" t="s">
        <v>108</v>
      </c>
      <c r="C33" s="33"/>
      <c r="D33" s="33"/>
      <c r="E33" s="33"/>
      <c r="F33" s="33"/>
      <c r="G33" s="33"/>
      <c r="H33" s="33"/>
      <c r="I33" s="33"/>
      <c r="J33" s="33"/>
      <c r="K33" s="33"/>
      <c r="L33" s="33"/>
      <c r="M33" s="33"/>
      <c r="N33" s="33"/>
      <c r="O33" s="33"/>
      <c r="P33" s="33"/>
    </row>
    <row r="34" spans="2:17" x14ac:dyDescent="0.25">
      <c r="B34" s="82"/>
      <c r="C34" s="33"/>
      <c r="D34" s="33"/>
      <c r="E34" s="33"/>
      <c r="F34" s="33"/>
      <c r="G34" s="33"/>
      <c r="H34" s="33"/>
      <c r="I34" s="33"/>
      <c r="J34" s="33"/>
      <c r="K34" s="33"/>
      <c r="L34" s="33"/>
      <c r="M34" s="33"/>
      <c r="N34" s="33"/>
      <c r="O34" s="33"/>
      <c r="P34" s="33"/>
    </row>
    <row r="35" spans="2:17" x14ac:dyDescent="0.25">
      <c r="B35" s="127" t="s">
        <v>183</v>
      </c>
      <c r="C35" s="62"/>
      <c r="D35" s="62"/>
      <c r="E35" s="62"/>
      <c r="F35" s="62"/>
      <c r="G35" s="62"/>
      <c r="H35" s="62"/>
      <c r="I35" s="62"/>
      <c r="J35" s="62"/>
      <c r="K35" s="62"/>
      <c r="L35" s="62"/>
      <c r="M35" s="62"/>
      <c r="N35" s="62"/>
      <c r="O35" s="33"/>
      <c r="P35" s="33"/>
    </row>
    <row r="36" spans="2:17" x14ac:dyDescent="0.25">
      <c r="B36" s="128" t="s">
        <v>226</v>
      </c>
      <c r="C36" s="62"/>
      <c r="D36" s="62"/>
      <c r="E36" s="62"/>
      <c r="F36" s="62"/>
      <c r="G36" s="62"/>
      <c r="H36" s="62"/>
      <c r="I36" s="62"/>
      <c r="J36" s="62"/>
      <c r="K36" s="62"/>
      <c r="L36" s="62"/>
      <c r="M36" s="62"/>
      <c r="N36" s="62"/>
      <c r="O36" s="33"/>
      <c r="P36" s="33"/>
    </row>
    <row r="37" spans="2:17" x14ac:dyDescent="0.25">
      <c r="B37" s="128" t="s">
        <v>229</v>
      </c>
      <c r="C37" s="62"/>
      <c r="D37" s="62"/>
      <c r="E37" s="62"/>
      <c r="F37" s="62"/>
      <c r="G37" s="62"/>
      <c r="H37" s="62"/>
      <c r="I37" s="62"/>
      <c r="J37" s="62"/>
      <c r="K37" s="62"/>
      <c r="L37" s="62"/>
      <c r="M37" s="62"/>
      <c r="N37" s="62"/>
      <c r="O37" s="33"/>
      <c r="P37" s="33"/>
    </row>
    <row r="38" spans="2:17" x14ac:dyDescent="0.25">
      <c r="B38" s="128" t="s">
        <v>260</v>
      </c>
      <c r="C38" s="62"/>
      <c r="D38" s="62"/>
      <c r="E38" s="62"/>
      <c r="F38" s="62"/>
      <c r="G38" s="62"/>
      <c r="H38" s="62"/>
      <c r="I38" s="62"/>
      <c r="J38" s="62"/>
      <c r="K38" s="129"/>
      <c r="L38" s="129"/>
      <c r="M38" s="129"/>
      <c r="N38" s="129"/>
    </row>
    <row r="39" spans="2:17" x14ac:dyDescent="0.25">
      <c r="B39" s="129"/>
      <c r="C39" s="129"/>
      <c r="D39" s="129"/>
      <c r="E39" s="129"/>
      <c r="F39" s="129"/>
      <c r="G39" s="129"/>
      <c r="H39" s="129"/>
      <c r="I39" s="129"/>
      <c r="J39" s="129"/>
      <c r="K39" s="129"/>
      <c r="L39" s="129"/>
      <c r="M39" s="129"/>
      <c r="N39" s="129"/>
    </row>
    <row r="42" spans="2:17" x14ac:dyDescent="0.25">
      <c r="B42" s="35" t="s">
        <v>156</v>
      </c>
    </row>
    <row r="43" spans="2:17" x14ac:dyDescent="0.25">
      <c r="B43" s="78" t="s">
        <v>181</v>
      </c>
    </row>
    <row r="44" spans="2:17" x14ac:dyDescent="0.25">
      <c r="B44" s="78"/>
    </row>
    <row r="45" spans="2:17" ht="15" customHeight="1" x14ac:dyDescent="0.25">
      <c r="B45" s="130" t="s">
        <v>157</v>
      </c>
      <c r="C45" s="130"/>
      <c r="D45" s="130"/>
      <c r="E45" s="130"/>
      <c r="F45" s="130"/>
      <c r="G45" s="130"/>
      <c r="H45" s="130"/>
      <c r="I45" s="130"/>
      <c r="J45" s="130"/>
      <c r="K45" s="130"/>
      <c r="L45" s="130"/>
      <c r="M45" s="130"/>
      <c r="N45" s="130"/>
      <c r="O45" s="130"/>
      <c r="P45" s="130"/>
      <c r="Q45" s="130"/>
    </row>
    <row r="46" spans="2:17" x14ac:dyDescent="0.25">
      <c r="B46" s="78" t="s">
        <v>176</v>
      </c>
      <c r="C46" s="79"/>
      <c r="D46" s="79"/>
      <c r="E46" s="79"/>
      <c r="F46" s="79"/>
      <c r="G46" s="79"/>
      <c r="H46" s="33"/>
      <c r="I46" s="33"/>
      <c r="J46" s="33"/>
      <c r="K46" s="33"/>
      <c r="L46" s="33"/>
      <c r="M46" s="33"/>
      <c r="N46" s="33"/>
      <c r="O46" s="33"/>
      <c r="P46" s="33"/>
      <c r="Q46" s="33"/>
    </row>
    <row r="47" spans="2:17" x14ac:dyDescent="0.25">
      <c r="B47" s="78" t="s">
        <v>172</v>
      </c>
      <c r="C47" s="79"/>
      <c r="D47" s="79"/>
      <c r="E47" s="79"/>
      <c r="F47" s="79"/>
      <c r="G47" s="79"/>
      <c r="H47" s="33"/>
      <c r="I47" s="33"/>
      <c r="J47" s="33"/>
      <c r="K47" s="33"/>
      <c r="L47" s="33"/>
      <c r="M47" s="33"/>
      <c r="N47" s="33"/>
      <c r="O47" s="33"/>
      <c r="P47" s="33"/>
      <c r="Q47" s="33"/>
    </row>
    <row r="48" spans="2:17" x14ac:dyDescent="0.25">
      <c r="B48" s="78" t="s">
        <v>158</v>
      </c>
      <c r="C48" s="33"/>
      <c r="D48" s="33"/>
      <c r="E48" s="33"/>
      <c r="F48" s="33"/>
      <c r="G48" s="33"/>
      <c r="H48" s="33"/>
      <c r="I48" s="33"/>
      <c r="J48" s="33"/>
      <c r="K48" s="33"/>
      <c r="L48" s="33"/>
      <c r="M48" s="33"/>
      <c r="N48" s="33"/>
      <c r="O48" s="33"/>
      <c r="P48" s="33"/>
      <c r="Q48" s="33"/>
    </row>
    <row r="49" spans="2:17" x14ac:dyDescent="0.25">
      <c r="B49" s="78" t="s">
        <v>159</v>
      </c>
      <c r="C49" s="33"/>
      <c r="D49" s="33"/>
      <c r="E49" s="33"/>
      <c r="F49" s="33"/>
      <c r="G49" s="33"/>
      <c r="H49" s="33"/>
      <c r="I49" s="33"/>
      <c r="J49" s="33"/>
      <c r="K49" s="33"/>
      <c r="L49" s="33"/>
      <c r="M49" s="33"/>
      <c r="N49" s="33"/>
      <c r="O49" s="33"/>
      <c r="P49" s="33"/>
      <c r="Q49" s="33"/>
    </row>
    <row r="50" spans="2:17" ht="12" customHeight="1" x14ac:dyDescent="0.25">
      <c r="B50" s="33"/>
      <c r="C50" s="33"/>
      <c r="D50" s="33"/>
      <c r="E50" s="33"/>
      <c r="F50" s="33"/>
      <c r="G50" s="33"/>
      <c r="H50" s="33"/>
      <c r="I50" s="33"/>
      <c r="J50" s="33"/>
      <c r="K50" s="33"/>
      <c r="L50" s="33"/>
      <c r="M50" s="33"/>
      <c r="N50" s="33"/>
      <c r="O50" s="33"/>
      <c r="P50" s="33"/>
      <c r="Q50" s="33"/>
    </row>
    <row r="51" spans="2:17" x14ac:dyDescent="0.25">
      <c r="B51" s="36" t="s">
        <v>248</v>
      </c>
      <c r="C51" s="33"/>
      <c r="D51" s="33"/>
      <c r="E51" s="33"/>
      <c r="F51" s="33"/>
      <c r="G51" s="33"/>
      <c r="H51" s="33"/>
      <c r="I51" s="33"/>
      <c r="J51" s="33"/>
      <c r="K51" s="33"/>
      <c r="L51" s="33"/>
      <c r="M51" s="33"/>
      <c r="N51" s="33"/>
      <c r="O51" s="33"/>
      <c r="P51" s="33"/>
      <c r="Q51" s="33"/>
    </row>
    <row r="52" spans="2:17" x14ac:dyDescent="0.25">
      <c r="B52" s="33" t="s">
        <v>249</v>
      </c>
      <c r="C52" s="33"/>
      <c r="D52" s="33" t="s">
        <v>251</v>
      </c>
      <c r="E52" s="33"/>
      <c r="F52" s="33" t="s">
        <v>252</v>
      </c>
      <c r="G52" s="33"/>
      <c r="H52" s="33"/>
      <c r="I52" s="33"/>
      <c r="J52" s="33"/>
      <c r="K52" s="33"/>
      <c r="L52" s="33"/>
      <c r="M52" s="33"/>
      <c r="N52" s="33"/>
      <c r="O52" s="33"/>
      <c r="P52" s="33"/>
      <c r="Q52" s="33"/>
    </row>
    <row r="53" spans="2:17" x14ac:dyDescent="0.25">
      <c r="B53" s="33" t="s">
        <v>250</v>
      </c>
      <c r="C53" s="33"/>
      <c r="D53" s="33" t="s">
        <v>254</v>
      </c>
      <c r="E53" s="33"/>
      <c r="F53" s="33" t="s">
        <v>253</v>
      </c>
      <c r="G53" s="33"/>
      <c r="H53" s="33"/>
      <c r="I53" s="33"/>
      <c r="J53" s="33"/>
      <c r="K53" s="33"/>
      <c r="L53" s="33"/>
      <c r="M53" s="33"/>
      <c r="N53" s="33"/>
      <c r="O53" s="33"/>
      <c r="P53" s="33"/>
      <c r="Q53" s="33"/>
    </row>
    <row r="54" spans="2:17" x14ac:dyDescent="0.25">
      <c r="B54" s="33"/>
      <c r="C54" s="33"/>
      <c r="D54" s="33"/>
      <c r="E54" s="33"/>
      <c r="F54" s="33"/>
      <c r="G54" s="33"/>
      <c r="H54" s="33"/>
      <c r="I54" s="33"/>
      <c r="J54" s="33"/>
      <c r="K54" s="33"/>
      <c r="L54" s="33"/>
      <c r="M54" s="33"/>
      <c r="N54" s="33"/>
      <c r="O54" s="33"/>
      <c r="P54" s="33"/>
      <c r="Q54" s="33"/>
    </row>
    <row r="55" spans="2:17" x14ac:dyDescent="0.25">
      <c r="B55" s="130" t="s">
        <v>160</v>
      </c>
      <c r="C55" s="130"/>
      <c r="D55" s="130"/>
      <c r="E55" s="130"/>
      <c r="F55" s="130"/>
      <c r="G55" s="130"/>
      <c r="H55" s="130"/>
      <c r="I55" s="130"/>
      <c r="J55" s="130"/>
      <c r="K55" s="130"/>
      <c r="L55" s="130"/>
      <c r="M55" s="130"/>
      <c r="N55" s="130"/>
      <c r="O55" s="130"/>
      <c r="P55" s="130"/>
      <c r="Q55" s="130"/>
    </row>
    <row r="56" spans="2:17" x14ac:dyDescent="0.25">
      <c r="B56" s="130"/>
      <c r="C56" s="130"/>
      <c r="D56" s="130"/>
      <c r="E56" s="130"/>
      <c r="F56" s="130"/>
      <c r="G56" s="130"/>
      <c r="H56" s="130"/>
      <c r="I56" s="130"/>
      <c r="J56" s="130"/>
      <c r="K56" s="130"/>
      <c r="L56" s="130"/>
      <c r="M56" s="130"/>
      <c r="N56" s="130"/>
      <c r="O56" s="130"/>
      <c r="P56" s="130"/>
      <c r="Q56" s="130"/>
    </row>
    <row r="57" spans="2:17" x14ac:dyDescent="0.25">
      <c r="B57" s="78" t="s">
        <v>161</v>
      </c>
      <c r="C57" s="33"/>
      <c r="D57" s="33"/>
      <c r="E57" s="33"/>
      <c r="F57" s="78" t="s">
        <v>168</v>
      </c>
      <c r="G57" s="33"/>
      <c r="H57" s="33"/>
      <c r="I57" s="78" t="s">
        <v>170</v>
      </c>
      <c r="J57" s="33"/>
      <c r="K57" s="33"/>
      <c r="L57" s="33"/>
      <c r="M57" s="33"/>
      <c r="N57" s="33"/>
      <c r="O57" s="33"/>
      <c r="P57" s="33"/>
      <c r="Q57" s="33"/>
    </row>
    <row r="58" spans="2:17" x14ac:dyDescent="0.25">
      <c r="B58" s="78" t="s">
        <v>162</v>
      </c>
      <c r="C58" s="33"/>
      <c r="D58" s="33"/>
      <c r="E58" s="33"/>
      <c r="F58" s="78" t="s">
        <v>163</v>
      </c>
      <c r="G58" s="33"/>
      <c r="H58" s="33"/>
      <c r="I58" s="78" t="s">
        <v>171</v>
      </c>
      <c r="J58" s="33"/>
      <c r="K58" s="33"/>
      <c r="L58" s="33"/>
      <c r="M58" s="33"/>
      <c r="N58" s="33"/>
      <c r="O58" s="33"/>
      <c r="P58" s="33"/>
      <c r="Q58" s="33"/>
    </row>
    <row r="59" spans="2:17" x14ac:dyDescent="0.25">
      <c r="B59" s="78" t="s">
        <v>167</v>
      </c>
      <c r="C59" s="33"/>
      <c r="D59" s="33"/>
      <c r="E59" s="33"/>
      <c r="F59" s="78" t="s">
        <v>164</v>
      </c>
      <c r="G59" s="33"/>
      <c r="H59" s="33"/>
      <c r="I59" s="78" t="s">
        <v>166</v>
      </c>
      <c r="J59" s="33"/>
      <c r="K59" s="33"/>
      <c r="L59" s="33"/>
      <c r="M59" s="33"/>
      <c r="N59" s="33"/>
      <c r="O59" s="33"/>
      <c r="P59" s="33"/>
      <c r="Q59" s="33"/>
    </row>
    <row r="60" spans="2:17" x14ac:dyDescent="0.25">
      <c r="B60" s="78" t="s">
        <v>169</v>
      </c>
      <c r="C60" s="33"/>
      <c r="D60" s="33"/>
      <c r="E60" s="33"/>
      <c r="F60" s="78" t="s">
        <v>165</v>
      </c>
      <c r="G60" s="33"/>
      <c r="H60" s="33"/>
      <c r="I60" s="78"/>
      <c r="J60" s="33"/>
      <c r="K60" s="33"/>
      <c r="L60" s="33"/>
      <c r="M60" s="33"/>
      <c r="N60" s="33"/>
      <c r="O60" s="33"/>
      <c r="P60" s="33"/>
      <c r="Q60" s="33"/>
    </row>
    <row r="61" spans="2:17" x14ac:dyDescent="0.25">
      <c r="B61" s="78"/>
      <c r="C61" s="33"/>
      <c r="D61" s="33"/>
      <c r="E61" s="33"/>
      <c r="F61" s="78"/>
      <c r="G61" s="33"/>
      <c r="H61" s="33"/>
      <c r="I61" s="78"/>
      <c r="J61" s="33"/>
      <c r="K61" s="33"/>
      <c r="L61" s="33"/>
      <c r="M61" s="33"/>
      <c r="N61" s="33"/>
      <c r="O61" s="33"/>
      <c r="P61" s="33"/>
      <c r="Q61" s="33"/>
    </row>
    <row r="62" spans="2:17" x14ac:dyDescent="0.25">
      <c r="B62" s="131" t="s">
        <v>182</v>
      </c>
      <c r="C62" s="131"/>
      <c r="D62" s="131"/>
      <c r="E62" s="131"/>
      <c r="F62" s="131"/>
      <c r="G62" s="131"/>
      <c r="H62" s="131"/>
      <c r="I62" s="131"/>
      <c r="J62" s="131"/>
      <c r="K62" s="131"/>
      <c r="L62" s="131"/>
      <c r="M62" s="131"/>
      <c r="N62" s="131"/>
      <c r="O62" s="131"/>
      <c r="P62" s="131"/>
      <c r="Q62" s="33"/>
    </row>
    <row r="67" spans="4:4" x14ac:dyDescent="0.25">
      <c r="D67" s="77"/>
    </row>
    <row r="68" spans="4:4" x14ac:dyDescent="0.25">
      <c r="D68" s="77"/>
    </row>
    <row r="70" spans="4:4" x14ac:dyDescent="0.25">
      <c r="D70" s="77"/>
    </row>
    <row r="71" spans="4:4" x14ac:dyDescent="0.25">
      <c r="D71" s="77"/>
    </row>
    <row r="72" spans="4:4" x14ac:dyDescent="0.25">
      <c r="D72" s="77"/>
    </row>
    <row r="73" spans="4:4" x14ac:dyDescent="0.25">
      <c r="D73" s="77"/>
    </row>
    <row r="74" spans="4:4" x14ac:dyDescent="0.25">
      <c r="D74" s="77"/>
    </row>
    <row r="75" spans="4:4" x14ac:dyDescent="0.25">
      <c r="D75" s="77"/>
    </row>
    <row r="76" spans="4:4" x14ac:dyDescent="0.25">
      <c r="D76" s="77"/>
    </row>
    <row r="77" spans="4:4" x14ac:dyDescent="0.25">
      <c r="D77" s="77"/>
    </row>
    <row r="78" spans="4:4" x14ac:dyDescent="0.25">
      <c r="D78" s="77"/>
    </row>
    <row r="84" spans="5:5" x14ac:dyDescent="0.25">
      <c r="E84" s="77"/>
    </row>
  </sheetData>
  <mergeCells count="5">
    <mergeCell ref="B45:Q45"/>
    <mergeCell ref="B55:Q56"/>
    <mergeCell ref="B62:P62"/>
    <mergeCell ref="B11:Q11"/>
    <mergeCell ref="B10:Q10"/>
  </mergeCells>
  <hyperlinks>
    <hyperlink ref="B14" location="Info!A1" display="Information and methodology details"/>
    <hyperlink ref="B15" location="Sites!A1" display="Methodology details on cancer site and time frames"/>
    <hyperlink ref="B33" r:id="rId1" display="mailto:ncrasenquiries@phe.gov.uk"/>
    <hyperlink ref="B36" r:id="rId2"/>
    <hyperlink ref="B16" location="'3 treatments filtered'!A1" display="Number of tumours recorded to have been treated - overview across all sites"/>
    <hyperlink ref="B19" location="'3 treatments by stage'!A1" display="Stage breakdown - independent treatment proportions"/>
    <hyperlink ref="B20" location="'8 combinations by stage'!A1" display="Stage breakdown - combinations of treatment"/>
    <hyperlink ref="B21" location="'3 treatments by age'!A1" display="Age breakdown - independent treatment proportions"/>
    <hyperlink ref="B22" location="'8 combinations by age'!A1" display="Age breakdown - combinations of treatment"/>
    <hyperlink ref="B23" location="'3 treatments by sex'!A1" display="Sex breakdown - independent treatment proportions"/>
    <hyperlink ref="B24" location="'8 combinations by sex'!A1" display="Sex breakdown - combinations of treatment"/>
    <hyperlink ref="B25" location="'3 treatments by deprivation'!A1" display="Deprivation quintile breakdown - independent treatment proportions"/>
    <hyperlink ref="B26" location="'8 combinations by deprivation'!A1" display="Deprivation quintile breakdown - combinations of treatment"/>
    <hyperlink ref="B27" location="'3 treatments by ethnicity'!A1" display="Ethnicity breakdown - independent treatment proportions"/>
    <hyperlink ref="B28" location="'8 combinations by ethnicity'!A1" display="Ethnicity breakdown - combinations of treatment"/>
    <hyperlink ref="B29" location="'3 treatments by comorbidities'!A1" display="Comorbidities breakdown - independent treatment proportions"/>
    <hyperlink ref="B30" location="'8 combinations by comorbidities'!A1" display="Comorbidities breakdown - combinations of treatment"/>
    <hyperlink ref="B17" location="'3 treatments by year'!A1" display="Year breakdown - independent treatment proportions"/>
    <hyperlink ref="B18" location="'8 combinations by year'!A1" display="Year breakdown - combinations of treatment"/>
    <hyperlink ref="B37" r:id="rId3"/>
    <hyperlink ref="B38" r:id="rId4"/>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00B0F0"/>
  </sheetPr>
  <dimension ref="A1:AI72"/>
  <sheetViews>
    <sheetView showGridLines="0" zoomScale="90" zoomScaleNormal="90" zoomScaleSheetLayoutView="100" workbookViewId="0"/>
  </sheetViews>
  <sheetFormatPr defaultRowHeight="15" x14ac:dyDescent="0.25"/>
  <cols>
    <col min="1" max="1" width="1.5703125" style="4" customWidth="1"/>
    <col min="2" max="2" width="12.42578125" style="4" customWidth="1"/>
    <col min="3" max="3" width="16.85546875" style="4" customWidth="1"/>
    <col min="4" max="4" width="9.7109375" style="4" customWidth="1"/>
    <col min="5" max="5" width="8.42578125" style="4" bestFit="1" customWidth="1"/>
    <col min="6" max="6" width="18.140625" style="3" customWidth="1"/>
    <col min="7" max="8" width="7.42578125" style="4" bestFit="1" customWidth="1"/>
    <col min="9" max="9" width="18.140625" style="4" customWidth="1"/>
    <col min="10" max="11" width="7.42578125" style="4" bestFit="1" customWidth="1"/>
    <col min="12" max="12" width="18.140625" style="4" customWidth="1"/>
    <col min="13" max="14" width="7.42578125" style="4" bestFit="1" customWidth="1"/>
    <col min="15" max="15" width="18.140625" style="4" customWidth="1"/>
    <col min="16" max="17" width="7.42578125" style="4" bestFit="1" customWidth="1"/>
    <col min="18" max="18" width="18.140625" style="4" customWidth="1"/>
    <col min="19" max="20" width="7.42578125" style="4" bestFit="1" customWidth="1"/>
    <col min="21" max="21" width="18.140625" style="4" customWidth="1"/>
    <col min="22" max="23" width="7.42578125" style="4" bestFit="1" customWidth="1"/>
    <col min="24" max="24" width="18.140625" style="4" customWidth="1"/>
    <col min="25" max="26" width="7.42578125" style="4" bestFit="1" customWidth="1"/>
    <col min="27" max="27" width="18.140625" style="4" customWidth="1"/>
    <col min="28" max="28" width="10.85546875" style="4" bestFit="1" customWidth="1"/>
    <col min="29" max="16384" width="9.140625" style="4"/>
  </cols>
  <sheetData>
    <row r="1" spans="1:27" ht="15.75" thickBot="1" x14ac:dyDescent="0.3">
      <c r="F1" s="4"/>
      <c r="Q1" s="6"/>
      <c r="R1" s="6"/>
      <c r="S1" s="6"/>
      <c r="T1" s="6"/>
      <c r="U1" s="6"/>
      <c r="V1" s="6"/>
      <c r="X1" s="6"/>
      <c r="Y1" s="6"/>
      <c r="Z1" s="6"/>
    </row>
    <row r="2" spans="1:27" ht="15.75" customHeight="1" x14ac:dyDescent="0.25">
      <c r="B2" s="194" t="str">
        <f>"Number of "&amp;selection!C35&amp;" diagnosed in "&amp;selection!D12&amp;" and recorded to have been treated with chemotherapy, tumour resection or radiotherapy in England"</f>
        <v>Number of tumours of all 22 cancer sites combined diagnosed in 2013-2015 and recorded to have been treated with chemotherapy, tumour resection or radiotherapy in England</v>
      </c>
      <c r="C2" s="195"/>
      <c r="D2" s="195"/>
      <c r="E2" s="195"/>
      <c r="F2" s="195"/>
      <c r="G2" s="195"/>
      <c r="H2" s="195"/>
      <c r="I2" s="195"/>
      <c r="J2" s="195"/>
      <c r="K2" s="195"/>
      <c r="L2" s="195"/>
      <c r="M2" s="195"/>
      <c r="N2" s="195"/>
      <c r="O2" s="195"/>
      <c r="P2" s="195"/>
      <c r="Q2" s="195"/>
      <c r="R2" s="195"/>
      <c r="S2" s="195"/>
      <c r="T2" s="195"/>
      <c r="U2" s="195"/>
      <c r="V2" s="195"/>
      <c r="W2" s="195"/>
      <c r="X2" s="195"/>
      <c r="Y2" s="195"/>
      <c r="Z2" s="195"/>
      <c r="AA2" s="196"/>
    </row>
    <row r="3" spans="1:27" ht="15.75" customHeight="1" x14ac:dyDescent="0.25">
      <c r="B3" s="197"/>
      <c r="C3" s="198"/>
      <c r="D3" s="198"/>
      <c r="E3" s="198"/>
      <c r="F3" s="198"/>
      <c r="G3" s="198"/>
      <c r="H3" s="198"/>
      <c r="I3" s="198"/>
      <c r="J3" s="198"/>
      <c r="K3" s="198"/>
      <c r="L3" s="198"/>
      <c r="M3" s="198"/>
      <c r="N3" s="198"/>
      <c r="O3" s="198"/>
      <c r="P3" s="198"/>
      <c r="Q3" s="198"/>
      <c r="R3" s="198"/>
      <c r="S3" s="198"/>
      <c r="T3" s="198"/>
      <c r="U3" s="198"/>
      <c r="V3" s="198"/>
      <c r="W3" s="198"/>
      <c r="X3" s="198"/>
      <c r="Y3" s="198"/>
      <c r="Z3" s="198"/>
      <c r="AA3" s="199"/>
    </row>
    <row r="4" spans="1:27" ht="15.75" customHeight="1" thickBot="1" x14ac:dyDescent="0.3">
      <c r="B4" s="200"/>
      <c r="C4" s="201"/>
      <c r="D4" s="201"/>
      <c r="E4" s="201"/>
      <c r="F4" s="201"/>
      <c r="G4" s="201"/>
      <c r="H4" s="201"/>
      <c r="I4" s="201"/>
      <c r="J4" s="201"/>
      <c r="K4" s="201"/>
      <c r="L4" s="201"/>
      <c r="M4" s="201"/>
      <c r="N4" s="201"/>
      <c r="O4" s="201"/>
      <c r="P4" s="201"/>
      <c r="Q4" s="201"/>
      <c r="R4" s="201"/>
      <c r="S4" s="201"/>
      <c r="T4" s="201"/>
      <c r="U4" s="201"/>
      <c r="V4" s="201"/>
      <c r="W4" s="201"/>
      <c r="X4" s="201"/>
      <c r="Y4" s="201"/>
      <c r="Z4" s="201"/>
      <c r="AA4" s="202"/>
    </row>
    <row r="5" spans="1:27" s="1" customFormat="1" ht="15.75" customHeight="1" x14ac:dyDescent="0.25">
      <c r="A5" s="4"/>
      <c r="B5" s="1" t="str">
        <f>"Proportion of "&amp;selection!C35&amp;" diagnosed in "&amp;selection!D12&amp;", by age group** - treatments are presented in combinations"</f>
        <v>Proportion of tumours of all 22 cancer sites combined diagnosed in 2013-2015, by age group** - treatments are presented in combinations</v>
      </c>
      <c r="C5" s="4"/>
      <c r="D5" s="4"/>
      <c r="E5" s="4"/>
      <c r="F5" s="4"/>
      <c r="G5" s="4"/>
      <c r="H5" s="4"/>
      <c r="I5" s="4"/>
      <c r="J5" s="4"/>
      <c r="K5" s="4"/>
      <c r="R5" s="81"/>
      <c r="S5" s="81"/>
      <c r="T5" s="81"/>
      <c r="U5" s="81"/>
      <c r="V5" s="81"/>
      <c r="W5" s="2"/>
      <c r="X5" s="81"/>
      <c r="Y5" s="81"/>
      <c r="Z5" s="81"/>
    </row>
    <row r="6" spans="1:27" ht="20.100000000000001" customHeight="1" x14ac:dyDescent="0.25">
      <c r="B6" s="18" t="s">
        <v>116</v>
      </c>
      <c r="C6" s="18"/>
      <c r="D6" s="3"/>
      <c r="E6" s="3"/>
      <c r="G6" s="3"/>
      <c r="H6" s="3"/>
      <c r="I6" s="3"/>
      <c r="J6" s="3"/>
      <c r="K6" s="3"/>
      <c r="L6" s="3"/>
      <c r="M6" s="3"/>
      <c r="N6" s="3"/>
      <c r="O6" s="3"/>
      <c r="P6" s="3"/>
      <c r="Q6" s="3"/>
      <c r="R6" s="7"/>
      <c r="S6" s="7"/>
      <c r="T6" s="7"/>
      <c r="U6" s="7"/>
      <c r="V6" s="7"/>
      <c r="W6" s="3"/>
      <c r="X6" s="7"/>
      <c r="Y6" s="7"/>
      <c r="Z6" s="7"/>
      <c r="AA6" s="3"/>
    </row>
    <row r="7" spans="1:27" ht="20.100000000000001" customHeight="1" x14ac:dyDescent="0.25">
      <c r="B7" s="14"/>
      <c r="C7" s="14"/>
      <c r="D7" s="14"/>
      <c r="E7" s="14"/>
      <c r="F7" s="14"/>
      <c r="G7" s="14"/>
      <c r="H7" s="14"/>
      <c r="I7" s="14"/>
      <c r="J7" s="14"/>
      <c r="K7" s="14"/>
      <c r="L7" s="14"/>
      <c r="M7" s="14"/>
      <c r="N7" s="14"/>
      <c r="O7" s="14"/>
      <c r="P7" s="14"/>
      <c r="Q7" s="14"/>
      <c r="R7" s="11"/>
      <c r="S7" s="7"/>
      <c r="T7" s="7"/>
      <c r="U7" s="7"/>
      <c r="V7" s="7"/>
      <c r="W7" s="14"/>
      <c r="X7" s="7"/>
      <c r="Y7" s="7"/>
      <c r="Z7" s="7"/>
      <c r="AA7" s="14"/>
    </row>
    <row r="8" spans="1:27" ht="20.100000000000001" customHeight="1" x14ac:dyDescent="0.25">
      <c r="B8" s="3"/>
      <c r="C8" s="3"/>
      <c r="D8" s="3"/>
      <c r="E8" s="3"/>
      <c r="G8" s="3"/>
      <c r="H8" s="3"/>
      <c r="I8" s="3"/>
      <c r="J8" s="3"/>
      <c r="K8" s="3"/>
      <c r="L8" s="3"/>
      <c r="M8" s="3"/>
      <c r="N8" s="3"/>
      <c r="O8" s="3"/>
      <c r="P8" s="3"/>
      <c r="Q8" s="3"/>
      <c r="R8" s="3"/>
      <c r="S8" s="3"/>
      <c r="T8" s="3"/>
      <c r="U8" s="3"/>
      <c r="V8" s="3"/>
      <c r="W8" s="3"/>
      <c r="X8" s="3"/>
      <c r="Y8" s="3"/>
      <c r="Z8" s="3"/>
      <c r="AA8" s="3"/>
    </row>
    <row r="9" spans="1:27" ht="20.100000000000001" customHeight="1" x14ac:dyDescent="0.25">
      <c r="B9" s="69"/>
      <c r="C9" s="69"/>
      <c r="D9" s="69"/>
      <c r="E9" s="69"/>
      <c r="F9" s="69"/>
      <c r="G9" s="69"/>
      <c r="H9" s="69"/>
      <c r="I9" s="69"/>
      <c r="J9" s="69"/>
      <c r="K9" s="69"/>
      <c r="L9" s="69"/>
      <c r="M9" s="69"/>
      <c r="N9" s="69"/>
      <c r="O9" s="69"/>
      <c r="P9" s="69"/>
      <c r="Q9" s="69"/>
      <c r="R9" s="3"/>
      <c r="S9" s="3"/>
      <c r="T9" s="3"/>
      <c r="U9" s="3"/>
      <c r="V9" s="3"/>
      <c r="W9" s="3"/>
      <c r="X9" s="3"/>
      <c r="Y9" s="3"/>
      <c r="Z9" s="3"/>
      <c r="AA9" s="69"/>
    </row>
    <row r="10" spans="1:27" ht="20.100000000000001" customHeight="1" x14ac:dyDescent="0.25">
      <c r="B10" s="69"/>
      <c r="C10" s="69"/>
      <c r="D10" s="69"/>
      <c r="E10" s="69"/>
      <c r="G10" s="69"/>
      <c r="H10" s="69"/>
      <c r="I10" s="69"/>
      <c r="J10" s="69"/>
      <c r="K10" s="69"/>
      <c r="L10" s="69"/>
      <c r="M10" s="69"/>
      <c r="N10" s="69"/>
      <c r="O10" s="69"/>
      <c r="P10" s="69"/>
      <c r="Q10" s="69"/>
      <c r="R10" s="74"/>
      <c r="S10" s="74"/>
      <c r="T10" s="74"/>
      <c r="U10" s="74" t="s">
        <v>41</v>
      </c>
      <c r="V10" s="74"/>
      <c r="W10" s="3"/>
      <c r="X10" s="74"/>
      <c r="Y10" s="74"/>
      <c r="Z10" s="74"/>
      <c r="AA10" s="69"/>
    </row>
    <row r="11" spans="1:27" ht="20.100000000000001" customHeight="1" x14ac:dyDescent="0.25">
      <c r="B11" s="3"/>
      <c r="C11" s="3"/>
      <c r="D11" s="3"/>
      <c r="E11" s="3"/>
      <c r="G11" s="3"/>
      <c r="H11" s="3"/>
      <c r="I11" s="3"/>
      <c r="J11" s="3"/>
      <c r="K11" s="3"/>
      <c r="L11" s="3"/>
      <c r="M11" s="3"/>
      <c r="N11" s="3"/>
      <c r="O11" s="3"/>
      <c r="P11" s="3"/>
      <c r="Q11" s="3"/>
      <c r="R11" s="3"/>
      <c r="S11" s="3"/>
      <c r="T11" s="3"/>
      <c r="U11" s="3"/>
      <c r="V11" s="3"/>
      <c r="W11" s="3"/>
      <c r="X11" s="3"/>
      <c r="Y11" s="3"/>
      <c r="Z11" s="3"/>
      <c r="AA11" s="3"/>
    </row>
    <row r="12" spans="1:27" ht="20.100000000000001" customHeight="1" x14ac:dyDescent="0.25">
      <c r="B12" s="3"/>
      <c r="C12" s="3"/>
      <c r="D12" s="3"/>
      <c r="E12" s="3"/>
      <c r="G12" s="3"/>
      <c r="H12" s="3"/>
      <c r="I12" s="3"/>
      <c r="J12" s="3"/>
      <c r="K12" s="3"/>
      <c r="L12" s="3"/>
      <c r="M12" s="3"/>
      <c r="N12" s="3"/>
      <c r="O12" s="3"/>
      <c r="P12" s="3"/>
      <c r="Q12" s="3"/>
      <c r="R12" s="3"/>
      <c r="S12" s="3"/>
      <c r="T12" s="3"/>
      <c r="U12" s="3"/>
      <c r="V12" s="3"/>
      <c r="W12" s="3"/>
      <c r="X12" s="3"/>
      <c r="Y12" s="3"/>
      <c r="Z12" s="3"/>
      <c r="AA12" s="3"/>
    </row>
    <row r="13" spans="1:27" ht="20.100000000000001" customHeight="1" x14ac:dyDescent="0.25">
      <c r="B13" s="3"/>
      <c r="C13" s="3"/>
      <c r="D13" s="3"/>
      <c r="E13" s="3"/>
      <c r="G13" s="3"/>
      <c r="H13" s="3"/>
      <c r="I13" s="3"/>
      <c r="J13" s="3"/>
      <c r="K13" s="3"/>
      <c r="L13" s="3"/>
      <c r="M13" s="3"/>
      <c r="N13" s="3"/>
      <c r="O13" s="3"/>
      <c r="P13" s="3"/>
      <c r="Q13" s="3"/>
      <c r="R13" s="3"/>
      <c r="S13" s="3"/>
      <c r="T13" s="3"/>
      <c r="U13" s="3"/>
      <c r="V13" s="3"/>
      <c r="W13" s="3"/>
      <c r="X13" s="3"/>
      <c r="Y13" s="3"/>
      <c r="Z13" s="3"/>
      <c r="AA13" s="3"/>
    </row>
    <row r="14" spans="1:27" ht="20.100000000000001" customHeight="1" x14ac:dyDescent="0.25">
      <c r="B14" s="3"/>
      <c r="C14" s="3"/>
      <c r="D14" s="3"/>
      <c r="E14" s="3"/>
      <c r="G14" s="3"/>
      <c r="H14" s="3"/>
      <c r="I14" s="3"/>
      <c r="J14" s="3"/>
      <c r="K14" s="3"/>
      <c r="L14" s="3"/>
      <c r="M14" s="3"/>
      <c r="N14" s="3"/>
      <c r="O14" s="3"/>
      <c r="P14" s="3"/>
      <c r="Q14" s="3"/>
      <c r="R14" s="3"/>
      <c r="S14" s="3"/>
      <c r="T14" s="3"/>
      <c r="U14" s="3"/>
      <c r="V14" s="3"/>
      <c r="W14" s="3"/>
      <c r="X14" s="3"/>
      <c r="Y14" s="3"/>
      <c r="Z14" s="3"/>
      <c r="AA14" s="3"/>
    </row>
    <row r="15" spans="1:27" s="5" customFormat="1" ht="20.100000000000001" customHeight="1" x14ac:dyDescent="0.25">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20.100000000000001" customHeight="1" x14ac:dyDescent="0.25">
      <c r="B16" s="3"/>
      <c r="C16" s="3"/>
      <c r="D16" s="3"/>
      <c r="E16" s="3"/>
      <c r="G16" s="3"/>
      <c r="H16" s="3"/>
      <c r="I16" s="3"/>
      <c r="J16" s="3"/>
      <c r="K16" s="3"/>
      <c r="L16" s="3"/>
      <c r="M16" s="3"/>
      <c r="N16" s="3"/>
      <c r="O16" s="3"/>
      <c r="P16" s="3"/>
      <c r="Q16" s="3"/>
      <c r="R16" s="3"/>
      <c r="S16" s="3"/>
      <c r="T16" s="3"/>
      <c r="U16" s="3"/>
      <c r="V16" s="3"/>
      <c r="W16" s="3"/>
      <c r="X16" s="3"/>
      <c r="Y16" s="3"/>
      <c r="Z16" s="3"/>
      <c r="AA16" s="3"/>
    </row>
    <row r="17" spans="1:28" s="12" customFormat="1" ht="20.100000000000001" customHeight="1" x14ac:dyDescent="0.25">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8" s="12" customFormat="1" ht="20.100000000000001" customHeight="1"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8" ht="20.100000000000001" customHeight="1" x14ac:dyDescent="0.25">
      <c r="B19" s="3"/>
      <c r="C19" s="3"/>
      <c r="D19" s="3"/>
      <c r="E19" s="3"/>
      <c r="G19" s="3"/>
      <c r="H19" s="3"/>
      <c r="I19" s="3"/>
      <c r="J19" s="3"/>
      <c r="K19" s="3"/>
      <c r="L19" s="3"/>
      <c r="M19" s="3"/>
      <c r="N19" s="3"/>
      <c r="O19" s="3"/>
      <c r="P19" s="3"/>
      <c r="Q19" s="3"/>
      <c r="R19" s="3"/>
      <c r="S19" s="3"/>
      <c r="T19" s="3"/>
      <c r="U19" s="3"/>
      <c r="V19" s="3"/>
      <c r="W19" s="3"/>
      <c r="X19" s="3"/>
      <c r="Y19" s="3"/>
      <c r="Z19" s="3"/>
      <c r="AA19" s="3"/>
    </row>
    <row r="20" spans="1:28" ht="20.100000000000001" customHeight="1" x14ac:dyDescent="0.25">
      <c r="B20" s="18"/>
      <c r="C20" s="18"/>
      <c r="D20" s="3"/>
      <c r="E20" s="3"/>
      <c r="G20" s="3"/>
      <c r="H20" s="3"/>
      <c r="I20" s="3"/>
      <c r="J20" s="3"/>
      <c r="K20" s="3"/>
      <c r="L20" s="3"/>
      <c r="M20" s="3"/>
      <c r="N20" s="3"/>
      <c r="O20" s="3"/>
      <c r="P20" s="3"/>
      <c r="Q20" s="3"/>
      <c r="R20" s="3"/>
      <c r="S20" s="3"/>
      <c r="T20" s="3"/>
      <c r="U20" s="3"/>
      <c r="V20" s="3"/>
      <c r="W20" s="3"/>
      <c r="X20" s="3"/>
      <c r="Y20" s="3"/>
      <c r="Z20" s="3"/>
      <c r="AA20" s="3"/>
    </row>
    <row r="21" spans="1:28" ht="20.100000000000001" customHeight="1" x14ac:dyDescent="0.25">
      <c r="B21" s="3"/>
      <c r="C21" s="3"/>
      <c r="D21" s="3"/>
      <c r="E21" s="3"/>
      <c r="G21" s="3"/>
      <c r="H21" s="3"/>
      <c r="I21" s="3"/>
      <c r="J21" s="3"/>
      <c r="K21" s="3"/>
      <c r="L21" s="3"/>
      <c r="M21" s="3"/>
      <c r="N21" s="3"/>
      <c r="O21" s="3"/>
      <c r="P21" s="3"/>
      <c r="Q21" s="3"/>
      <c r="R21" s="3"/>
      <c r="S21" s="3"/>
      <c r="T21" s="3"/>
      <c r="U21" s="3"/>
      <c r="V21" s="3"/>
      <c r="W21" s="3"/>
      <c r="X21" s="3"/>
      <c r="Y21" s="3"/>
      <c r="Z21" s="3"/>
      <c r="AA21" s="3"/>
    </row>
    <row r="22" spans="1:28" ht="20.100000000000001" customHeight="1" x14ac:dyDescent="0.25">
      <c r="B22" s="3"/>
      <c r="C22" s="3"/>
      <c r="D22" s="3"/>
      <c r="E22" s="3"/>
      <c r="G22" s="3"/>
      <c r="H22" s="3"/>
      <c r="I22" s="3"/>
      <c r="J22" s="3"/>
      <c r="K22" s="3"/>
      <c r="L22" s="3"/>
      <c r="M22" s="3"/>
      <c r="N22" s="3"/>
      <c r="O22" s="3"/>
      <c r="P22" s="3"/>
      <c r="Q22" s="3"/>
      <c r="R22" s="3"/>
      <c r="S22" s="3"/>
      <c r="T22" s="3"/>
      <c r="U22" s="3"/>
      <c r="V22" s="3"/>
      <c r="W22" s="3"/>
      <c r="X22" s="3"/>
      <c r="Y22" s="3"/>
      <c r="Z22" s="3"/>
      <c r="AA22" s="3"/>
    </row>
    <row r="23" spans="1:28" ht="18" customHeight="1" x14ac:dyDescent="0.25">
      <c r="D23" s="244" t="s">
        <v>244</v>
      </c>
      <c r="E23" s="244"/>
      <c r="F23" s="244"/>
      <c r="G23" s="244"/>
      <c r="H23" s="244"/>
      <c r="I23" s="244"/>
      <c r="J23" s="244"/>
      <c r="K23" s="244"/>
      <c r="L23" s="244"/>
      <c r="M23" s="244"/>
      <c r="N23" s="244"/>
      <c r="O23" s="244"/>
      <c r="P23" s="244"/>
      <c r="Q23" s="244"/>
      <c r="R23" s="244"/>
      <c r="S23" s="244"/>
      <c r="T23" s="244"/>
      <c r="U23" s="244"/>
      <c r="V23" s="244"/>
      <c r="W23" s="244"/>
      <c r="X23" s="244"/>
      <c r="Y23" s="244"/>
      <c r="Z23" s="244"/>
      <c r="AA23" s="244"/>
    </row>
    <row r="24" spans="1:28" ht="30.75" customHeight="1" thickBot="1" x14ac:dyDescent="0.3">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row>
    <row r="25" spans="1:28" s="38" customFormat="1" ht="19.5" thickBot="1" x14ac:dyDescent="0.35">
      <c r="B25" s="12"/>
      <c r="C25" s="144" t="s">
        <v>154</v>
      </c>
      <c r="D25" s="145"/>
      <c r="E25" s="145"/>
      <c r="F25" s="227"/>
      <c r="G25" s="227"/>
      <c r="H25" s="227"/>
      <c r="I25" s="227"/>
      <c r="J25" s="227"/>
      <c r="K25" s="227"/>
      <c r="L25" s="227"/>
      <c r="M25" s="227"/>
      <c r="N25" s="227"/>
      <c r="O25" s="227"/>
      <c r="P25" s="227"/>
      <c r="Q25" s="227"/>
      <c r="R25" s="227"/>
      <c r="S25" s="227"/>
      <c r="T25" s="227"/>
      <c r="U25" s="227"/>
      <c r="V25" s="227"/>
      <c r="W25" s="227"/>
      <c r="X25" s="227"/>
      <c r="Y25" s="227"/>
      <c r="Z25" s="228"/>
      <c r="AA25" s="12"/>
    </row>
    <row r="26" spans="1:28" s="38" customFormat="1" ht="18.75" x14ac:dyDescent="0.3">
      <c r="B26" s="12"/>
      <c r="C26" s="245" t="s">
        <v>246</v>
      </c>
      <c r="D26" s="242" t="s">
        <v>37</v>
      </c>
      <c r="E26" s="243"/>
      <c r="F26" s="149" t="s">
        <v>40</v>
      </c>
      <c r="G26" s="242" t="s">
        <v>37</v>
      </c>
      <c r="H26" s="243"/>
      <c r="I26" s="149" t="s">
        <v>86</v>
      </c>
      <c r="J26" s="242" t="s">
        <v>37</v>
      </c>
      <c r="K26" s="243"/>
      <c r="L26" s="149" t="s">
        <v>39</v>
      </c>
      <c r="M26" s="242" t="s">
        <v>37</v>
      </c>
      <c r="N26" s="243"/>
      <c r="O26" s="149" t="s">
        <v>38</v>
      </c>
      <c r="P26" s="242" t="s">
        <v>37</v>
      </c>
      <c r="Q26" s="243"/>
      <c r="R26" s="149" t="s">
        <v>87</v>
      </c>
      <c r="S26" s="242" t="s">
        <v>37</v>
      </c>
      <c r="T26" s="243"/>
      <c r="U26" s="149" t="s">
        <v>88</v>
      </c>
      <c r="V26" s="242" t="s">
        <v>37</v>
      </c>
      <c r="W26" s="243"/>
      <c r="X26" s="149" t="s">
        <v>89</v>
      </c>
      <c r="Y26" s="242" t="s">
        <v>37</v>
      </c>
      <c r="Z26" s="243"/>
      <c r="AA26" s="167" t="s">
        <v>177</v>
      </c>
    </row>
    <row r="27" spans="1:28" s="38" customFormat="1" ht="29.25" customHeight="1" thickBot="1" x14ac:dyDescent="0.35">
      <c r="B27" s="12"/>
      <c r="C27" s="246"/>
      <c r="D27" s="165" t="s">
        <v>155</v>
      </c>
      <c r="E27" s="166"/>
      <c r="F27" s="161"/>
      <c r="G27" s="165" t="s">
        <v>155</v>
      </c>
      <c r="H27" s="166"/>
      <c r="I27" s="161"/>
      <c r="J27" s="165" t="s">
        <v>155</v>
      </c>
      <c r="K27" s="166"/>
      <c r="L27" s="161"/>
      <c r="M27" s="165" t="s">
        <v>155</v>
      </c>
      <c r="N27" s="166"/>
      <c r="O27" s="161"/>
      <c r="P27" s="165" t="s">
        <v>155</v>
      </c>
      <c r="Q27" s="166"/>
      <c r="R27" s="161"/>
      <c r="S27" s="165" t="s">
        <v>155</v>
      </c>
      <c r="T27" s="166"/>
      <c r="U27" s="161"/>
      <c r="V27" s="165" t="s">
        <v>155</v>
      </c>
      <c r="W27" s="166"/>
      <c r="X27" s="161"/>
      <c r="Y27" s="165" t="s">
        <v>155</v>
      </c>
      <c r="Z27" s="166"/>
      <c r="AA27" s="168"/>
    </row>
    <row r="28" spans="1:28" s="38" customFormat="1" ht="18.75" x14ac:dyDescent="0.3">
      <c r="B28" s="220" t="s">
        <v>198</v>
      </c>
      <c r="C28" s="153">
        <f>IF(selection!$C$33="All 22 sites combined",SUMIFS('data '!F:F,'data '!D:D,0,'data '!E:E,0,'data '!C:C,0,'data '!A:A,"&lt;&gt;Other"),SUMIFS('data '!F:F,'data '!A:A,selection!$C$33,'data '!D:D,0,'data '!E:E,0,'data '!C:C,0))</f>
        <v>229907</v>
      </c>
      <c r="D28" s="221">
        <f>IF(C28=0,"",IFERROR(C28/$AA28*100,""))</f>
        <v>33.016154302380855</v>
      </c>
      <c r="E28" s="222"/>
      <c r="F28" s="153">
        <f>IF(selection!$C$33="All 22 sites combined",SUMIFS('data '!F:F,'data '!D:D,1,'data '!E:E,0,'data '!C:C,0,'data '!A:A,"&lt;&gt;Other"),SUMIFS('data '!F:F,'data '!A:A,selection!$C$33,'data '!D:D,1,'data '!E:E,0,'data '!C:C,0))</f>
        <v>47361</v>
      </c>
      <c r="G28" s="221">
        <f>IF(F28=0,"",IFERROR(F28/$AA28*100,""))</f>
        <v>6.8013504761275625</v>
      </c>
      <c r="H28" s="222"/>
      <c r="I28" s="153">
        <f>IF(selection!$C$33="All 22 sites combined",SUMIFS('data '!F:F,'data '!D:D,0,'data '!E:E,1,'data '!C:C,0,'data '!A:A,"&lt;&gt;Other"),SUMIFS('data '!F:F,'data '!A:A,selection!$C$33,'data '!D:D,0,'data '!E:E,1,'data '!C:C,0))</f>
        <v>149553</v>
      </c>
      <c r="J28" s="221">
        <f>IF(I28=0,"",IFERROR(I28/$AA28*100,""))</f>
        <v>21.476792461229817</v>
      </c>
      <c r="K28" s="222"/>
      <c r="L28" s="153">
        <f>IF(selection!$C$33="All 22 sites combined",SUMIFS('data '!F:F,'data '!D:D,0,'data '!E:E,0,'data '!C:C,1,'data '!A:A,"&lt;&gt;Other"),SUMIFS('data '!F:F,'data '!A:A,selection!$C$33,'data '!D:D,0,'data '!E:E,0,'data '!C:C,1))</f>
        <v>70555</v>
      </c>
      <c r="M28" s="221">
        <f>IF(L28=0,"",IFERROR(L28/$AA28*100,""))</f>
        <v>10.132161120820509</v>
      </c>
      <c r="N28" s="222"/>
      <c r="O28" s="153">
        <f>IF(selection!$C$33="All 22 sites combined",SUMIFS('data '!F:F,'data '!D:D,1,'data '!E:E,0,'data '!C:C,1,'data '!A:A,"&lt;&gt;Other"),SUMIFS('data '!F:F,'data '!A:A,selection!$C$33,'data '!D:D,1,'data '!E:E,0,'data '!C:C,1))</f>
        <v>36121</v>
      </c>
      <c r="P28" s="221">
        <f>IF(O28=0,"",IFERROR(O28/$AA28*100,""))</f>
        <v>5.1872126971179604</v>
      </c>
      <c r="Q28" s="222"/>
      <c r="R28" s="153">
        <f>IF(selection!$C$33="All 22 sites combined",SUMIFS('data '!F:F,'data '!D:D,1,'data '!E:E,1,'data '!C:C,0,'data '!A:A,"&lt;&gt;Other"),SUMIFS('data '!F:F,'data '!A:A,selection!$C$33,'data '!D:D,1,'data '!E:E,1,'data '!C:C,0))</f>
        <v>54406</v>
      </c>
      <c r="S28" s="221">
        <f>IF(R28=0,"",IFERROR(R28/$AA28*100,""))</f>
        <v>7.813058719287941</v>
      </c>
      <c r="T28" s="222"/>
      <c r="U28" s="153">
        <f>IF(selection!$C$33="All 22 sites combined",SUMIFS('data '!F:F,'data '!D:D,0,'data '!E:E,1,'data '!C:C,1,'data '!A:A,"&lt;&gt;Other"),SUMIFS('data '!F:F,'data '!A:A,selection!$C$33,'data '!D:D,0,'data '!E:E,1,'data '!C:C,1))</f>
        <v>60609</v>
      </c>
      <c r="V28" s="221">
        <f>IF(U28=0,"",IFERROR(U28/$AA28*100,""))</f>
        <v>8.7038502355865681</v>
      </c>
      <c r="W28" s="222"/>
      <c r="X28" s="153">
        <f>IF(selection!$C$33="All 22 sites combined",SUMIFS('data '!F:F,'data '!D:D,1,'data '!E:E,1,'data '!C:C,1,'data '!A:A,"&lt;&gt;Other"),SUMIFS('data '!F:F,'data '!A:A,selection!$C$33,'data '!D:D,1,'data '!E:E,1,'data '!C:C,1))</f>
        <v>47835</v>
      </c>
      <c r="Y28" s="221">
        <f>IF(X28=0,"",IFERROR(X28/$AA28*100,""))</f>
        <v>6.8694199874487865</v>
      </c>
      <c r="Z28" s="221"/>
      <c r="AA28" s="224">
        <f>IF(selection!$C$33="All 22 sites combined",SUMIFS('data '!F:F,'data '!A:A,"&lt;&gt;Other"),SUMIFS('data '!F:F,'data '!A:A,selection!$C$33))</f>
        <v>696347</v>
      </c>
      <c r="AB28" s="51"/>
    </row>
    <row r="29" spans="1:28" s="38" customFormat="1" ht="18.75" x14ac:dyDescent="0.3">
      <c r="A29" s="40"/>
      <c r="B29" s="181"/>
      <c r="C29" s="154"/>
      <c r="D29" s="125">
        <f>IFERROR(IF(OR(D28="",C28=0),"",ROUND((2*C28+1.96^2-(1.96*SQRT((1.96^2+4*C28*(1-(D28/100))))))/(2*($AA28+(1.96^2))),3))*100,"")</f>
        <v>32.9</v>
      </c>
      <c r="E29" s="126">
        <f>IFERROR(IF(OR(D28="",C28=0),"",ROUND((2*C28+1.96^2+(1.96*SQRT((1.96^2+4*C28*(1-(D28/100))))))/(2*($AA28+(1.96^2))),3))*100,"")</f>
        <v>33.1</v>
      </c>
      <c r="F29" s="154"/>
      <c r="G29" s="125">
        <f>IFERROR(IF(OR(G28="",F28=0),"",ROUND((2*F28+1.96^2-(1.96*SQRT((1.96^2+4*F28*(1-(G28/100))))))/(2*($AA28+(1.96^2))),3))*100,"")</f>
        <v>6.7</v>
      </c>
      <c r="H29" s="126">
        <f>IFERROR(IF(OR(G28="",F28=0),"",ROUND((2*F28+1.96^2+(1.96*SQRT((1.96^2+4*F28*(1-(G28/100))))))/(2*($AA28+(1.96^2))),3))*100,"")</f>
        <v>6.9</v>
      </c>
      <c r="I29" s="154"/>
      <c r="J29" s="125">
        <f>IFERROR(IF(OR(J28="",I28=0),"",ROUND((2*I28+1.96^2-(1.96*SQRT((1.96^2+4*I28*(1-(J28/100))))))/(2*($AA28+(1.96^2))),3))*100,"")</f>
        <v>21.4</v>
      </c>
      <c r="K29" s="126">
        <f>IFERROR(IF(OR(J28="",I28=0),"",ROUND((2*I28+1.96^2+(1.96*SQRT((1.96^2+4*I28*(1-(J28/100))))))/(2*($AA28+(1.96^2))),3))*100,"")</f>
        <v>21.6</v>
      </c>
      <c r="L29" s="154"/>
      <c r="M29" s="125">
        <f>IFERROR(IF(OR(M28="",L28=0),"",ROUND((2*L28+1.96^2-(1.96*SQRT((1.96^2+4*L28*(1-(M28/100))))))/(2*($AA28+(1.96^2))),3))*100,"")</f>
        <v>10.100000000000001</v>
      </c>
      <c r="N29" s="126">
        <f>IFERROR(IF(OR(M28="",L28=0),"",ROUND((2*L28+1.96^2+(1.96*SQRT((1.96^2+4*L28*(1-(M28/100))))))/(2*($AA28+(1.96^2))),3))*100,"")</f>
        <v>10.199999999999999</v>
      </c>
      <c r="O29" s="154"/>
      <c r="P29" s="125">
        <f>IFERROR(IF(OR(P28="",O28=0),"",ROUND((2*O28+1.96^2-(1.96*SQRT((1.96^2+4*O28*(1-(P28/100))))))/(2*($AA28+(1.96^2))),3))*100,"")</f>
        <v>5.0999999999999996</v>
      </c>
      <c r="Q29" s="126">
        <f>IFERROR(IF(OR(P28="",O28=0),"",ROUND((2*O28+1.96^2+(1.96*SQRT((1.96^2+4*O28*(1-(P28/100))))))/(2*($AA28+(1.96^2))),3))*100,"")</f>
        <v>5.2</v>
      </c>
      <c r="R29" s="154"/>
      <c r="S29" s="125">
        <f>IFERROR(IF(OR(S28="",R28=0),"",ROUND((2*R28+1.96^2-(1.96*SQRT((1.96^2+4*R28*(1-(S28/100))))))/(2*($AA28+(1.96^2))),3))*100,"")</f>
        <v>7.8</v>
      </c>
      <c r="T29" s="126">
        <f>IFERROR(IF(OR(S28="",R28=0),"",ROUND((2*R28+1.96^2+(1.96*SQRT((1.96^2+4*R28*(1-(S28/100))))))/(2*($AA28+(1.96^2))),3))*100,"")</f>
        <v>7.9</v>
      </c>
      <c r="U29" s="154"/>
      <c r="V29" s="125">
        <f>IFERROR(IF(OR(V28="",U28=0),"",ROUND((2*U28+1.96^2-(1.96*SQRT((1.96^2+4*U28*(1-(V28/100))))))/(2*($AA28+(1.96^2))),3))*100,"")</f>
        <v>8.6</v>
      </c>
      <c r="W29" s="126">
        <f>IFERROR(IF(OR(V28="",U28=0),"",ROUND((2*U28+1.96^2+(1.96*SQRT((1.96^2+4*U28*(1-(V28/100))))))/(2*($AA28+(1.96^2))),3))*100,"")</f>
        <v>8.7999999999999989</v>
      </c>
      <c r="X29" s="154"/>
      <c r="Y29" s="125">
        <f>IFERROR(IF(OR(Y28="",X28=0),"",ROUND((2*X28+1.96^2-(1.96*SQRT((1.96^2+4*X28*(1-(Y28/100))))))/(2*($AA28+(1.96^2))),3))*100,"")</f>
        <v>6.8000000000000007</v>
      </c>
      <c r="Z29" s="125">
        <f>IFERROR(IF(OR(Y28="",X28=0),"",ROUND((2*X28+1.96^2+(1.96*SQRT((1.96^2+4*X28*(1-(Y28/100))))))/(2*($AA28+(1.96^2))),3))*100,"")</f>
        <v>6.9</v>
      </c>
      <c r="AA29" s="211"/>
    </row>
    <row r="30" spans="1:28" s="38" customFormat="1" ht="18.75" x14ac:dyDescent="0.3">
      <c r="A30" s="90" t="s">
        <v>186</v>
      </c>
      <c r="B30" s="252" t="s">
        <v>191</v>
      </c>
      <c r="C30" s="214">
        <f>IF(selection!$C$33="All 22 sites combined",SUMIFS(data2!F:F,data2!D:D,0,data2!E:E,0,data2!C:C,0,data2!B:B,$A30,data2!A:A,"&lt;&gt;Other"),SUMIFS(data2!F:F,data2!A:A,selection!$C$33,data2!D:D,0,data2!E:E,0,data2!C:C,0,data2!B:B,$A30))</f>
        <v>5410</v>
      </c>
      <c r="D30" s="206">
        <f>IF(C30=0,"",IFERROR(C30/$AA30*100,""))</f>
        <v>9.405751243089119</v>
      </c>
      <c r="E30" s="215"/>
      <c r="F30" s="214">
        <f>IF(selection!$C$33="All 22 sites combined",SUMIFS(data2!F:F,data2!D:D,1,data2!E:E,0,data2!C:C,0,data2!B:B,$A30,data2!A:A,"&lt;&gt;Other"),SUMIFS(data2!F:F,data2!A:A,selection!$C$33,data2!D:D,1,data2!E:E,0,data2!C:C,0,data2!B:B,$A30))</f>
        <v>3350</v>
      </c>
      <c r="G30" s="206">
        <f>IF(F30=0,"",IFERROR(F30/$AA30*100,""))</f>
        <v>5.824263708752043</v>
      </c>
      <c r="H30" s="215"/>
      <c r="I30" s="214">
        <f>IF(selection!$C$33="All 22 sites combined",SUMIFS(data2!F:F,data2!D:D,0,data2!E:E,1,data2!C:C,0,data2!B:B,$A30,data2!A:A,"&lt;&gt;Other"),SUMIFS(data2!F:F,data2!A:A,selection!$C$33,data2!D:D,0,data2!E:E,1,data2!C:C,0,data2!B:B,$A30))</f>
        <v>15160</v>
      </c>
      <c r="J30" s="206">
        <f>IF(I30=0,"",IFERROR(I30/$AA30*100,""))</f>
        <v>26.356966514830138</v>
      </c>
      <c r="K30" s="215"/>
      <c r="L30" s="214">
        <f>IF(selection!$C$33="All 22 sites combined",SUMIFS(data2!F:F,data2!D:D,0,data2!E:E,0,data2!C:C,1,data2!B:B,$A30,data2!A:A,"&lt;&gt;Other"),SUMIFS(data2!F:F,data2!A:A,selection!$C$33,data2!D:D,0,data2!E:E,0,data2!C:C,1,data2!B:B,$A30))</f>
        <v>1325</v>
      </c>
      <c r="M30" s="206">
        <f>IF(L30=0,"",IFERROR(L30/$AA30*100,""))</f>
        <v>2.3036266907750615</v>
      </c>
      <c r="N30" s="215"/>
      <c r="O30" s="214">
        <f>IF(selection!$C$33="All 22 sites combined",SUMIFS(data2!F:F,data2!D:D,1,data2!E:E,0,data2!C:C,1,data2!B:B,$A30,data2!A:A,"&lt;&gt;Other"),SUMIFS(data2!F:F,data2!A:A,selection!$C$33,data2!D:D,1,data2!E:E,0,data2!C:C,1,data2!B:B,$A30))</f>
        <v>4052</v>
      </c>
      <c r="P30" s="206">
        <f>IF(O30=0,"",IFERROR(O30/$AA30*100,""))</f>
        <v>7.044751208317396</v>
      </c>
      <c r="Q30" s="215"/>
      <c r="R30" s="214">
        <f>IF(selection!$C$33="All 22 sites combined",SUMIFS(data2!F:F,data2!D:D,1,data2!E:E,1,data2!C:C,0,data2!B:B,$A30,data2!A:A,"&lt;&gt;Other"),SUMIFS(data2!F:F,data2!A:A,selection!$C$33,data2!D:D,1,data2!E:E,1,data2!C:C,0,data2!B:B,$A30))</f>
        <v>7436</v>
      </c>
      <c r="S30" s="206">
        <f>IF(R30=0,"",IFERROR(R30/$AA30*100,""))</f>
        <v>12.928126847247817</v>
      </c>
      <c r="T30" s="215"/>
      <c r="U30" s="214">
        <f>IF(selection!$C$33="All 22 sites combined",SUMIFS(data2!F:F,data2!D:D,0,data2!E:E,1,data2!C:C,1,data2!B:B,$A30,data2!A:A,"&lt;&gt;Other"),SUMIFS(data2!F:F,data2!A:A,selection!$C$33,data2!D:D,0,data2!E:E,1,data2!C:C,1,data2!B:B,$A30))</f>
        <v>5696</v>
      </c>
      <c r="V30" s="206">
        <f>IF(U30=0,"",IFERROR(U30/$AA30*100,""))</f>
        <v>9.9029868910601895</v>
      </c>
      <c r="W30" s="215"/>
      <c r="X30" s="214">
        <f>IF(selection!$C$33="All 22 sites combined",SUMIFS(data2!F:F,data2!D:D,1,data2!E:E,1,data2!C:C,1,data2!B:B,$A30,data2!A:A,"&lt;&gt;Other"),SUMIFS(data2!F:F,data2!A:A,selection!$C$33,data2!D:D,1,data2!E:E,1,data2!C:C,1,data2!B:B,$A30))</f>
        <v>15089</v>
      </c>
      <c r="Y30" s="206">
        <f>IF(X30=0,"",IFERROR(X30/$AA30*100,""))</f>
        <v>26.233526895928232</v>
      </c>
      <c r="Z30" s="215"/>
      <c r="AA30" s="241">
        <f>IF(selection!$C$33="All 22 sites combined",SUMIFS(data2!F:F,data2!B:B,$A30,data2!A:A,"&lt;&gt;Other"),SUMIFS(data2!F:F,data2!A:A,selection!$C$33,data2!B:B,$A30,data2!A:A,"&lt;&gt;Other"))</f>
        <v>57518</v>
      </c>
      <c r="AB30" s="51"/>
    </row>
    <row r="31" spans="1:28" s="38" customFormat="1" ht="18.75" x14ac:dyDescent="0.3">
      <c r="A31" s="90"/>
      <c r="B31" s="253"/>
      <c r="C31" s="154"/>
      <c r="D31" s="121">
        <f>IFERROR(IF(OR(D30="",C30=0),"",ROUND((2*C30+1.96^2-(1.96*SQRT((1.96^2+4*C30*(1-(D30/100))))))/(2*($AA30+(1.96^2))),3))*100,"")</f>
        <v>9.1999999999999993</v>
      </c>
      <c r="E31" s="122">
        <f>IFERROR(IF(OR(D30="",C30=0),"",ROUND((2*C30+1.96^2+(1.96*SQRT((1.96^2+4*C30*(1-(D30/100))))))/(2*($AA30+(1.96^2))),3))*100,"")</f>
        <v>9.6</v>
      </c>
      <c r="F31" s="154"/>
      <c r="G31" s="121">
        <f>IFERROR(IF(OR(G30="",F30=0),"",ROUND((2*F30+1.96^2-(1.96*SQRT((1.96^2+4*F30*(1-(G30/100))))))/(2*($AA30+(1.96^2))),3))*100,"")</f>
        <v>5.6000000000000005</v>
      </c>
      <c r="H31" s="121">
        <f>IFERROR(IF(OR(G30="",F30=0),"",ROUND((2*F30+1.96^2+(1.96*SQRT((1.96^2+4*F30*(1-(G30/100))))))/(2*($AA30+(1.96^2))),3))*100,"")</f>
        <v>6</v>
      </c>
      <c r="I31" s="154"/>
      <c r="J31" s="121">
        <f>IFERROR(IF(OR(J30="",I30=0),"",ROUND((2*I30+1.96^2-(1.96*SQRT((1.96^2+4*I30*(1-(J30/100))))))/(2*($AA30+(1.96^2))),3))*100,"")</f>
        <v>26</v>
      </c>
      <c r="K31" s="122">
        <f>IFERROR(IF(OR(J30="",I30=0),"",ROUND((2*I30+1.96^2+(1.96*SQRT((1.96^2+4*I30*(1-(J30/100))))))/(2*($AA30+(1.96^2))),3))*100,"")</f>
        <v>26.700000000000003</v>
      </c>
      <c r="L31" s="154"/>
      <c r="M31" s="121">
        <f>IFERROR(IF(OR(M30="",L30=0),"",ROUND((2*L30+1.96^2-(1.96*SQRT((1.96^2+4*L30*(1-(M30/100))))))/(2*($AA30+(1.96^2))),3))*100,"")</f>
        <v>2.1999999999999997</v>
      </c>
      <c r="N31" s="121">
        <f>IFERROR(IF(OR(M30="",L30=0),"",ROUND((2*L30+1.96^2+(1.96*SQRT((1.96^2+4*L30*(1-(M30/100))))))/(2*($AA30+(1.96^2))),3))*100,"")</f>
        <v>2.4</v>
      </c>
      <c r="O31" s="154"/>
      <c r="P31" s="121">
        <f>IFERROR(IF(OR(P30="",O30=0),"",ROUND((2*O30+1.96^2-(1.96*SQRT((1.96^2+4*O30*(1-(P30/100))))))/(2*($AA30+(1.96^2))),3))*100,"")</f>
        <v>6.8000000000000007</v>
      </c>
      <c r="Q31" s="122">
        <f>IFERROR(IF(OR(P30="",O30=0),"",ROUND((2*O30+1.96^2+(1.96*SQRT((1.96^2+4*O30*(1-(P30/100))))))/(2*($AA30+(1.96^2))),3))*100,"")</f>
        <v>7.3</v>
      </c>
      <c r="R31" s="154"/>
      <c r="S31" s="121">
        <f>IFERROR(IF(OR(S30="",R30=0),"",ROUND((2*R30+1.96^2-(1.96*SQRT((1.96^2+4*R30*(1-(S30/100))))))/(2*($AA30+(1.96^2))),3))*100,"")</f>
        <v>12.7</v>
      </c>
      <c r="T31" s="121">
        <f>IFERROR(IF(OR(S30="",R30=0),"",ROUND((2*R30+1.96^2+(1.96*SQRT((1.96^2+4*R30*(1-(S30/100))))))/(2*($AA30+(1.96^2))),3))*100,"")</f>
        <v>13.200000000000001</v>
      </c>
      <c r="U31" s="154"/>
      <c r="V31" s="121">
        <f>IFERROR(IF(OR(V30="",U30=0),"",ROUND((2*U30+1.96^2-(1.96*SQRT((1.96^2+4*U30*(1-(V30/100))))))/(2*($AA30+(1.96^2))),3))*100,"")</f>
        <v>9.7000000000000011</v>
      </c>
      <c r="W31" s="122">
        <f>IFERROR(IF(OR(V30="",U30=0),"",ROUND((2*U30+1.96^2+(1.96*SQRT((1.96^2+4*U30*(1-(V30/100))))))/(2*($AA30+(1.96^2))),3))*100,"")</f>
        <v>10.100000000000001</v>
      </c>
      <c r="X31" s="154"/>
      <c r="Y31" s="121">
        <f>IFERROR(IF(OR(Y30="",X30=0),"",ROUND((2*X30+1.96^2-(1.96*SQRT((1.96^2+4*X30*(1-(Y30/100))))))/(2*($AA30+(1.96^2))),3))*100,"")</f>
        <v>25.900000000000002</v>
      </c>
      <c r="Z31" s="121">
        <f>IFERROR(IF(OR(Y30="",X30=0),"",ROUND((2*X30+1.96^2+(1.96*SQRT((1.96^2+4*X30*(1-(Y30/100))))))/(2*($AA30+(1.96^2))),3))*100,"")</f>
        <v>26.6</v>
      </c>
      <c r="AA31" s="211"/>
    </row>
    <row r="32" spans="1:28" s="38" customFormat="1" ht="18.75" x14ac:dyDescent="0.3">
      <c r="A32" s="90" t="s">
        <v>187</v>
      </c>
      <c r="B32" s="252" t="s">
        <v>187</v>
      </c>
      <c r="C32" s="214">
        <f>IF(selection!$C$33="All 22 sites combined",SUMIFS(data2!F:F,data2!D:D,0,data2!E:E,0,data2!C:C,0,data2!B:B,$A32,data2!A:A,"&lt;&gt;Other"),SUMIFS(data2!F:F,data2!A:A,selection!$C$33,data2!D:D,0,data2!E:E,0,data2!C:C,0,data2!B:B,$A32))</f>
        <v>14311</v>
      </c>
      <c r="D32" s="206">
        <f>IF(C32=0,"",IFERROR(C32/$AA32*100,""))</f>
        <v>15.076748032574457</v>
      </c>
      <c r="E32" s="215"/>
      <c r="F32" s="214">
        <f>IF(selection!$C$33="All 22 sites combined",SUMIFS(data2!F:F,data2!D:D,1,data2!E:E,0,data2!C:C,0,data2!B:B,$A32,data2!A:A,"&lt;&gt;Other"),SUMIFS(data2!F:F,data2!A:A,selection!$C$33,data2!D:D,1,data2!E:E,0,data2!C:C,0,data2!B:B,$A32))</f>
        <v>7279</v>
      </c>
      <c r="G32" s="206">
        <f>IF(F32=0,"",IFERROR(F32/$AA32*100,""))</f>
        <v>7.6684822115232674</v>
      </c>
      <c r="H32" s="215"/>
      <c r="I32" s="214">
        <f>IF(selection!$C$33="All 22 sites combined",SUMIFS(data2!F:F,data2!D:D,0,data2!E:E,1,data2!C:C,0,data2!B:B,$A32,data2!A:A,"&lt;&gt;Other"),SUMIFS(data2!F:F,data2!A:A,selection!$C$33,data2!D:D,0,data2!E:E,1,data2!C:C,0,data2!B:B,$A32))</f>
        <v>23176</v>
      </c>
      <c r="J32" s="206">
        <f>IF(I32=0,"",IFERROR(I32/$AA32*100,""))</f>
        <v>24.416093382918426</v>
      </c>
      <c r="K32" s="215"/>
      <c r="L32" s="214">
        <f>IF(selection!$C$33="All 22 sites combined",SUMIFS(data2!F:F,data2!D:D,0,data2!E:E,0,data2!C:C,1,data2!B:B,$A32,data2!A:A,"&lt;&gt;Other"),SUMIFS(data2!F:F,data2!A:A,selection!$C$33,data2!D:D,0,data2!E:E,0,data2!C:C,1,data2!B:B,$A32))</f>
        <v>5189</v>
      </c>
      <c r="M32" s="206">
        <f>IF(L32=0,"",IFERROR(L32/$AA32*100,""))</f>
        <v>5.4666512152210789</v>
      </c>
      <c r="N32" s="215"/>
      <c r="O32" s="214">
        <f>IF(selection!$C$33="All 22 sites combined",SUMIFS(data2!F:F,data2!D:D,1,data2!E:E,0,data2!C:C,1,data2!B:B,$A32,data2!A:A,"&lt;&gt;Other"),SUMIFS(data2!F:F,data2!A:A,selection!$C$33,data2!D:D,1,data2!E:E,0,data2!C:C,1,data2!B:B,$A32))</f>
        <v>7446</v>
      </c>
      <c r="P32" s="206">
        <f>IF(O32=0,"",IFERROR(O32/$AA32*100,""))</f>
        <v>7.8444179896966943</v>
      </c>
      <c r="Q32" s="215"/>
      <c r="R32" s="214">
        <f>IF(selection!$C$33="All 22 sites combined",SUMIFS(data2!F:F,data2!D:D,1,data2!E:E,1,data2!C:C,0,data2!B:B,$A32,data2!A:A,"&lt;&gt;Other"),SUMIFS(data2!F:F,data2!A:A,selection!$C$33,data2!D:D,1,data2!E:E,1,data2!C:C,0,data2!B:B,$A32))</f>
        <v>10612</v>
      </c>
      <c r="S32" s="206">
        <f>IF(R32=0,"",IFERROR(R32/$AA32*100,""))</f>
        <v>11.179823221415704</v>
      </c>
      <c r="T32" s="215"/>
      <c r="U32" s="214">
        <f>IF(selection!$C$33="All 22 sites combined",SUMIFS(data2!F:F,data2!D:D,0,data2!E:E,1,data2!C:C,1,data2!B:B,$A32,data2!A:A,"&lt;&gt;Other"),SUMIFS(data2!F:F,data2!A:A,selection!$C$33,data2!D:D,0,data2!E:E,1,data2!C:C,1,data2!B:B,$A32))</f>
        <v>13026</v>
      </c>
      <c r="V32" s="206">
        <f>IF(U32=0,"",IFERROR(U32/$AA32*100,""))</f>
        <v>13.722990697527418</v>
      </c>
      <c r="W32" s="215"/>
      <c r="X32" s="214">
        <f>IF(selection!$C$33="All 22 sites combined",SUMIFS(data2!F:F,data2!D:D,1,data2!E:E,1,data2!C:C,1,data2!B:B,$A32,data2!A:A,"&lt;&gt;Other"),SUMIFS(data2!F:F,data2!A:A,selection!$C$33,data2!D:D,1,data2!E:E,1,data2!C:C,1,data2!B:B,$A32))</f>
        <v>13882</v>
      </c>
      <c r="Y32" s="206">
        <f>IF(X32=0,"",IFERROR(X32/$AA32*100,""))</f>
        <v>14.624793249122956</v>
      </c>
      <c r="Z32" s="215"/>
      <c r="AA32" s="241">
        <f>IF(selection!$C$33="All 22 sites combined",SUMIFS(data2!F:F,data2!B:B,$A32,data2!A:A,"&lt;&gt;Other"),SUMIFS(data2!F:F,data2!A:A,selection!$C$33,data2!B:B,$A32,data2!A:A,"&lt;&gt;Other"))</f>
        <v>94921</v>
      </c>
      <c r="AB32" s="51"/>
    </row>
    <row r="33" spans="1:28" s="38" customFormat="1" ht="18.75" x14ac:dyDescent="0.3">
      <c r="A33" s="90"/>
      <c r="B33" s="253"/>
      <c r="C33" s="154"/>
      <c r="D33" s="121">
        <f>IFERROR(IF(OR(D32="",C32=0),"",ROUND((2*C32+1.96^2-(1.96*SQRT((1.96^2+4*C32*(1-(D32/100))))))/(2*($AA32+(1.96^2))),3))*100,"")</f>
        <v>14.899999999999999</v>
      </c>
      <c r="E33" s="122">
        <f>IFERROR(IF(OR(D32="",C32=0),"",ROUND((2*C32+1.96^2+(1.96*SQRT((1.96^2+4*C32*(1-(D32/100))))))/(2*($AA32+(1.96^2))),3))*100,"")</f>
        <v>15.299999999999999</v>
      </c>
      <c r="F33" s="154"/>
      <c r="G33" s="121">
        <f>IFERROR(IF(OR(G32="",F32=0),"",ROUND((2*F32+1.96^2-(1.96*SQRT((1.96^2+4*F32*(1-(G32/100))))))/(2*($AA32+(1.96^2))),3))*100,"")</f>
        <v>7.5</v>
      </c>
      <c r="H33" s="121">
        <f>IFERROR(IF(OR(G32="",F32=0),"",ROUND((2*F32+1.96^2+(1.96*SQRT((1.96^2+4*F32*(1-(G32/100))))))/(2*($AA32+(1.96^2))),3))*100,"")</f>
        <v>7.8</v>
      </c>
      <c r="I33" s="154"/>
      <c r="J33" s="121">
        <f>IFERROR(IF(OR(J32="",I32=0),"",ROUND((2*I32+1.96^2-(1.96*SQRT((1.96^2+4*I32*(1-(J32/100))))))/(2*($AA32+(1.96^2))),3))*100,"")</f>
        <v>24.099999999999998</v>
      </c>
      <c r="K33" s="122">
        <f>IFERROR(IF(OR(J32="",I32=0),"",ROUND((2*I32+1.96^2+(1.96*SQRT((1.96^2+4*I32*(1-(J32/100))))))/(2*($AA32+(1.96^2))),3))*100,"")</f>
        <v>24.7</v>
      </c>
      <c r="L33" s="154"/>
      <c r="M33" s="121">
        <f>IFERROR(IF(OR(M32="",L32=0),"",ROUND((2*L32+1.96^2-(1.96*SQRT((1.96^2+4*L32*(1-(M32/100))))))/(2*($AA32+(1.96^2))),3))*100,"")</f>
        <v>5.3</v>
      </c>
      <c r="N33" s="121">
        <f>IFERROR(IF(OR(M32="",L32=0),"",ROUND((2*L32+1.96^2+(1.96*SQRT((1.96^2+4*L32*(1-(M32/100))))))/(2*($AA32+(1.96^2))),3))*100,"")</f>
        <v>5.6000000000000005</v>
      </c>
      <c r="O33" s="154"/>
      <c r="P33" s="121">
        <f>IFERROR(IF(OR(P32="",O32=0),"",ROUND((2*O32+1.96^2-(1.96*SQRT((1.96^2+4*O32*(1-(P32/100))))))/(2*($AA32+(1.96^2))),3))*100,"")</f>
        <v>7.7</v>
      </c>
      <c r="Q33" s="122">
        <f>IFERROR(IF(OR(P32="",O32=0),"",ROUND((2*O32+1.96^2+(1.96*SQRT((1.96^2+4*O32*(1-(P32/100))))))/(2*($AA32+(1.96^2))),3))*100,"")</f>
        <v>8</v>
      </c>
      <c r="R33" s="154"/>
      <c r="S33" s="121">
        <f>IFERROR(IF(OR(S32="",R32=0),"",ROUND((2*R32+1.96^2-(1.96*SQRT((1.96^2+4*R32*(1-(S32/100))))))/(2*($AA32+(1.96^2))),3))*100,"")</f>
        <v>11</v>
      </c>
      <c r="T33" s="121">
        <f>IFERROR(IF(OR(S32="",R32=0),"",ROUND((2*R32+1.96^2+(1.96*SQRT((1.96^2+4*R32*(1-(S32/100))))))/(2*($AA32+(1.96^2))),3))*100,"")</f>
        <v>11.4</v>
      </c>
      <c r="U33" s="154"/>
      <c r="V33" s="121">
        <f>IFERROR(IF(OR(V32="",U32=0),"",ROUND((2*U32+1.96^2-(1.96*SQRT((1.96^2+4*U32*(1-(V32/100))))))/(2*($AA32+(1.96^2))),3))*100,"")</f>
        <v>13.5</v>
      </c>
      <c r="W33" s="122">
        <f>IFERROR(IF(OR(V32="",U32=0),"",ROUND((2*U32+1.96^2+(1.96*SQRT((1.96^2+4*U32*(1-(V32/100))))))/(2*($AA32+(1.96^2))),3))*100,"")</f>
        <v>13.900000000000002</v>
      </c>
      <c r="X33" s="154"/>
      <c r="Y33" s="121">
        <f>IFERROR(IF(OR(Y32="",X32=0),"",ROUND((2*X32+1.96^2-(1.96*SQRT((1.96^2+4*X32*(1-(Y32/100))))))/(2*($AA32+(1.96^2))),3))*100,"")</f>
        <v>14.399999999999999</v>
      </c>
      <c r="Z33" s="121">
        <f>IFERROR(IF(OR(Y32="",X32=0),"",ROUND((2*X32+1.96^2+(1.96*SQRT((1.96^2+4*X32*(1-(Y32/100))))))/(2*($AA32+(1.96^2))),3))*100,"")</f>
        <v>14.899999999999999</v>
      </c>
      <c r="AA33" s="211"/>
    </row>
    <row r="34" spans="1:28" s="38" customFormat="1" ht="18.75" x14ac:dyDescent="0.3">
      <c r="A34" s="90" t="s">
        <v>188</v>
      </c>
      <c r="B34" s="252" t="s">
        <v>188</v>
      </c>
      <c r="C34" s="214">
        <f>IF(selection!$C$33="All 22 sites combined",SUMIFS(data2!F:F,data2!D:D,0,data2!E:E,0,data2!C:C,0,data2!B:B,$A34,data2!A:A,"&lt;&gt;Other"),SUMIFS(data2!F:F,data2!A:A,selection!$C$33,data2!D:D,0,data2!E:E,0,data2!C:C,0,data2!B:B,$A34))</f>
        <v>40882</v>
      </c>
      <c r="D34" s="206">
        <f>IF(C34=0,"",IFERROR(C34/$AA34*100,""))</f>
        <v>22.146742074584498</v>
      </c>
      <c r="E34" s="215"/>
      <c r="F34" s="214">
        <f>IF(selection!$C$33="All 22 sites combined",SUMIFS(data2!F:F,data2!D:D,1,data2!E:E,0,data2!C:C,0,data2!B:B,$A34,data2!A:A,"&lt;&gt;Other"),SUMIFS(data2!F:F,data2!A:A,selection!$C$33,data2!D:D,1,data2!E:E,0,data2!C:C,0,data2!B:B,$A34))</f>
        <v>15816</v>
      </c>
      <c r="G34" s="206">
        <f>IF(F34=0,"",IFERROR(F34/$AA34*100,""))</f>
        <v>8.5678996294610936</v>
      </c>
      <c r="H34" s="215"/>
      <c r="I34" s="214">
        <f>IF(selection!$C$33="All 22 sites combined",SUMIFS(data2!F:F,data2!D:D,0,data2!E:E,1,data2!C:C,0,data2!B:B,$A34,data2!A:A,"&lt;&gt;Other"),SUMIFS(data2!F:F,data2!A:A,selection!$C$33,data2!D:D,0,data2!E:E,1,data2!C:C,0,data2!B:B,$A34))</f>
        <v>43548</v>
      </c>
      <c r="J34" s="206">
        <f>IF(I34=0,"",IFERROR(I34/$AA34*100,""))</f>
        <v>23.590977052590524</v>
      </c>
      <c r="K34" s="215"/>
      <c r="L34" s="214">
        <f>IF(selection!$C$33="All 22 sites combined",SUMIFS(data2!F:F,data2!D:D,0,data2!E:E,0,data2!C:C,1,data2!B:B,$A34,data2!A:A,"&lt;&gt;Other"),SUMIFS(data2!F:F,data2!A:A,selection!$C$33,data2!D:D,0,data2!E:E,0,data2!C:C,1,data2!B:B,$A34))</f>
        <v>19881</v>
      </c>
      <c r="M34" s="206">
        <f>IF(L34=0,"",IFERROR(L34/$AA34*100,""))</f>
        <v>10.770005850614314</v>
      </c>
      <c r="N34" s="215"/>
      <c r="O34" s="214">
        <f>IF(selection!$C$33="All 22 sites combined",SUMIFS(data2!F:F,data2!D:D,1,data2!E:E,0,data2!C:C,1,data2!B:B,$A34,data2!A:A,"&lt;&gt;Other"),SUMIFS(data2!F:F,data2!A:A,selection!$C$33,data2!D:D,1,data2!E:E,0,data2!C:C,1,data2!B:B,$A34))</f>
        <v>12745</v>
      </c>
      <c r="P34" s="206">
        <f>IF(O34=0,"",IFERROR(O34/$AA34*100,""))</f>
        <v>6.9042666146612062</v>
      </c>
      <c r="Q34" s="215"/>
      <c r="R34" s="214">
        <f>IF(selection!$C$33="All 22 sites combined",SUMIFS(data2!F:F,data2!D:D,1,data2!E:E,1,data2!C:C,0,data2!B:B,$A34,data2!A:A,"&lt;&gt;Other"),SUMIFS(data2!F:F,data2!A:A,selection!$C$33,data2!D:D,1,data2!E:E,1,data2!C:C,0,data2!B:B,$A34))</f>
        <v>18172</v>
      </c>
      <c r="S34" s="206">
        <f>IF(R34=0,"",IFERROR(R34/$AA34*100,""))</f>
        <v>9.8442003076989746</v>
      </c>
      <c r="T34" s="215"/>
      <c r="U34" s="214">
        <f>IF(selection!$C$33="All 22 sites combined",SUMIFS(data2!F:F,data2!D:D,0,data2!E:E,1,data2!C:C,1,data2!B:B,$A34,data2!A:A,"&lt;&gt;Other"),SUMIFS(data2!F:F,data2!A:A,selection!$C$33,data2!D:D,0,data2!E:E,1,data2!C:C,1,data2!B:B,$A34))</f>
        <v>20835</v>
      </c>
      <c r="V34" s="206">
        <f>IF(U34=0,"",IFERROR(U34/$AA34*100,""))</f>
        <v>11.286810115062082</v>
      </c>
      <c r="W34" s="215"/>
      <c r="X34" s="214">
        <f>IF(selection!$C$33="All 22 sites combined",SUMIFS(data2!F:F,data2!D:D,1,data2!E:E,1,data2!C:C,1,data2!B:B,$A34,data2!A:A,"&lt;&gt;Other"),SUMIFS(data2!F:F,data2!A:A,selection!$C$33,data2!D:D,1,data2!E:E,1,data2!C:C,1,data2!B:B,$A34))</f>
        <v>12717</v>
      </c>
      <c r="Y34" s="206">
        <f>IF(X34=0,"",IFERROR(X34/$AA34*100,""))</f>
        <v>6.8890983553273095</v>
      </c>
      <c r="Z34" s="215"/>
      <c r="AA34" s="241">
        <f>IF(selection!$C$33="All 22 sites combined",SUMIFS(data2!F:F,data2!B:B,$A34,data2!A:A,"&lt;&gt;Other"),SUMIFS(data2!F:F,data2!A:A,selection!$C$33,data2!B:B,$A34,data2!A:A,"&lt;&gt;Other"))</f>
        <v>184596</v>
      </c>
      <c r="AB34" s="51"/>
    </row>
    <row r="35" spans="1:28" s="38" customFormat="1" ht="18.75" x14ac:dyDescent="0.3">
      <c r="A35" s="90"/>
      <c r="B35" s="253"/>
      <c r="C35" s="154"/>
      <c r="D35" s="121">
        <f>IFERROR(IF(OR(D34="",C34=0),"",ROUND((2*C34+1.96^2-(1.96*SQRT((1.96^2+4*C34*(1-(D34/100))))))/(2*($AA34+(1.96^2))),3))*100,"")</f>
        <v>22</v>
      </c>
      <c r="E35" s="122">
        <f>IFERROR(IF(OR(D34="",C34=0),"",ROUND((2*C34+1.96^2+(1.96*SQRT((1.96^2+4*C34*(1-(D34/100))))))/(2*($AA34+(1.96^2))),3))*100,"")</f>
        <v>22.3</v>
      </c>
      <c r="F35" s="154"/>
      <c r="G35" s="121">
        <f>IFERROR(IF(OR(G34="",F34=0),"",ROUND((2*F34+1.96^2-(1.96*SQRT((1.96^2+4*F34*(1-(G34/100))))))/(2*($AA34+(1.96^2))),3))*100,"")</f>
        <v>8.4</v>
      </c>
      <c r="H35" s="121">
        <f>IFERROR(IF(OR(G34="",F34=0),"",ROUND((2*F34+1.96^2+(1.96*SQRT((1.96^2+4*F34*(1-(G34/100))))))/(2*($AA34+(1.96^2))),3))*100,"")</f>
        <v>8.6999999999999993</v>
      </c>
      <c r="I35" s="154"/>
      <c r="J35" s="121">
        <f>IFERROR(IF(OR(J34="",I34=0),"",ROUND((2*I34+1.96^2-(1.96*SQRT((1.96^2+4*I34*(1-(J34/100))))))/(2*($AA34+(1.96^2))),3))*100,"")</f>
        <v>23.400000000000002</v>
      </c>
      <c r="K35" s="122">
        <f>IFERROR(IF(OR(J34="",I34=0),"",ROUND((2*I34+1.96^2+(1.96*SQRT((1.96^2+4*I34*(1-(J34/100))))))/(2*($AA34+(1.96^2))),3))*100,"")</f>
        <v>23.799999999999997</v>
      </c>
      <c r="L35" s="154"/>
      <c r="M35" s="121">
        <f>IFERROR(IF(OR(M34="",L34=0),"",ROUND((2*L34+1.96^2-(1.96*SQRT((1.96^2+4*L34*(1-(M34/100))))))/(2*($AA34+(1.96^2))),3))*100,"")</f>
        <v>10.6</v>
      </c>
      <c r="N35" s="121">
        <f>IFERROR(IF(OR(M34="",L34=0),"",ROUND((2*L34+1.96^2+(1.96*SQRT((1.96^2+4*L34*(1-(M34/100))))))/(2*($AA34+(1.96^2))),3))*100,"")</f>
        <v>10.9</v>
      </c>
      <c r="O35" s="154"/>
      <c r="P35" s="121">
        <f>IFERROR(IF(OR(P34="",O34=0),"",ROUND((2*O34+1.96^2-(1.96*SQRT((1.96^2+4*O34*(1-(P34/100))))))/(2*($AA34+(1.96^2))),3))*100,"")</f>
        <v>6.8000000000000007</v>
      </c>
      <c r="Q35" s="122">
        <f>IFERROR(IF(OR(P34="",O34=0),"",ROUND((2*O34+1.96^2+(1.96*SQRT((1.96^2+4*O34*(1-(P34/100))))))/(2*($AA34+(1.96^2))),3))*100,"")</f>
        <v>7.0000000000000009</v>
      </c>
      <c r="R35" s="154"/>
      <c r="S35" s="121">
        <f>IFERROR(IF(OR(S34="",R34=0),"",ROUND((2*R34+1.96^2-(1.96*SQRT((1.96^2+4*R34*(1-(S34/100))))))/(2*($AA34+(1.96^2))),3))*100,"")</f>
        <v>9.7000000000000011</v>
      </c>
      <c r="T35" s="121">
        <f>IFERROR(IF(OR(S34="",R34=0),"",ROUND((2*R34+1.96^2+(1.96*SQRT((1.96^2+4*R34*(1-(S34/100))))))/(2*($AA34+(1.96^2))),3))*100,"")</f>
        <v>10</v>
      </c>
      <c r="U35" s="154"/>
      <c r="V35" s="121">
        <f>IFERROR(IF(OR(V34="",U34=0),"",ROUND((2*U34+1.96^2-(1.96*SQRT((1.96^2+4*U34*(1-(V34/100))))))/(2*($AA34+(1.96^2))),3))*100,"")</f>
        <v>11.1</v>
      </c>
      <c r="W35" s="122">
        <f>IFERROR(IF(OR(V34="",U34=0),"",ROUND((2*U34+1.96^2+(1.96*SQRT((1.96^2+4*U34*(1-(V34/100))))))/(2*($AA34+(1.96^2))),3))*100,"")</f>
        <v>11.4</v>
      </c>
      <c r="X35" s="154"/>
      <c r="Y35" s="121">
        <f>IFERROR(IF(OR(Y34="",X34=0),"",ROUND((2*X34+1.96^2-(1.96*SQRT((1.96^2+4*X34*(1-(Y34/100))))))/(2*($AA34+(1.96^2))),3))*100,"")</f>
        <v>6.8000000000000007</v>
      </c>
      <c r="Z35" s="121">
        <f>IFERROR(IF(OR(Y34="",X34=0),"",ROUND((2*X34+1.96^2+(1.96*SQRT((1.96^2+4*X34*(1-(Y34/100))))))/(2*($AA34+(1.96^2))),3))*100,"")</f>
        <v>7.0000000000000009</v>
      </c>
      <c r="AA35" s="211"/>
    </row>
    <row r="36" spans="1:28" s="38" customFormat="1" ht="18.75" x14ac:dyDescent="0.3">
      <c r="A36" s="90" t="s">
        <v>189</v>
      </c>
      <c r="B36" s="254" t="s">
        <v>189</v>
      </c>
      <c r="C36" s="214">
        <f>IF(selection!$C$33="All 22 sites combined",SUMIFS(data2!F:F,data2!D:D,0,data2!E:E,0,data2!C:C,0,data2!B:B,$A36,data2!A:A,"&lt;&gt;Other"),SUMIFS(data2!F:F,data2!A:A,selection!$C$33,data2!D:D,0,data2!E:E,0,data2!C:C,0,data2!B:B,$A36))</f>
        <v>67002</v>
      </c>
      <c r="D36" s="206">
        <f>IF(C36=0,"",IFERROR(C36/$AA36*100,""))</f>
        <v>33.626932863574083</v>
      </c>
      <c r="E36" s="215"/>
      <c r="F36" s="214">
        <f>IF(selection!$C$33="All 22 sites combined",SUMIFS(data2!F:F,data2!D:D,1,data2!E:E,0,data2!C:C,0,data2!B:B,$A36,data2!A:A,"&lt;&gt;Other"),SUMIFS(data2!F:F,data2!A:A,selection!$C$33,data2!D:D,1,data2!E:E,0,data2!C:C,0,data2!B:B,$A36))</f>
        <v>16226</v>
      </c>
      <c r="G36" s="206">
        <f>IF(F36=0,"",IFERROR(F36/$AA36*100,""))</f>
        <v>8.1434973977545919</v>
      </c>
      <c r="H36" s="215"/>
      <c r="I36" s="214">
        <f>IF(selection!$C$33="All 22 sites combined",SUMIFS(data2!F:F,data2!D:D,0,data2!E:E,1,data2!C:C,0,data2!B:B,$A36,data2!A:A,"&lt;&gt;Other"),SUMIFS(data2!F:F,data2!A:A,selection!$C$33,data2!D:D,0,data2!E:E,1,data2!C:C,0,data2!B:B,$A36))</f>
        <v>41537</v>
      </c>
      <c r="J36" s="206">
        <f>IF(I36=0,"",IFERROR(I36/$AA36*100,""))</f>
        <v>20.846570406171111</v>
      </c>
      <c r="K36" s="215"/>
      <c r="L36" s="214">
        <f>IF(selection!$C$33="All 22 sites combined",SUMIFS(data2!F:F,data2!D:D,0,data2!E:E,0,data2!C:C,1,data2!B:B,$A36,data2!A:A,"&lt;&gt;Other"),SUMIFS(data2!F:F,data2!A:A,selection!$C$33,data2!D:D,0,data2!E:E,0,data2!C:C,1,data2!B:B,$A36))</f>
        <v>29394</v>
      </c>
      <c r="M36" s="206">
        <f>IF(L36=0,"",IFERROR(L36/$AA36*100,""))</f>
        <v>14.752247165635305</v>
      </c>
      <c r="N36" s="215"/>
      <c r="O36" s="214">
        <f>IF(selection!$C$33="All 22 sites combined",SUMIFS(data2!F:F,data2!D:D,1,data2!E:E,0,data2!C:C,1,data2!B:B,$A36,data2!A:A,"&lt;&gt;Other"),SUMIFS(data2!F:F,data2!A:A,selection!$C$33,data2!D:D,1,data2!E:E,0,data2!C:C,1,data2!B:B,$A36))</f>
        <v>9773</v>
      </c>
      <c r="P36" s="206">
        <f>IF(O36=0,"",IFERROR(O36/$AA36*100,""))</f>
        <v>4.9048687334066079</v>
      </c>
      <c r="Q36" s="215"/>
      <c r="R36" s="214">
        <f>IF(selection!$C$33="All 22 sites combined",SUMIFS(data2!F:F,data2!D:D,1,data2!E:E,1,data2!C:C,0,data2!B:B,$A36,data2!A:A,"&lt;&gt;Other"),SUMIFS(data2!F:F,data2!A:A,selection!$C$33,data2!D:D,1,data2!E:E,1,data2!C:C,0,data2!B:B,$A36))</f>
        <v>14932</v>
      </c>
      <c r="S36" s="206">
        <f>IF(R36=0,"",IFERROR(R36/$AA36*100,""))</f>
        <v>7.4940652744528258</v>
      </c>
      <c r="T36" s="215"/>
      <c r="U36" s="214">
        <f>IF(selection!$C$33="All 22 sites combined",SUMIFS(data2!F:F,data2!D:D,0,data2!E:E,1,data2!C:C,1,data2!B:B,$A36,data2!A:A,"&lt;&gt;Other"),SUMIFS(data2!F:F,data2!A:A,selection!$C$33,data2!D:D,0,data2!E:E,1,data2!C:C,1,data2!B:B,$A36))</f>
        <v>14910</v>
      </c>
      <c r="V36" s="206">
        <f>IF(U36=0,"",IFERROR(U36/$AA36*100,""))</f>
        <v>7.4830239245976173</v>
      </c>
      <c r="W36" s="215"/>
      <c r="X36" s="214">
        <f>IF(selection!$C$33="All 22 sites combined",SUMIFS(data2!F:F,data2!D:D,1,data2!E:E,1,data2!C:C,1,data2!B:B,$A36,data2!A:A,"&lt;&gt;Other"),SUMIFS(data2!F:F,data2!A:A,selection!$C$33,data2!D:D,1,data2!E:E,1,data2!C:C,1,data2!B:B,$A36))</f>
        <v>5477</v>
      </c>
      <c r="Y36" s="206">
        <f>IF(X36=0,"",IFERROR(X36/$AA36*100,""))</f>
        <v>2.7487942344078578</v>
      </c>
      <c r="Z36" s="215"/>
      <c r="AA36" s="241">
        <f>IF(selection!$C$33="All 22 sites combined",SUMIFS(data2!F:F,data2!B:B,$A36,data2!A:A,"&lt;&gt;Other"),SUMIFS(data2!F:F,data2!A:A,selection!$C$33,data2!B:B,$A36,data2!A:A,"&lt;&gt;Other"))</f>
        <v>199251</v>
      </c>
      <c r="AB36" s="51"/>
    </row>
    <row r="37" spans="1:28" s="38" customFormat="1" ht="18.75" x14ac:dyDescent="0.3">
      <c r="A37" s="90"/>
      <c r="B37" s="255"/>
      <c r="C37" s="154"/>
      <c r="D37" s="121">
        <f>IFERROR(IF(OR(D36="",C36=0),"",ROUND((2*C36+1.96^2-(1.96*SQRT((1.96^2+4*C36*(1-(D36/100))))))/(2*($AA36+(1.96^2))),3))*100,"")</f>
        <v>33.4</v>
      </c>
      <c r="E37" s="122">
        <f>IFERROR(IF(OR(D36="",C36=0),"",ROUND((2*C36+1.96^2+(1.96*SQRT((1.96^2+4*C36*(1-(D36/100))))))/(2*($AA36+(1.96^2))),3))*100,"")</f>
        <v>33.800000000000004</v>
      </c>
      <c r="F37" s="154"/>
      <c r="G37" s="121">
        <f>IFERROR(IF(OR(G36="",F36=0),"",ROUND((2*F36+1.96^2-(1.96*SQRT((1.96^2+4*F36*(1-(G36/100))))))/(2*($AA36+(1.96^2))),3))*100,"")</f>
        <v>8</v>
      </c>
      <c r="H37" s="121">
        <f>IFERROR(IF(OR(G36="",F36=0),"",ROUND((2*F36+1.96^2+(1.96*SQRT((1.96^2+4*F36*(1-(G36/100))))))/(2*($AA36+(1.96^2))),3))*100,"")</f>
        <v>8.3000000000000007</v>
      </c>
      <c r="I37" s="154"/>
      <c r="J37" s="121">
        <f>IFERROR(IF(OR(J36="",I36=0),"",ROUND((2*I36+1.96^2-(1.96*SQRT((1.96^2+4*I36*(1-(J36/100))))))/(2*($AA36+(1.96^2))),3))*100,"")</f>
        <v>20.7</v>
      </c>
      <c r="K37" s="122">
        <f>IFERROR(IF(OR(J36="",I36=0),"",ROUND((2*I36+1.96^2+(1.96*SQRT((1.96^2+4*I36*(1-(J36/100))))))/(2*($AA36+(1.96^2))),3))*100,"")</f>
        <v>21</v>
      </c>
      <c r="L37" s="154"/>
      <c r="M37" s="121">
        <f>IFERROR(IF(OR(M36="",L36=0),"",ROUND((2*L36+1.96^2-(1.96*SQRT((1.96^2+4*L36*(1-(M36/100))))))/(2*($AA36+(1.96^2))),3))*100,"")</f>
        <v>14.6</v>
      </c>
      <c r="N37" s="121">
        <f>IFERROR(IF(OR(M36="",L36=0),"",ROUND((2*L36+1.96^2+(1.96*SQRT((1.96^2+4*L36*(1-(M36/100))))))/(2*($AA36+(1.96^2))),3))*100,"")</f>
        <v>14.899999999999999</v>
      </c>
      <c r="O37" s="154"/>
      <c r="P37" s="121">
        <f>IFERROR(IF(OR(P36="",O36=0),"",ROUND((2*O36+1.96^2-(1.96*SQRT((1.96^2+4*O36*(1-(P36/100))))))/(2*($AA36+(1.96^2))),3))*100,"")</f>
        <v>4.8</v>
      </c>
      <c r="Q37" s="122">
        <f>IFERROR(IF(OR(P36="",O36=0),"",ROUND((2*O36+1.96^2+(1.96*SQRT((1.96^2+4*O36*(1-(P36/100))))))/(2*($AA36+(1.96^2))),3))*100,"")</f>
        <v>5</v>
      </c>
      <c r="R37" s="154"/>
      <c r="S37" s="121">
        <f>IFERROR(IF(OR(S36="",R36=0),"",ROUND((2*R36+1.96^2-(1.96*SQRT((1.96^2+4*R36*(1-(S36/100))))))/(2*($AA36+(1.96^2))),3))*100,"")</f>
        <v>7.3999999999999995</v>
      </c>
      <c r="T37" s="121">
        <f>IFERROR(IF(OR(S36="",R36=0),"",ROUND((2*R36+1.96^2+(1.96*SQRT((1.96^2+4*R36*(1-(S36/100))))))/(2*($AA36+(1.96^2))),3))*100,"")</f>
        <v>7.6</v>
      </c>
      <c r="U37" s="154"/>
      <c r="V37" s="121">
        <f>IFERROR(IF(OR(V36="",U36=0),"",ROUND((2*U36+1.96^2-(1.96*SQRT((1.96^2+4*U36*(1-(V36/100))))))/(2*($AA36+(1.96^2))),3))*100,"")</f>
        <v>7.3999999999999995</v>
      </c>
      <c r="W37" s="122">
        <f>IFERROR(IF(OR(V36="",U36=0),"",ROUND((2*U36+1.96^2+(1.96*SQRT((1.96^2+4*U36*(1-(V36/100))))))/(2*($AA36+(1.96^2))),3))*100,"")</f>
        <v>7.6</v>
      </c>
      <c r="X37" s="154"/>
      <c r="Y37" s="121">
        <f>IFERROR(IF(OR(Y36="",X36=0),"",ROUND((2*X36+1.96^2-(1.96*SQRT((1.96^2+4*X36*(1-(Y36/100))))))/(2*($AA36+(1.96^2))),3))*100,"")</f>
        <v>2.7</v>
      </c>
      <c r="Z37" s="121">
        <f>IFERROR(IF(OR(Y36="",X36=0),"",ROUND((2*X36+1.96^2+(1.96*SQRT((1.96^2+4*X36*(1-(Y36/100))))))/(2*($AA36+(1.96^2))),3))*100,"")</f>
        <v>2.8000000000000003</v>
      </c>
      <c r="AA37" s="211"/>
    </row>
    <row r="38" spans="1:28" s="38" customFormat="1" ht="18.75" x14ac:dyDescent="0.3">
      <c r="A38" s="90" t="s">
        <v>190</v>
      </c>
      <c r="B38" s="252" t="s">
        <v>190</v>
      </c>
      <c r="C38" s="214">
        <f>IF(selection!$C$33="All 22 sites combined",SUMIFS(data2!F:F,data2!D:D,0,data2!E:E,0,data2!C:C,0,data2!B:B,$A38,data2!A:A,"&lt;&gt;Other"),SUMIFS(data2!F:F,data2!A:A,selection!$C$33,data2!D:D,0,data2!E:E,0,data2!C:C,0,data2!B:B,$A38))</f>
        <v>102302</v>
      </c>
      <c r="D38" s="206">
        <f>IF(C38=0,"",IFERROR(C38/$AA38*100,""))</f>
        <v>63.914382641617884</v>
      </c>
      <c r="E38" s="215"/>
      <c r="F38" s="214">
        <f>IF(selection!$C$33="All 22 sites combined",SUMIFS(data2!F:F,data2!D:D,1,data2!E:E,0,data2!C:C,0,data2!B:B,$A38,data2!A:A,"&lt;&gt;Other"),SUMIFS(data2!F:F,data2!A:A,selection!$C$33,data2!D:D,1,data2!E:E,0,data2!C:C,0,data2!B:B,$A38))</f>
        <v>4690</v>
      </c>
      <c r="G38" s="206">
        <f>IF(F38=0,"",IFERROR(F38/$AA38*100,""))</f>
        <v>2.9301328868368932</v>
      </c>
      <c r="H38" s="215"/>
      <c r="I38" s="214">
        <f>IF(selection!$C$33="All 22 sites combined",SUMIFS(data2!F:F,data2!D:D,0,data2!E:E,1,data2!C:C,0,data2!B:B,$A38,data2!A:A,"&lt;&gt;Other"),SUMIFS(data2!F:F,data2!A:A,selection!$C$33,data2!D:D,0,data2!E:E,1,data2!C:C,0,data2!B:B,$A38))</f>
        <v>26132</v>
      </c>
      <c r="J38" s="206">
        <f>IF(I38=0,"",IFERROR(I38/$AA38*100,""))</f>
        <v>16.32627560742467</v>
      </c>
      <c r="K38" s="215"/>
      <c r="L38" s="214">
        <f>IF(selection!$C$33="All 22 sites combined",SUMIFS(data2!F:F,data2!D:D,0,data2!E:E,0,data2!C:C,1,data2!B:B,$A38,data2!A:A,"&lt;&gt;Other"),SUMIFS(data2!F:F,data2!A:A,selection!$C$33,data2!D:D,0,data2!E:E,0,data2!C:C,1,data2!B:B,$A38))</f>
        <v>14766</v>
      </c>
      <c r="M38" s="206">
        <f>IF(L38=0,"",IFERROR(L38/$AA38*100,""))</f>
        <v>9.2252328799645138</v>
      </c>
      <c r="N38" s="215"/>
      <c r="O38" s="214">
        <f>IF(selection!$C$33="All 22 sites combined",SUMIFS(data2!F:F,data2!D:D,1,data2!E:E,0,data2!C:C,1,data2!B:B,$A38,data2!A:A,"&lt;&gt;Other"),SUMIFS(data2!F:F,data2!A:A,selection!$C$33,data2!D:D,1,data2!E:E,0,data2!C:C,1,data2!B:B,$A38))</f>
        <v>2105</v>
      </c>
      <c r="P38" s="206">
        <f>IF(O38=0,"",IFERROR(O38/$AA38*100,""))</f>
        <v>1.3151236091240215</v>
      </c>
      <c r="Q38" s="215"/>
      <c r="R38" s="214">
        <f>IF(selection!$C$33="All 22 sites combined",SUMIFS(data2!F:F,data2!D:D,1,data2!E:E,1,data2!C:C,0,data2!B:B,$A38,data2!A:A,"&lt;&gt;Other"),SUMIFS(data2!F:F,data2!A:A,selection!$C$33,data2!D:D,1,data2!E:E,1,data2!C:C,0,data2!B:B,$A38))</f>
        <v>3254</v>
      </c>
      <c r="S38" s="206">
        <f>IF(R38=0,"",IFERROR(R38/$AA38*100,""))</f>
        <v>2.0329749283085823</v>
      </c>
      <c r="T38" s="215"/>
      <c r="U38" s="214">
        <f>IF(selection!$C$33="All 22 sites combined",SUMIFS(data2!F:F,data2!D:D,0,data2!E:E,1,data2!C:C,1,data2!B:B,$A38,data2!A:A,"&lt;&gt;Other"),SUMIFS(data2!F:F,data2!A:A,selection!$C$33,data2!D:D,0,data2!E:E,1,data2!C:C,1,data2!B:B,$A38))</f>
        <v>6142</v>
      </c>
      <c r="V38" s="206">
        <f>IF(U38=0,"",IFERROR(U38/$AA38*100,""))</f>
        <v>3.837287034318166</v>
      </c>
      <c r="W38" s="215"/>
      <c r="X38" s="214">
        <f>IF(selection!$C$33="All 22 sites combined",SUMIFS(data2!F:F,data2!D:D,1,data2!E:E,1,data2!C:C,1,data2!B:B,$A38,data2!A:A,"&lt;&gt;Other"),SUMIFS(data2!F:F,data2!A:A,selection!$C$33,data2!D:D,1,data2!E:E,1,data2!C:C,1,data2!B:B,$A38))</f>
        <v>670</v>
      </c>
      <c r="Y38" s="206">
        <f>IF(X38=0,"",IFERROR(X38/$AA38*100,""))</f>
        <v>0.41859041240527045</v>
      </c>
      <c r="Z38" s="215"/>
      <c r="AA38" s="241">
        <f>IF(selection!$C$33="All 22 sites combined",SUMIFS(data2!F:F,data2!B:B,$A38,data2!A:A,"&lt;&gt;Other"),SUMIFS(data2!F:F,data2!A:A,selection!$C$33,data2!B:B,$A38,data2!A:A,"&lt;&gt;Other"))</f>
        <v>160061</v>
      </c>
      <c r="AB38" s="51"/>
    </row>
    <row r="39" spans="1:28" s="38" customFormat="1" ht="19.5" thickBot="1" x14ac:dyDescent="0.35">
      <c r="A39" s="40"/>
      <c r="B39" s="256"/>
      <c r="C39" s="210"/>
      <c r="D39" s="123">
        <f>IFERROR(IF(OR(D38="",C38=0),"",ROUND((2*C38+1.96^2-(1.96*SQRT((1.96^2+4*C38*(1-(D38/100))))))/(2*($AA38+(1.96^2))),3))*100,"")</f>
        <v>63.7</v>
      </c>
      <c r="E39" s="124">
        <f>IFERROR(IF(OR(D38="",C38=0),"",ROUND((2*C38+1.96^2+(1.96*SQRT((1.96^2+4*C38*(1-(D38/100))))))/(2*($AA38+(1.96^2))),3))*100,"")</f>
        <v>64.099999999999994</v>
      </c>
      <c r="F39" s="210"/>
      <c r="G39" s="123">
        <f>IFERROR(IF(OR(G38="",F38=0),"",ROUND((2*F38+1.96^2-(1.96*SQRT((1.96^2+4*F38*(1-(G38/100))))))/(2*($AA38+(1.96^2))),3))*100,"")</f>
        <v>2.8000000000000003</v>
      </c>
      <c r="H39" s="123">
        <f>IFERROR(IF(OR(G38="",F38=0),"",ROUND((2*F38+1.96^2+(1.96*SQRT((1.96^2+4*F38*(1-(G38/100))))))/(2*($AA38+(1.96^2))),3))*100,"")</f>
        <v>3</v>
      </c>
      <c r="I39" s="210"/>
      <c r="J39" s="123">
        <f>IFERROR(IF(OR(J38="",I38=0),"",ROUND((2*I38+1.96^2-(1.96*SQRT((1.96^2+4*I38*(1-(J38/100))))))/(2*($AA38+(1.96^2))),3))*100,"")</f>
        <v>16.100000000000001</v>
      </c>
      <c r="K39" s="124">
        <f>IFERROR(IF(OR(J38="",I38=0),"",ROUND((2*I38+1.96^2+(1.96*SQRT((1.96^2+4*I38*(1-(J38/100))))))/(2*($AA38+(1.96^2))),3))*100,"")</f>
        <v>16.5</v>
      </c>
      <c r="L39" s="210"/>
      <c r="M39" s="123">
        <f>IFERROR(IF(OR(M38="",L38=0),"",ROUND((2*L38+1.96^2-(1.96*SQRT((1.96^2+4*L38*(1-(M38/100))))))/(2*($AA38+(1.96^2))),3))*100,"")</f>
        <v>9.1</v>
      </c>
      <c r="N39" s="123">
        <f>IFERROR(IF(OR(M38="",L38=0),"",ROUND((2*L38+1.96^2+(1.96*SQRT((1.96^2+4*L38*(1-(M38/100))))))/(2*($AA38+(1.96^2))),3))*100,"")</f>
        <v>9.4</v>
      </c>
      <c r="O39" s="210"/>
      <c r="P39" s="123">
        <f>IFERROR(IF(OR(P38="",O38=0),"",ROUND((2*O38+1.96^2-(1.96*SQRT((1.96^2+4*O38*(1-(P38/100))))))/(2*($AA38+(1.96^2))),3))*100,"")</f>
        <v>1.3</v>
      </c>
      <c r="Q39" s="124">
        <f>IFERROR(IF(OR(P38="",O38=0),"",ROUND((2*O38+1.96^2+(1.96*SQRT((1.96^2+4*O38*(1-(P38/100))))))/(2*($AA38+(1.96^2))),3))*100,"")</f>
        <v>1.4000000000000001</v>
      </c>
      <c r="R39" s="210"/>
      <c r="S39" s="123">
        <f>IFERROR(IF(OR(S38="",R38=0),"",ROUND((2*R38+1.96^2-(1.96*SQRT((1.96^2+4*R38*(1-(S38/100))))))/(2*($AA38+(1.96^2))),3))*100,"")</f>
        <v>2</v>
      </c>
      <c r="T39" s="123">
        <f>IFERROR(IF(OR(S38="",R38=0),"",ROUND((2*R38+1.96^2+(1.96*SQRT((1.96^2+4*R38*(1-(S38/100))))))/(2*($AA38+(1.96^2))),3))*100,"")</f>
        <v>2.1</v>
      </c>
      <c r="U39" s="210"/>
      <c r="V39" s="123">
        <f>IFERROR(IF(OR(V38="",U38=0),"",ROUND((2*U38+1.96^2-(1.96*SQRT((1.96^2+4*U38*(1-(V38/100))))))/(2*($AA38+(1.96^2))),3))*100,"")</f>
        <v>3.6999999999999997</v>
      </c>
      <c r="W39" s="124">
        <f>IFERROR(IF(OR(V38="",U38=0),"",ROUND((2*U38+1.96^2+(1.96*SQRT((1.96^2+4*U38*(1-(V38/100))))))/(2*($AA38+(1.96^2))),3))*100,"")</f>
        <v>3.9</v>
      </c>
      <c r="X39" s="210"/>
      <c r="Y39" s="123">
        <f>IFERROR(IF(OR(Y38="",X38=0),"",ROUND((2*X38+1.96^2-(1.96*SQRT((1.96^2+4*X38*(1-(Y38/100))))))/(2*($AA38+(1.96^2))),3))*100,"")</f>
        <v>0.4</v>
      </c>
      <c r="Z39" s="123">
        <f>IFERROR(IF(OR(Y38="",X38=0),"",ROUND((2*X38+1.96^2+(1.96*SQRT((1.96^2+4*X38*(1-(Y38/100))))))/(2*($AA38+(1.96^2))),3))*100,"")</f>
        <v>0.5</v>
      </c>
      <c r="AA39" s="208"/>
    </row>
    <row r="40" spans="1:28" ht="28.5" customHeight="1" x14ac:dyDescent="0.25">
      <c r="A40" s="1"/>
      <c r="B40" s="239" t="s">
        <v>247</v>
      </c>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row>
    <row r="41" spans="1:28" s="1" customFormat="1" ht="24" customHeight="1" x14ac:dyDescent="0.25">
      <c r="B41" s="2"/>
      <c r="C41" s="2"/>
      <c r="D41" s="2"/>
      <c r="E41" s="2"/>
      <c r="F41" s="2"/>
      <c r="I41" s="2"/>
      <c r="L41" s="2"/>
      <c r="O41" s="2"/>
      <c r="R41" s="2"/>
      <c r="U41" s="2"/>
      <c r="X41" s="2"/>
      <c r="AA41" s="2"/>
    </row>
    <row r="42" spans="1:28" s="1" customFormat="1" ht="19.5" customHeight="1" x14ac:dyDescent="0.25">
      <c r="B42" s="19" t="s">
        <v>35</v>
      </c>
      <c r="C42" s="2"/>
      <c r="D42" s="2"/>
      <c r="E42" s="2"/>
    </row>
    <row r="43" spans="1:28" s="1" customFormat="1" ht="19.5" customHeight="1" x14ac:dyDescent="0.25">
      <c r="C43" s="238" t="s">
        <v>174</v>
      </c>
      <c r="D43" s="238"/>
      <c r="E43" s="238"/>
      <c r="F43" s="189" t="s">
        <v>34</v>
      </c>
      <c r="G43" s="189"/>
      <c r="H43" s="189"/>
      <c r="I43" s="189" t="s">
        <v>33</v>
      </c>
      <c r="J43" s="189"/>
      <c r="K43" s="189"/>
      <c r="L43" s="189" t="s">
        <v>32</v>
      </c>
      <c r="M43" s="189"/>
      <c r="N43" s="189"/>
      <c r="O43" s="189" t="s">
        <v>31</v>
      </c>
      <c r="P43" s="189"/>
      <c r="Q43" s="189"/>
      <c r="R43" s="240" t="s">
        <v>30</v>
      </c>
      <c r="S43" s="240"/>
      <c r="T43" s="240"/>
      <c r="U43" s="240" t="s">
        <v>29</v>
      </c>
      <c r="V43" s="240"/>
      <c r="W43" s="240"/>
      <c r="X43" s="240" t="s">
        <v>28</v>
      </c>
      <c r="Y43" s="240"/>
      <c r="Z43" s="240"/>
    </row>
    <row r="44" spans="1:28" s="1" customFormat="1" ht="19.5" customHeight="1" x14ac:dyDescent="0.25">
      <c r="B44" s="56" t="s">
        <v>127</v>
      </c>
      <c r="C44" s="21" t="s">
        <v>27</v>
      </c>
      <c r="D44" s="21" t="s">
        <v>26</v>
      </c>
      <c r="E44" s="21" t="s">
        <v>25</v>
      </c>
      <c r="F44" s="21" t="s">
        <v>27</v>
      </c>
      <c r="G44" s="21" t="s">
        <v>26</v>
      </c>
      <c r="H44" s="21" t="s">
        <v>25</v>
      </c>
      <c r="I44" s="21" t="s">
        <v>27</v>
      </c>
      <c r="J44" s="21" t="s">
        <v>26</v>
      </c>
      <c r="K44" s="21" t="s">
        <v>25</v>
      </c>
      <c r="L44" s="21" t="s">
        <v>27</v>
      </c>
      <c r="M44" s="21" t="s">
        <v>26</v>
      </c>
      <c r="N44" s="21" t="s">
        <v>25</v>
      </c>
      <c r="O44" s="21" t="s">
        <v>27</v>
      </c>
      <c r="P44" s="21" t="s">
        <v>26</v>
      </c>
      <c r="Q44" s="21" t="s">
        <v>25</v>
      </c>
      <c r="R44" s="21" t="s">
        <v>27</v>
      </c>
      <c r="S44" s="21" t="s">
        <v>26</v>
      </c>
      <c r="T44" s="21" t="s">
        <v>25</v>
      </c>
      <c r="U44" s="21" t="s">
        <v>27</v>
      </c>
      <c r="V44" s="21" t="s">
        <v>26</v>
      </c>
      <c r="W44" s="21" t="s">
        <v>25</v>
      </c>
      <c r="X44" s="21" t="s">
        <v>27</v>
      </c>
      <c r="Y44" s="21" t="s">
        <v>26</v>
      </c>
      <c r="Z44" s="21" t="s">
        <v>25</v>
      </c>
    </row>
    <row r="45" spans="1:28" s="1" customFormat="1" ht="19.5" customHeight="1" x14ac:dyDescent="0.25">
      <c r="B45" s="19" t="s">
        <v>192</v>
      </c>
      <c r="C45" s="53">
        <f>D28</f>
        <v>33.016154302380855</v>
      </c>
      <c r="D45" s="53">
        <f>D28-D29</f>
        <v>0.11615430238085622</v>
      </c>
      <c r="E45" s="53">
        <f>E29-D28</f>
        <v>8.384569761914662E-2</v>
      </c>
      <c r="F45" s="53">
        <f>G28</f>
        <v>6.8013504761275625</v>
      </c>
      <c r="G45" s="53">
        <f>G28-G29</f>
        <v>0.10135047612756232</v>
      </c>
      <c r="H45" s="53">
        <f>H29-G28</f>
        <v>9.8649523872437861E-2</v>
      </c>
      <c r="I45" s="53">
        <f>J28</f>
        <v>21.476792461229817</v>
      </c>
      <c r="J45" s="53">
        <f>J28-J29</f>
        <v>7.6792461229818088E-2</v>
      </c>
      <c r="K45" s="53">
        <f>K29-J28</f>
        <v>0.12320753877018475</v>
      </c>
      <c r="L45" s="53">
        <f>M28</f>
        <v>10.132161120820509</v>
      </c>
      <c r="M45" s="53">
        <f>M28-M29</f>
        <v>3.2161120820507705E-2</v>
      </c>
      <c r="N45" s="53">
        <f>N29-M28</f>
        <v>6.7838879179490164E-2</v>
      </c>
      <c r="O45" s="53">
        <f>P28</f>
        <v>5.1872126971179604</v>
      </c>
      <c r="P45" s="53">
        <f>P28-P29</f>
        <v>8.7212697117960758E-2</v>
      </c>
      <c r="Q45" s="53">
        <f>Q29-P28</f>
        <v>1.2787302882039775E-2</v>
      </c>
      <c r="R45" s="53">
        <f>S28</f>
        <v>7.813058719287941</v>
      </c>
      <c r="S45" s="53">
        <f>S28-S29</f>
        <v>1.3058719287941223E-2</v>
      </c>
      <c r="T45" s="53">
        <f>T29-S28</f>
        <v>8.694128071205931E-2</v>
      </c>
      <c r="U45" s="53">
        <f>V28</f>
        <v>8.7038502355865681</v>
      </c>
      <c r="V45" s="53">
        <f>V28-V29</f>
        <v>0.10385023558656847</v>
      </c>
      <c r="W45" s="53">
        <f>W29-V28</f>
        <v>9.6149764413430816E-2</v>
      </c>
      <c r="X45" s="53">
        <f>Y28</f>
        <v>6.8694199874487865</v>
      </c>
      <c r="Y45" s="53">
        <f>Y28-Y29</f>
        <v>6.9419987448785747E-2</v>
      </c>
      <c r="Z45" s="53">
        <f>Z29-Y28</f>
        <v>3.0580012551213898E-2</v>
      </c>
    </row>
    <row r="46" spans="1:28" s="1" customFormat="1" ht="19.5" customHeight="1" x14ac:dyDescent="0.25">
      <c r="B46" s="19" t="s">
        <v>191</v>
      </c>
      <c r="C46" s="53">
        <f>D30</f>
        <v>9.405751243089119</v>
      </c>
      <c r="D46" s="53">
        <f>D30-D31</f>
        <v>0.20575124308911974</v>
      </c>
      <c r="E46" s="53">
        <f>E31-D30</f>
        <v>0.19424875691088062</v>
      </c>
      <c r="F46" s="53">
        <f>G30</f>
        <v>5.824263708752043</v>
      </c>
      <c r="G46" s="53">
        <f>G30-G31</f>
        <v>0.22426370875204249</v>
      </c>
      <c r="H46" s="53">
        <f>H31-G30</f>
        <v>0.17573629124795698</v>
      </c>
      <c r="I46" s="53">
        <f>J30</f>
        <v>26.356966514830138</v>
      </c>
      <c r="J46" s="53">
        <f>J30-J31</f>
        <v>0.35696651483013753</v>
      </c>
      <c r="K46" s="53">
        <f>K31-J30</f>
        <v>0.34303348516986532</v>
      </c>
      <c r="L46" s="53">
        <f>M30</f>
        <v>2.3036266907750615</v>
      </c>
      <c r="M46" s="53">
        <f>M30-M31</f>
        <v>0.10362669077506181</v>
      </c>
      <c r="N46" s="53">
        <f>N31-M30</f>
        <v>9.6373309224938364E-2</v>
      </c>
      <c r="O46" s="53">
        <f>P30</f>
        <v>7.044751208317396</v>
      </c>
      <c r="P46" s="53">
        <f>P30-P31</f>
        <v>0.24475120831739527</v>
      </c>
      <c r="Q46" s="53">
        <f>Q31-P30</f>
        <v>0.25524879168260384</v>
      </c>
      <c r="R46" s="53">
        <f>S30</f>
        <v>12.928126847247817</v>
      </c>
      <c r="S46" s="53">
        <f>S30-S31</f>
        <v>0.22812684724781818</v>
      </c>
      <c r="T46" s="53">
        <f>T31-S30</f>
        <v>0.2718731527521836</v>
      </c>
      <c r="U46" s="53">
        <f>V30</f>
        <v>9.9029868910601895</v>
      </c>
      <c r="V46" s="53">
        <f>V30-V31</f>
        <v>0.20298689106018841</v>
      </c>
      <c r="W46" s="53">
        <f>W31-V30</f>
        <v>0.19701310893981194</v>
      </c>
      <c r="X46" s="53">
        <f>Y30</f>
        <v>26.233526895928232</v>
      </c>
      <c r="Y46" s="53">
        <f>Y30-Y31</f>
        <v>0.33352689592823026</v>
      </c>
      <c r="Z46" s="53">
        <f>Z31-Y30</f>
        <v>0.36647310407176903</v>
      </c>
    </row>
    <row r="47" spans="1:28" s="1" customFormat="1" ht="19.5" customHeight="1" x14ac:dyDescent="0.25">
      <c r="B47" s="19" t="s">
        <v>187</v>
      </c>
      <c r="C47" s="53">
        <f>D32</f>
        <v>15.076748032574457</v>
      </c>
      <c r="D47" s="53">
        <f>D32-D33</f>
        <v>0.17674803257445859</v>
      </c>
      <c r="E47" s="53">
        <f>E33-D32</f>
        <v>0.22325196742554176</v>
      </c>
      <c r="F47" s="53">
        <f>G32</f>
        <v>7.6684822115232674</v>
      </c>
      <c r="G47" s="53">
        <f>G32-G33</f>
        <v>0.16848221152326737</v>
      </c>
      <c r="H47" s="53">
        <f>H33-G32</f>
        <v>0.13151778847673246</v>
      </c>
      <c r="I47" s="53">
        <f>J32</f>
        <v>24.416093382918426</v>
      </c>
      <c r="J47" s="53">
        <f>J32-J33</f>
        <v>0.31609338291842803</v>
      </c>
      <c r="K47" s="53">
        <f>K33-J32</f>
        <v>0.28390661708157339</v>
      </c>
      <c r="L47" s="53">
        <f>M32</f>
        <v>5.4666512152210789</v>
      </c>
      <c r="M47" s="53">
        <f>M32-M33</f>
        <v>0.16665121522107906</v>
      </c>
      <c r="N47" s="53">
        <f>N33-M32</f>
        <v>0.13334878477892165</v>
      </c>
      <c r="O47" s="53">
        <f>P32</f>
        <v>7.8444179896966943</v>
      </c>
      <c r="P47" s="53">
        <f>P32-P33</f>
        <v>0.14441798969669417</v>
      </c>
      <c r="Q47" s="53">
        <f>Q33-P32</f>
        <v>0.15558201030330565</v>
      </c>
      <c r="R47" s="53">
        <f>S32</f>
        <v>11.179823221415704</v>
      </c>
      <c r="S47" s="53">
        <f>S32-S33</f>
        <v>0.17982322141570428</v>
      </c>
      <c r="T47" s="53">
        <f>T33-S32</f>
        <v>0.22017677858429607</v>
      </c>
      <c r="U47" s="53">
        <f>V32</f>
        <v>13.722990697527418</v>
      </c>
      <c r="V47" s="53">
        <f>V32-V33</f>
        <v>0.22299069752741829</v>
      </c>
      <c r="W47" s="53">
        <f>W33-V32</f>
        <v>0.17700930247258384</v>
      </c>
      <c r="X47" s="53">
        <f>Y32</f>
        <v>14.624793249122956</v>
      </c>
      <c r="Y47" s="53">
        <f>Y32-Y33</f>
        <v>0.22479324912295695</v>
      </c>
      <c r="Z47" s="53">
        <f>Z33-Y32</f>
        <v>0.27520675087704305</v>
      </c>
    </row>
    <row r="48" spans="1:28" s="1" customFormat="1" x14ac:dyDescent="0.25">
      <c r="B48" s="19" t="s">
        <v>188</v>
      </c>
      <c r="C48" s="53">
        <f>D34</f>
        <v>22.146742074584498</v>
      </c>
      <c r="D48" s="53">
        <f>D34-D35</f>
        <v>0.14674207458449828</v>
      </c>
      <c r="E48" s="53">
        <f>E35-D34</f>
        <v>0.15325792541550243</v>
      </c>
      <c r="F48" s="53">
        <f>G34</f>
        <v>8.5678996294610936</v>
      </c>
      <c r="G48" s="53">
        <f>G34-G35</f>
        <v>0.16789962946109327</v>
      </c>
      <c r="H48" s="53">
        <f>H35-G34</f>
        <v>0.13210037053890566</v>
      </c>
      <c r="I48" s="53">
        <f>J34</f>
        <v>23.590977052590524</v>
      </c>
      <c r="J48" s="53">
        <f>J34-J35</f>
        <v>0.19097705259052233</v>
      </c>
      <c r="K48" s="53">
        <f>K35-J34</f>
        <v>0.20902294740947269</v>
      </c>
      <c r="L48" s="53">
        <f>M34</f>
        <v>10.770005850614314</v>
      </c>
      <c r="M48" s="53">
        <f>M34-M35</f>
        <v>0.17000585061431472</v>
      </c>
      <c r="N48" s="53">
        <f>N35-M34</f>
        <v>0.12999414938568599</v>
      </c>
      <c r="O48" s="53">
        <f>P34</f>
        <v>6.9042666146612062</v>
      </c>
      <c r="P48" s="53">
        <f>P34-P35</f>
        <v>0.10426661466120546</v>
      </c>
      <c r="Q48" s="53">
        <f>Q35-P34</f>
        <v>9.5733385338794719E-2</v>
      </c>
      <c r="R48" s="53">
        <f>S34</f>
        <v>9.8442003076989746</v>
      </c>
      <c r="S48" s="53">
        <f>S34-S35</f>
        <v>0.14420030769897352</v>
      </c>
      <c r="T48" s="53">
        <f>T35-S34</f>
        <v>0.15579969230102542</v>
      </c>
      <c r="U48" s="53">
        <f>V34</f>
        <v>11.286810115062082</v>
      </c>
      <c r="V48" s="53">
        <f>V34-V35</f>
        <v>0.18681011506208201</v>
      </c>
      <c r="W48" s="53">
        <f>W35-V34</f>
        <v>0.11318988493791871</v>
      </c>
      <c r="X48" s="53">
        <f>Y34</f>
        <v>6.8890983553273095</v>
      </c>
      <c r="Y48" s="53">
        <f>Y34-Y35</f>
        <v>8.9098355327308809E-2</v>
      </c>
      <c r="Z48" s="53">
        <f>Z35-Y34</f>
        <v>0.11090164467269137</v>
      </c>
    </row>
    <row r="49" spans="1:35" s="1" customFormat="1" x14ac:dyDescent="0.25">
      <c r="B49" s="19" t="s">
        <v>189</v>
      </c>
      <c r="C49" s="53">
        <f>D36</f>
        <v>33.626932863574083</v>
      </c>
      <c r="D49" s="53">
        <f>D36-D37</f>
        <v>0.22693286357408482</v>
      </c>
      <c r="E49" s="53">
        <f>E37-D36</f>
        <v>0.17306713642592086</v>
      </c>
      <c r="F49" s="53">
        <f>G36</f>
        <v>8.1434973977545919</v>
      </c>
      <c r="G49" s="53">
        <f>G36-G37</f>
        <v>0.14349739775459192</v>
      </c>
      <c r="H49" s="53">
        <f>H37-G36</f>
        <v>0.1565026022454088</v>
      </c>
      <c r="I49" s="53">
        <f>J36</f>
        <v>20.846570406171111</v>
      </c>
      <c r="J49" s="53">
        <f>J36-J37</f>
        <v>0.1465704061711115</v>
      </c>
      <c r="K49" s="53">
        <f>K37-J36</f>
        <v>0.15342959382888921</v>
      </c>
      <c r="L49" s="53">
        <f>M36</f>
        <v>14.752247165635305</v>
      </c>
      <c r="M49" s="53">
        <f>M36-M37</f>
        <v>0.15224716563530549</v>
      </c>
      <c r="N49" s="53">
        <f>N37-M36</f>
        <v>0.14775283436469344</v>
      </c>
      <c r="O49" s="53">
        <f>P36</f>
        <v>4.9048687334066079</v>
      </c>
      <c r="P49" s="53">
        <f>P36-P37</f>
        <v>0.10486873340660807</v>
      </c>
      <c r="Q49" s="53">
        <f>Q37-P36</f>
        <v>9.5131266593392105E-2</v>
      </c>
      <c r="R49" s="53">
        <f>S36</f>
        <v>7.4940652744528258</v>
      </c>
      <c r="S49" s="53">
        <f>S36-S37</f>
        <v>9.4065274452826309E-2</v>
      </c>
      <c r="T49" s="53">
        <f>T37-S36</f>
        <v>0.10593472554717387</v>
      </c>
      <c r="U49" s="53">
        <f>V36</f>
        <v>7.4830239245976173</v>
      </c>
      <c r="V49" s="53">
        <f>V36-V37</f>
        <v>8.3023924597617871E-2</v>
      </c>
      <c r="W49" s="53">
        <f>W37-V36</f>
        <v>0.11697607540238231</v>
      </c>
      <c r="X49" s="53">
        <f>Y36</f>
        <v>2.7487942344078578</v>
      </c>
      <c r="Y49" s="53">
        <f>Y36-Y37</f>
        <v>4.8794234407857573E-2</v>
      </c>
      <c r="Z49" s="53">
        <f>Z37-Y36</f>
        <v>5.1205765592142516E-2</v>
      </c>
    </row>
    <row r="50" spans="1:35" s="1" customFormat="1" x14ac:dyDescent="0.25">
      <c r="B50" s="19" t="s">
        <v>190</v>
      </c>
      <c r="C50" s="53">
        <f>D38</f>
        <v>63.914382641617884</v>
      </c>
      <c r="D50" s="53">
        <f>D38-D39</f>
        <v>0.21438264161788112</v>
      </c>
      <c r="E50" s="53">
        <f>E39-D38</f>
        <v>0.18561735838211035</v>
      </c>
      <c r="F50" s="53">
        <f>G38</f>
        <v>2.9301328868368932</v>
      </c>
      <c r="G50" s="53">
        <f>G38-G39</f>
        <v>0.13013288683689295</v>
      </c>
      <c r="H50" s="53">
        <f>H39-G38</f>
        <v>6.9867113163106787E-2</v>
      </c>
      <c r="I50" s="53">
        <f>J38</f>
        <v>16.32627560742467</v>
      </c>
      <c r="J50" s="53">
        <f>J38-J39</f>
        <v>0.22627560742466812</v>
      </c>
      <c r="K50" s="53">
        <f>K39-J38</f>
        <v>0.17372439257533046</v>
      </c>
      <c r="L50" s="53">
        <f>M38</f>
        <v>9.2252328799645138</v>
      </c>
      <c r="M50" s="53">
        <f>M38-M39</f>
        <v>0.12523287996451415</v>
      </c>
      <c r="N50" s="53">
        <f>N39-M38</f>
        <v>0.17476712003548656</v>
      </c>
      <c r="O50" s="53">
        <f>P38</f>
        <v>1.3151236091240215</v>
      </c>
      <c r="P50" s="53">
        <f>P38-P39</f>
        <v>1.5123609124021442E-2</v>
      </c>
      <c r="Q50" s="53">
        <f>Q39-P38</f>
        <v>8.4876390875978647E-2</v>
      </c>
      <c r="R50" s="53">
        <f>S38</f>
        <v>2.0329749283085823</v>
      </c>
      <c r="S50" s="53">
        <f>S38-S39</f>
        <v>3.2974928308582285E-2</v>
      </c>
      <c r="T50" s="53">
        <f>T39-S38</f>
        <v>6.7025071691417804E-2</v>
      </c>
      <c r="U50" s="53">
        <f>V38</f>
        <v>3.837287034318166</v>
      </c>
      <c r="V50" s="53">
        <f>V38-V39</f>
        <v>0.13728703431816625</v>
      </c>
      <c r="W50" s="53">
        <f>W39-V38</f>
        <v>6.2712965681833932E-2</v>
      </c>
      <c r="X50" s="53">
        <f>Y38</f>
        <v>0.41859041240527045</v>
      </c>
      <c r="Y50" s="53">
        <f>Y38-Y39</f>
        <v>1.8590412405270429E-2</v>
      </c>
      <c r="Z50" s="53">
        <f>Z39-Y38</f>
        <v>8.1409587594729549E-2</v>
      </c>
    </row>
    <row r="51" spans="1:35" s="1" customFormat="1" x14ac:dyDescent="0.25">
      <c r="B51" s="20"/>
      <c r="C51" s="58"/>
      <c r="D51" s="58"/>
      <c r="E51" s="58"/>
      <c r="F51" s="59"/>
      <c r="G51" s="57"/>
      <c r="H51" s="57"/>
      <c r="I51" s="57"/>
      <c r="J51" s="57"/>
      <c r="K51" s="57"/>
      <c r="L51" s="57"/>
      <c r="M51" s="57"/>
      <c r="N51" s="57"/>
      <c r="O51" s="57"/>
      <c r="P51" s="57"/>
      <c r="Q51" s="57"/>
      <c r="R51" s="57"/>
      <c r="S51" s="57"/>
      <c r="T51" s="57"/>
      <c r="U51" s="57"/>
      <c r="V51" s="57"/>
      <c r="W51" s="57"/>
      <c r="X51" s="57"/>
      <c r="Y51" s="57"/>
      <c r="Z51" s="57"/>
    </row>
    <row r="52" spans="1:35" s="1" customFormat="1" x14ac:dyDescent="0.25">
      <c r="C52" s="57"/>
      <c r="D52" s="57"/>
      <c r="E52" s="57"/>
      <c r="F52" s="59"/>
      <c r="G52" s="57"/>
      <c r="H52" s="57"/>
      <c r="I52" s="57"/>
      <c r="J52" s="57"/>
      <c r="K52" s="57"/>
      <c r="L52" s="57"/>
      <c r="M52" s="57"/>
      <c r="N52" s="57"/>
      <c r="O52" s="57"/>
      <c r="P52" s="57"/>
      <c r="Q52" s="57"/>
      <c r="R52" s="57"/>
      <c r="S52" s="57"/>
      <c r="T52" s="57"/>
      <c r="U52" s="57"/>
      <c r="V52" s="57"/>
      <c r="W52" s="57"/>
      <c r="X52" s="57"/>
      <c r="Y52" s="57"/>
      <c r="Z52" s="57"/>
    </row>
    <row r="53" spans="1:35" s="1" customFormat="1" x14ac:dyDescent="0.25">
      <c r="C53" s="57"/>
      <c r="D53" s="57"/>
      <c r="E53" s="57"/>
      <c r="F53" s="59"/>
      <c r="G53" s="57"/>
      <c r="H53" s="57"/>
      <c r="I53" s="57"/>
      <c r="J53" s="57"/>
      <c r="K53" s="57"/>
      <c r="L53" s="57"/>
      <c r="M53" s="57"/>
      <c r="N53" s="57"/>
      <c r="O53" s="57"/>
      <c r="P53" s="57"/>
      <c r="Q53" s="57"/>
      <c r="R53" s="57"/>
      <c r="S53" s="57"/>
      <c r="T53" s="57"/>
      <c r="U53" s="57"/>
      <c r="V53" s="57"/>
      <c r="W53" s="57"/>
      <c r="X53" s="57"/>
      <c r="Y53" s="57"/>
      <c r="Z53" s="57"/>
    </row>
    <row r="54" spans="1:35" s="1" customFormat="1" x14ac:dyDescent="0.25">
      <c r="F54" s="2"/>
    </row>
    <row r="55" spans="1:35" s="2" customFormat="1" x14ac:dyDescent="0.25">
      <c r="C55" s="238" t="s">
        <v>174</v>
      </c>
      <c r="D55" s="238"/>
      <c r="E55" s="238"/>
      <c r="F55" s="238" t="s">
        <v>34</v>
      </c>
      <c r="G55" s="238"/>
      <c r="H55" s="238"/>
      <c r="I55" s="238" t="s">
        <v>131</v>
      </c>
      <c r="J55" s="238"/>
      <c r="K55" s="238"/>
      <c r="L55" s="238" t="s">
        <v>32</v>
      </c>
      <c r="M55" s="238"/>
      <c r="N55" s="238"/>
      <c r="O55" s="238" t="s">
        <v>31</v>
      </c>
      <c r="P55" s="238"/>
      <c r="Q55" s="238"/>
      <c r="R55" s="236" t="s">
        <v>30</v>
      </c>
      <c r="S55" s="236"/>
      <c r="T55" s="236"/>
      <c r="U55" s="236" t="s">
        <v>29</v>
      </c>
      <c r="V55" s="236"/>
      <c r="W55" s="236"/>
      <c r="X55" s="236" t="s">
        <v>28</v>
      </c>
      <c r="Y55" s="236"/>
      <c r="Z55" s="236"/>
    </row>
    <row r="56" spans="1:35" s="2" customFormat="1" x14ac:dyDescent="0.25">
      <c r="B56" s="60" t="s">
        <v>129</v>
      </c>
      <c r="C56" s="92" t="s">
        <v>27</v>
      </c>
      <c r="D56" s="92" t="s">
        <v>26</v>
      </c>
      <c r="E56" s="92" t="s">
        <v>25</v>
      </c>
      <c r="F56" s="92" t="s">
        <v>27</v>
      </c>
      <c r="G56" s="92" t="s">
        <v>26</v>
      </c>
      <c r="H56" s="92" t="s">
        <v>25</v>
      </c>
      <c r="I56" s="92" t="s">
        <v>27</v>
      </c>
      <c r="J56" s="92" t="s">
        <v>26</v>
      </c>
      <c r="K56" s="92" t="s">
        <v>25</v>
      </c>
      <c r="L56" s="92" t="s">
        <v>27</v>
      </c>
      <c r="M56" s="92" t="s">
        <v>26</v>
      </c>
      <c r="N56" s="92" t="s">
        <v>25</v>
      </c>
      <c r="O56" s="92" t="s">
        <v>27</v>
      </c>
      <c r="P56" s="92" t="s">
        <v>26</v>
      </c>
      <c r="Q56" s="92" t="s">
        <v>25</v>
      </c>
      <c r="R56" s="92" t="s">
        <v>27</v>
      </c>
      <c r="S56" s="92" t="s">
        <v>26</v>
      </c>
      <c r="T56" s="92" t="s">
        <v>25</v>
      </c>
      <c r="U56" s="92" t="s">
        <v>27</v>
      </c>
      <c r="V56" s="92" t="s">
        <v>26</v>
      </c>
      <c r="W56" s="92" t="s">
        <v>25</v>
      </c>
      <c r="X56" s="92" t="s">
        <v>27</v>
      </c>
      <c r="Y56" s="92" t="s">
        <v>26</v>
      </c>
      <c r="Z56" s="92" t="s">
        <v>25</v>
      </c>
    </row>
    <row r="57" spans="1:35" s="2" customFormat="1" x14ac:dyDescent="0.25">
      <c r="A57" s="237"/>
      <c r="B57" s="19" t="s">
        <v>192</v>
      </c>
      <c r="C57" s="61" t="str">
        <f>IF(selection!$C$33&lt;&gt;"All 22 sites combined",D28,"0")</f>
        <v>0</v>
      </c>
      <c r="D57" s="61" t="str">
        <f>IF(selection!$C$33&lt;&gt;"All 22 sites combined",D28-D29,"0")</f>
        <v>0</v>
      </c>
      <c r="E57" s="61" t="str">
        <f>IF(selection!$C$33&lt;&gt;"All 22 sites combined",E29-D28,"0")</f>
        <v>0</v>
      </c>
      <c r="F57" s="61" t="str">
        <f>IF(selection!$C$33&lt;&gt;"All 22 sites combined",G28,"0")</f>
        <v>0</v>
      </c>
      <c r="G57" s="61" t="str">
        <f>IF(selection!$C$33&lt;&gt;"All 22 sites combined",G28-G29,"0")</f>
        <v>0</v>
      </c>
      <c r="H57" s="61" t="str">
        <f>IF(selection!$C$33&lt;&gt;"All 22 sites combined",H29-G28,"0")</f>
        <v>0</v>
      </c>
      <c r="I57" s="61" t="str">
        <f>IF(selection!$C$33&lt;&gt;"All 22 sites combined",J28,"0")</f>
        <v>0</v>
      </c>
      <c r="J57" s="61" t="str">
        <f>IF(selection!$C$33&lt;&gt;"All 22 sites combined",J28-J29,"0")</f>
        <v>0</v>
      </c>
      <c r="K57" s="61" t="str">
        <f>IF(selection!$C$33&lt;&gt;"All 22 sites combined",K29-J28,"0")</f>
        <v>0</v>
      </c>
      <c r="L57" s="61" t="str">
        <f>IF(selection!$C$33&lt;&gt;"All 22 sites combined",M28,"0")</f>
        <v>0</v>
      </c>
      <c r="M57" s="61" t="str">
        <f>IF(selection!$C$33&lt;&gt;"All 22 sites combined",M28-M29,"0")</f>
        <v>0</v>
      </c>
      <c r="N57" s="61" t="str">
        <f>IF(selection!$C$33&lt;&gt;"All 22 sites combined",N29-M28,"0")</f>
        <v>0</v>
      </c>
      <c r="O57" s="61" t="str">
        <f>IF(selection!$C$33&lt;&gt;"All 22 sites combined",P28,"0")</f>
        <v>0</v>
      </c>
      <c r="P57" s="61" t="str">
        <f>IF(selection!$C$33&lt;&gt;"All 22 sites combined",P28-P29,"0")</f>
        <v>0</v>
      </c>
      <c r="Q57" s="61" t="str">
        <f>IF(selection!$C$33&lt;&gt;"All 22 sites combined",Q29-P28,"0")</f>
        <v>0</v>
      </c>
      <c r="R57" s="61" t="str">
        <f>IF(selection!$C$33&lt;&gt;"All 22 sites combined",S28,"0")</f>
        <v>0</v>
      </c>
      <c r="S57" s="61" t="str">
        <f>IF(selection!$C$33&lt;&gt;"All 22 sites combined",S28-S29,"0")</f>
        <v>0</v>
      </c>
      <c r="T57" s="61" t="str">
        <f>IF(selection!$C$33&lt;&gt;"All 22 sites combined",T29-S28,"0")</f>
        <v>0</v>
      </c>
      <c r="U57" s="61" t="str">
        <f>IF(selection!$C$33&lt;&gt;"All 22 sites combined",V28,"0")</f>
        <v>0</v>
      </c>
      <c r="V57" s="61" t="str">
        <f>IF(selection!$C$33&lt;&gt;"All 22 sites combined",V28-V29,"0")</f>
        <v>0</v>
      </c>
      <c r="W57" s="61" t="str">
        <f>IF(selection!$C$33&lt;&gt;"All 22 sites combined",W29-V28,"0")</f>
        <v>0</v>
      </c>
      <c r="X57" s="61" t="str">
        <f>IF(selection!$C$33&lt;&gt;"All 22 sites combined",Y28,"0")</f>
        <v>0</v>
      </c>
      <c r="Y57" s="61" t="str">
        <f>IF(selection!$C$33&lt;&gt;"All 22 sites combined",Y28-Y29,"0")</f>
        <v>0</v>
      </c>
      <c r="Z57" s="61" t="str">
        <f>IF(selection!$C$33&lt;&gt;"All 22 sites combined",Z29-Y28,"0")</f>
        <v>0</v>
      </c>
      <c r="AI57" s="61"/>
    </row>
    <row r="58" spans="1:35" s="2" customFormat="1" x14ac:dyDescent="0.25">
      <c r="A58" s="237"/>
      <c r="B58" s="19" t="s">
        <v>191</v>
      </c>
      <c r="C58" s="61" t="str">
        <f>IF(selection!$C$33&lt;&gt;"All 22 sites combined",D30,"0")</f>
        <v>0</v>
      </c>
      <c r="D58" s="61" t="str">
        <f>IF(selection!$C$33&lt;&gt;"All 22 sites combined",D30-D31,"0")</f>
        <v>0</v>
      </c>
      <c r="E58" s="61" t="str">
        <f>IF(selection!$C$33&lt;&gt;"All 22 sites combined",E31-D30,"0")</f>
        <v>0</v>
      </c>
      <c r="F58" s="61" t="str">
        <f>IF(selection!$C$33&lt;&gt;"All 22 sites combined",G30,"0")</f>
        <v>0</v>
      </c>
      <c r="G58" s="61" t="str">
        <f>IF(selection!$C$33&lt;&gt;"All 22 sites combined",G30-G31,"0")</f>
        <v>0</v>
      </c>
      <c r="H58" s="61" t="str">
        <f>IF(selection!$C$33&lt;&gt;"All 22 sites combined",H31-G30,"0")</f>
        <v>0</v>
      </c>
      <c r="I58" s="61" t="str">
        <f>IF(selection!$C$33&lt;&gt;"All 22 sites combined",J30,"0")</f>
        <v>0</v>
      </c>
      <c r="J58" s="61" t="str">
        <f>IF(selection!$C$33&lt;&gt;"All 22 sites combined",J30-J31,"0")</f>
        <v>0</v>
      </c>
      <c r="K58" s="61" t="str">
        <f>IF(selection!$C$33&lt;&gt;"All 22 sites combined",K31-J30,"0")</f>
        <v>0</v>
      </c>
      <c r="L58" s="61" t="str">
        <f>IF(selection!$C$33&lt;&gt;"All 22 sites combined",M30,"0")</f>
        <v>0</v>
      </c>
      <c r="M58" s="61" t="str">
        <f>IF(selection!$C$33&lt;&gt;"All 22 sites combined",M30-M31,"0")</f>
        <v>0</v>
      </c>
      <c r="N58" s="61" t="str">
        <f>IF(selection!$C$33&lt;&gt;"All 22 sites combined",N31-M30,"0")</f>
        <v>0</v>
      </c>
      <c r="O58" s="61" t="str">
        <f>IF(selection!$C$33&lt;&gt;"All 22 sites combined",P30,"0")</f>
        <v>0</v>
      </c>
      <c r="P58" s="61" t="str">
        <f>IF(selection!$C$33&lt;&gt;"All 22 sites combined",P30-P31,"0")</f>
        <v>0</v>
      </c>
      <c r="Q58" s="61" t="str">
        <f>IF(selection!$C$33&lt;&gt;"All 22 sites combined",Q31-P30,"0")</f>
        <v>0</v>
      </c>
      <c r="R58" s="61" t="str">
        <f>IF(selection!$C$33&lt;&gt;"All 22 sites combined",S30,"0")</f>
        <v>0</v>
      </c>
      <c r="S58" s="61" t="str">
        <f>IF(selection!$C$33&lt;&gt;"All 22 sites combined",S30-S31,"0")</f>
        <v>0</v>
      </c>
      <c r="T58" s="61" t="str">
        <f>IF(selection!$C$33&lt;&gt;"All 22 sites combined",T31-S30,"0")</f>
        <v>0</v>
      </c>
      <c r="U58" s="61" t="str">
        <f>IF(selection!$C$33&lt;&gt;"All 22 sites combined",V30,"0")</f>
        <v>0</v>
      </c>
      <c r="V58" s="61" t="str">
        <f>IF(selection!$C$33&lt;&gt;"All 22 sites combined",V30-V31,"0")</f>
        <v>0</v>
      </c>
      <c r="W58" s="61" t="str">
        <f>IF(selection!$C$33&lt;&gt;"All 22 sites combined",W31-V30,"0")</f>
        <v>0</v>
      </c>
      <c r="X58" s="61" t="str">
        <f>IF(selection!$C$33&lt;&gt;"All 22 sites combined",Y30,"0")</f>
        <v>0</v>
      </c>
      <c r="Y58" s="61" t="str">
        <f>IF(selection!$C$33&lt;&gt;"All 22 sites combined",Y30-Y31,"0")</f>
        <v>0</v>
      </c>
      <c r="Z58" s="61" t="str">
        <f>IF(selection!$C$33&lt;&gt;"All 22 sites combined",Z31-Y30,"0")</f>
        <v>0</v>
      </c>
      <c r="AI58" s="61"/>
    </row>
    <row r="59" spans="1:35" s="2" customFormat="1" x14ac:dyDescent="0.25">
      <c r="A59" s="237"/>
      <c r="B59" s="19" t="s">
        <v>187</v>
      </c>
      <c r="C59" s="61" t="str">
        <f>IF(selection!$C$33&lt;&gt;"All 22 sites combined",D32,"0")</f>
        <v>0</v>
      </c>
      <c r="D59" s="61" t="str">
        <f>IF(selection!$C$33&lt;&gt;"All 22 sites combined",D32-D33,"0")</f>
        <v>0</v>
      </c>
      <c r="E59" s="61" t="str">
        <f>IF(selection!$C$33&lt;&gt;"All 22 sites combined",E33-D32,"0")</f>
        <v>0</v>
      </c>
      <c r="F59" s="61" t="str">
        <f>IF(selection!$C$33&lt;&gt;"All 22 sites combined",G32,"0")</f>
        <v>0</v>
      </c>
      <c r="G59" s="61" t="str">
        <f>IF(selection!$C$33&lt;&gt;"All 22 sites combined",G32-G33,"0")</f>
        <v>0</v>
      </c>
      <c r="H59" s="61" t="str">
        <f>IF(selection!$C$33&lt;&gt;"All 22 sites combined",H33-G32,"0")</f>
        <v>0</v>
      </c>
      <c r="I59" s="61" t="str">
        <f>IF(selection!$C$33&lt;&gt;"All 22 sites combined",J32,"0")</f>
        <v>0</v>
      </c>
      <c r="J59" s="61" t="str">
        <f>IF(selection!$C$33&lt;&gt;"All 22 sites combined",J32-J33,"0")</f>
        <v>0</v>
      </c>
      <c r="K59" s="61" t="str">
        <f>IF(selection!$C$33&lt;&gt;"All 22 sites combined",K33-J32,"0")</f>
        <v>0</v>
      </c>
      <c r="L59" s="61" t="str">
        <f>IF(selection!$C$33&lt;&gt;"All 22 sites combined",M32,"0")</f>
        <v>0</v>
      </c>
      <c r="M59" s="61" t="str">
        <f>IF(selection!$C$33&lt;&gt;"All 22 sites combined",M32-M33,"0")</f>
        <v>0</v>
      </c>
      <c r="N59" s="61" t="str">
        <f>IF(selection!$C$33&lt;&gt;"All 22 sites combined",N33-M32,"0")</f>
        <v>0</v>
      </c>
      <c r="O59" s="61" t="str">
        <f>IF(selection!$C$33&lt;&gt;"All 22 sites combined",P32,"0")</f>
        <v>0</v>
      </c>
      <c r="P59" s="61" t="str">
        <f>IF(selection!$C$33&lt;&gt;"All 22 sites combined",P32-P33,"0")</f>
        <v>0</v>
      </c>
      <c r="Q59" s="61" t="str">
        <f>IF(selection!$C$33&lt;&gt;"All 22 sites combined",Q33-P32,"0")</f>
        <v>0</v>
      </c>
      <c r="R59" s="61" t="str">
        <f>IF(selection!$C$33&lt;&gt;"All 22 sites combined",S32,"0")</f>
        <v>0</v>
      </c>
      <c r="S59" s="61" t="str">
        <f>IF(selection!$C$33&lt;&gt;"All 22 sites combined",S32-S33,"0")</f>
        <v>0</v>
      </c>
      <c r="T59" s="61" t="str">
        <f>IF(selection!$C$33&lt;&gt;"All 22 sites combined",T33-S32,"0")</f>
        <v>0</v>
      </c>
      <c r="U59" s="61" t="str">
        <f>IF(selection!$C$33&lt;&gt;"All 22 sites combined",V32,"0")</f>
        <v>0</v>
      </c>
      <c r="V59" s="61" t="str">
        <f>IF(selection!$C$33&lt;&gt;"All 22 sites combined",V32-V33,"0")</f>
        <v>0</v>
      </c>
      <c r="W59" s="61" t="str">
        <f>IF(selection!$C$33&lt;&gt;"All 22 sites combined",W33-V32,"0")</f>
        <v>0</v>
      </c>
      <c r="X59" s="61" t="str">
        <f>IF(selection!$C$33&lt;&gt;"All 22 sites combined",Y32,"0")</f>
        <v>0</v>
      </c>
      <c r="Y59" s="61" t="str">
        <f>IF(selection!$C$33&lt;&gt;"All 22 sites combined",Y32-Y33,"0")</f>
        <v>0</v>
      </c>
      <c r="Z59" s="61" t="str">
        <f>IF(selection!$C$33&lt;&gt;"All 22 sites combined",Z33-Y32,"0")</f>
        <v>0</v>
      </c>
      <c r="AI59" s="61"/>
    </row>
    <row r="60" spans="1:35" s="2" customFormat="1" x14ac:dyDescent="0.25">
      <c r="A60" s="237"/>
      <c r="B60" s="19" t="s">
        <v>188</v>
      </c>
      <c r="C60" s="61" t="str">
        <f>IF(selection!$C$33&lt;&gt;"All 22 sites combined",D34,"0")</f>
        <v>0</v>
      </c>
      <c r="D60" s="61" t="str">
        <f>IF(selection!$C$33&lt;&gt;"All 22 sites combined",D34-D35,"0")</f>
        <v>0</v>
      </c>
      <c r="E60" s="61" t="str">
        <f>IF(selection!$C$33&lt;&gt;"All 22 sites combined",E35-D34,"0")</f>
        <v>0</v>
      </c>
      <c r="F60" s="61" t="str">
        <f>IF(selection!$C$33&lt;&gt;"All 22 sites combined",G34,"0")</f>
        <v>0</v>
      </c>
      <c r="G60" s="61" t="str">
        <f>IF(selection!$C$33&lt;&gt;"All 22 sites combined",G34-G35,"0")</f>
        <v>0</v>
      </c>
      <c r="H60" s="61" t="str">
        <f>IF(selection!$C$33&lt;&gt;"All 22 sites combined",H35-G34,"0")</f>
        <v>0</v>
      </c>
      <c r="I60" s="61" t="str">
        <f>IF(selection!$C$33&lt;&gt;"All 22 sites combined",J34,"0")</f>
        <v>0</v>
      </c>
      <c r="J60" s="61" t="str">
        <f>IF(selection!$C$33&lt;&gt;"All 22 sites combined",J34-J35,"0")</f>
        <v>0</v>
      </c>
      <c r="K60" s="61" t="str">
        <f>IF(selection!$C$33&lt;&gt;"All 22 sites combined",K35-J34,"0")</f>
        <v>0</v>
      </c>
      <c r="L60" s="61" t="str">
        <f>IF(selection!$C$33&lt;&gt;"All 22 sites combined",M34,"0")</f>
        <v>0</v>
      </c>
      <c r="M60" s="61" t="str">
        <f>IF(selection!$C$33&lt;&gt;"All 22 sites combined",M34-M35,"0")</f>
        <v>0</v>
      </c>
      <c r="N60" s="61" t="str">
        <f>IF(selection!$C$33&lt;&gt;"All 22 sites combined",N35-M34,"0")</f>
        <v>0</v>
      </c>
      <c r="O60" s="61" t="str">
        <f>IF(selection!$C$33&lt;&gt;"All 22 sites combined",P34,"0")</f>
        <v>0</v>
      </c>
      <c r="P60" s="61" t="str">
        <f>IF(selection!$C$33&lt;&gt;"All 22 sites combined",P34-P35,"0")</f>
        <v>0</v>
      </c>
      <c r="Q60" s="61" t="str">
        <f>IF(selection!$C$33&lt;&gt;"All 22 sites combined",Q35-P34,"0")</f>
        <v>0</v>
      </c>
      <c r="R60" s="61" t="str">
        <f>IF(selection!$C$33&lt;&gt;"All 22 sites combined",S34,"0")</f>
        <v>0</v>
      </c>
      <c r="S60" s="61" t="str">
        <f>IF(selection!$C$33&lt;&gt;"All 22 sites combined",S34-S35,"0")</f>
        <v>0</v>
      </c>
      <c r="T60" s="61" t="str">
        <f>IF(selection!$C$33&lt;&gt;"All 22 sites combined",T35-S34,"0")</f>
        <v>0</v>
      </c>
      <c r="U60" s="61" t="str">
        <f>IF(selection!$C$33&lt;&gt;"All 22 sites combined",V34,"0")</f>
        <v>0</v>
      </c>
      <c r="V60" s="61" t="str">
        <f>IF(selection!$C$33&lt;&gt;"All 22 sites combined",V34-V35,"0")</f>
        <v>0</v>
      </c>
      <c r="W60" s="61" t="str">
        <f>IF(selection!$C$33&lt;&gt;"All 22 sites combined",W35-V34,"0")</f>
        <v>0</v>
      </c>
      <c r="X60" s="61" t="str">
        <f>IF(selection!$C$33&lt;&gt;"All 22 sites combined",Y34,"0")</f>
        <v>0</v>
      </c>
      <c r="Y60" s="61" t="str">
        <f>IF(selection!$C$33&lt;&gt;"All 22 sites combined",Y34-Y35,"0")</f>
        <v>0</v>
      </c>
      <c r="Z60" s="61" t="str">
        <f>IF(selection!$C$33&lt;&gt;"All 22 sites combined",Z35-Y34,"0")</f>
        <v>0</v>
      </c>
      <c r="AI60" s="61"/>
    </row>
    <row r="61" spans="1:35" s="2" customFormat="1" x14ac:dyDescent="0.25">
      <c r="A61" s="237"/>
      <c r="B61" s="19" t="s">
        <v>189</v>
      </c>
      <c r="C61" s="61" t="str">
        <f>IF(selection!$C$33&lt;&gt;"All 22 sites combined",D36,"0")</f>
        <v>0</v>
      </c>
      <c r="D61" s="61" t="str">
        <f>IF(selection!$C$33&lt;&gt;"All 22 sites combined",D36-D37,"0")</f>
        <v>0</v>
      </c>
      <c r="E61" s="61" t="str">
        <f>IF(selection!$C$33&lt;&gt;"All 22 sites combined",E37-D36,"0")</f>
        <v>0</v>
      </c>
      <c r="F61" s="61" t="str">
        <f>IF(selection!$C$33&lt;&gt;"All 22 sites combined",G36,"0")</f>
        <v>0</v>
      </c>
      <c r="G61" s="61" t="str">
        <f>IF(selection!$C$33&lt;&gt;"All 22 sites combined",G36-G37,"0")</f>
        <v>0</v>
      </c>
      <c r="H61" s="61" t="str">
        <f>IF(selection!$C$33&lt;&gt;"All 22 sites combined",H37-G36,"0")</f>
        <v>0</v>
      </c>
      <c r="I61" s="61" t="str">
        <f>IF(selection!$C$33&lt;&gt;"All 22 sites combined",J36,"0")</f>
        <v>0</v>
      </c>
      <c r="J61" s="61" t="str">
        <f>IF(selection!$C$33&lt;&gt;"All 22 sites combined",J36-J37,"0")</f>
        <v>0</v>
      </c>
      <c r="K61" s="61" t="str">
        <f>IF(selection!$C$33&lt;&gt;"All 22 sites combined",K37-J36,"0")</f>
        <v>0</v>
      </c>
      <c r="L61" s="61" t="str">
        <f>IF(selection!$C$33&lt;&gt;"All 22 sites combined",M36,"0")</f>
        <v>0</v>
      </c>
      <c r="M61" s="61" t="str">
        <f>IF(selection!$C$33&lt;&gt;"All 22 sites combined",M36-M37,"0")</f>
        <v>0</v>
      </c>
      <c r="N61" s="61" t="str">
        <f>IF(selection!$C$33&lt;&gt;"All 22 sites combined",N37-M36,"0")</f>
        <v>0</v>
      </c>
      <c r="O61" s="61" t="str">
        <f>IF(selection!$C$33&lt;&gt;"All 22 sites combined",P36,"0")</f>
        <v>0</v>
      </c>
      <c r="P61" s="61" t="str">
        <f>IF(selection!$C$33&lt;&gt;"All 22 sites combined",P36-P37,"0")</f>
        <v>0</v>
      </c>
      <c r="Q61" s="61" t="str">
        <f>IF(selection!$C$33&lt;&gt;"All 22 sites combined",Q37-P36,"0")</f>
        <v>0</v>
      </c>
      <c r="R61" s="61" t="str">
        <f>IF(selection!$C$33&lt;&gt;"All 22 sites combined",S36,"0")</f>
        <v>0</v>
      </c>
      <c r="S61" s="61" t="str">
        <f>IF(selection!$C$33&lt;&gt;"All 22 sites combined",S36-S37,"0")</f>
        <v>0</v>
      </c>
      <c r="T61" s="61" t="str">
        <f>IF(selection!$C$33&lt;&gt;"All 22 sites combined",T37-S36,"0")</f>
        <v>0</v>
      </c>
      <c r="U61" s="61" t="str">
        <f>IF(selection!$C$33&lt;&gt;"All 22 sites combined",V36,"0")</f>
        <v>0</v>
      </c>
      <c r="V61" s="61" t="str">
        <f>IF(selection!$C$33&lt;&gt;"All 22 sites combined",V36-V37,"0")</f>
        <v>0</v>
      </c>
      <c r="W61" s="61" t="str">
        <f>IF(selection!$C$33&lt;&gt;"All 22 sites combined",W37-V36,"0")</f>
        <v>0</v>
      </c>
      <c r="X61" s="61" t="str">
        <f>IF(selection!$C$33&lt;&gt;"All 22 sites combined",Y36,"0")</f>
        <v>0</v>
      </c>
      <c r="Y61" s="61" t="str">
        <f>IF(selection!$C$33&lt;&gt;"All 22 sites combined",Y36-Y37,"0")</f>
        <v>0</v>
      </c>
      <c r="Z61" s="61" t="str">
        <f>IF(selection!$C$33&lt;&gt;"All 22 sites combined",Z37-Y36,"0")</f>
        <v>0</v>
      </c>
      <c r="AI61" s="61"/>
    </row>
    <row r="62" spans="1:35" s="2" customFormat="1" x14ac:dyDescent="0.25">
      <c r="A62" s="237"/>
      <c r="B62" s="19" t="s">
        <v>190</v>
      </c>
      <c r="C62" s="61" t="str">
        <f>IF(selection!$C$33&lt;&gt;"All 22 sites combined",D38,"0")</f>
        <v>0</v>
      </c>
      <c r="D62" s="61" t="str">
        <f>IF(selection!$C$33&lt;&gt;"All 22 sites combined",D38-D39,"0")</f>
        <v>0</v>
      </c>
      <c r="E62" s="61" t="str">
        <f>IF(selection!$C$33&lt;&gt;"All 22 sites combined",E39-D38,"0")</f>
        <v>0</v>
      </c>
      <c r="F62" s="61" t="str">
        <f>IF(selection!$C$33&lt;&gt;"All 22 sites combined",G38,"0")</f>
        <v>0</v>
      </c>
      <c r="G62" s="61" t="str">
        <f>IF(selection!$C$33&lt;&gt;"All 22 sites combined",G38-G39,"0")</f>
        <v>0</v>
      </c>
      <c r="H62" s="61" t="str">
        <f>IF(selection!$C$33&lt;&gt;"All 22 sites combined",H39-G38,"0")</f>
        <v>0</v>
      </c>
      <c r="I62" s="61" t="str">
        <f>IF(selection!$C$33&lt;&gt;"All 22 sites combined",J38,"0")</f>
        <v>0</v>
      </c>
      <c r="J62" s="61" t="str">
        <f>IF(selection!$C$33&lt;&gt;"All 22 sites combined",J38-J39,"0")</f>
        <v>0</v>
      </c>
      <c r="K62" s="61" t="str">
        <f>IF(selection!$C$33&lt;&gt;"All 22 sites combined",K39-J38,"0")</f>
        <v>0</v>
      </c>
      <c r="L62" s="61" t="str">
        <f>IF(selection!$C$33&lt;&gt;"All 22 sites combined",M38,"0")</f>
        <v>0</v>
      </c>
      <c r="M62" s="61" t="str">
        <f>IF(selection!$C$33&lt;&gt;"All 22 sites combined",M38-M39,"0")</f>
        <v>0</v>
      </c>
      <c r="N62" s="61" t="str">
        <f>IF(selection!$C$33&lt;&gt;"All 22 sites combined",N39-M38,"0")</f>
        <v>0</v>
      </c>
      <c r="O62" s="61" t="str">
        <f>IF(selection!$C$33&lt;&gt;"All 22 sites combined",P38,"0")</f>
        <v>0</v>
      </c>
      <c r="P62" s="61" t="str">
        <f>IF(selection!$C$33&lt;&gt;"All 22 sites combined",P38-P39,"0")</f>
        <v>0</v>
      </c>
      <c r="Q62" s="61" t="str">
        <f>IF(selection!$C$33&lt;&gt;"All 22 sites combined",Q39-P38,"0")</f>
        <v>0</v>
      </c>
      <c r="R62" s="61" t="str">
        <f>IF(selection!$C$33&lt;&gt;"All 22 sites combined",S38,"0")</f>
        <v>0</v>
      </c>
      <c r="S62" s="61" t="str">
        <f>IF(selection!$C$33&lt;&gt;"All 22 sites combined",S38-S39,"0")</f>
        <v>0</v>
      </c>
      <c r="T62" s="61" t="str">
        <f>IF(selection!$C$33&lt;&gt;"All 22 sites combined",T39-S38,"0")</f>
        <v>0</v>
      </c>
      <c r="U62" s="61" t="str">
        <f>IF(selection!$C$33&lt;&gt;"All 22 sites combined",V38,"0")</f>
        <v>0</v>
      </c>
      <c r="V62" s="61" t="str">
        <f>IF(selection!$C$33&lt;&gt;"All 22 sites combined",V38-V39,"0")</f>
        <v>0</v>
      </c>
      <c r="W62" s="61" t="str">
        <f>IF(selection!$C$33&lt;&gt;"All 22 sites combined",W39-V38,"0")</f>
        <v>0</v>
      </c>
      <c r="X62" s="61" t="str">
        <f>IF(selection!$C$33&lt;&gt;"All 22 sites combined",Y38,"0")</f>
        <v>0</v>
      </c>
      <c r="Y62" s="61" t="str">
        <f>IF(selection!$C$33&lt;&gt;"All 22 sites combined",Y38-Y39,"0")</f>
        <v>0</v>
      </c>
      <c r="Z62" s="61" t="str">
        <f>IF(selection!$C$33&lt;&gt;"All 22 sites combined",Z39-Y38,"0")</f>
        <v>0</v>
      </c>
      <c r="AI62" s="61"/>
    </row>
    <row r="63" spans="1:35" s="2" customFormat="1" x14ac:dyDescent="0.25">
      <c r="B63" s="92"/>
      <c r="C63" s="92"/>
      <c r="E63" s="92"/>
      <c r="F63" s="92"/>
      <c r="G63" s="92"/>
      <c r="I63" s="92"/>
      <c r="J63" s="92"/>
      <c r="K63" s="92"/>
      <c r="M63" s="92"/>
      <c r="N63" s="92"/>
      <c r="O63" s="92"/>
      <c r="Q63" s="92"/>
      <c r="R63" s="92"/>
      <c r="S63" s="92"/>
      <c r="U63" s="92"/>
      <c r="V63" s="92"/>
      <c r="W63" s="92"/>
      <c r="Y63" s="92"/>
      <c r="Z63" s="92"/>
      <c r="AA63" s="92"/>
      <c r="AC63" s="92"/>
      <c r="AD63" s="92"/>
      <c r="AE63" s="61"/>
      <c r="AG63" s="92"/>
      <c r="AH63" s="92"/>
    </row>
    <row r="64" spans="1:35" s="2" customFormat="1" x14ac:dyDescent="0.25">
      <c r="B64" s="92"/>
      <c r="C64" s="238" t="s">
        <v>174</v>
      </c>
      <c r="D64" s="238"/>
      <c r="E64" s="238"/>
      <c r="F64" s="238" t="s">
        <v>34</v>
      </c>
      <c r="G64" s="238"/>
      <c r="H64" s="238"/>
      <c r="I64" s="238" t="s">
        <v>131</v>
      </c>
      <c r="J64" s="238"/>
      <c r="K64" s="238"/>
      <c r="L64" s="238" t="s">
        <v>32</v>
      </c>
      <c r="M64" s="238"/>
      <c r="N64" s="238"/>
      <c r="O64" s="238" t="s">
        <v>31</v>
      </c>
      <c r="P64" s="238"/>
      <c r="Q64" s="238"/>
      <c r="R64" s="236" t="s">
        <v>30</v>
      </c>
      <c r="S64" s="236"/>
      <c r="T64" s="236"/>
      <c r="U64" s="236" t="s">
        <v>29</v>
      </c>
      <c r="V64" s="236"/>
      <c r="W64" s="236"/>
      <c r="X64" s="236" t="s">
        <v>28</v>
      </c>
      <c r="Y64" s="236"/>
      <c r="Z64" s="236"/>
      <c r="AA64" s="92"/>
      <c r="AC64" s="92"/>
      <c r="AD64" s="92"/>
      <c r="AE64" s="61"/>
      <c r="AG64" s="92"/>
      <c r="AH64" s="92"/>
    </row>
    <row r="65" spans="2:26" s="2" customFormat="1" x14ac:dyDescent="0.25">
      <c r="B65" s="60" t="s">
        <v>130</v>
      </c>
      <c r="C65" s="92" t="s">
        <v>27</v>
      </c>
      <c r="D65" s="92" t="s">
        <v>26</v>
      </c>
      <c r="E65" s="92" t="s">
        <v>25</v>
      </c>
      <c r="F65" s="92" t="s">
        <v>27</v>
      </c>
      <c r="G65" s="92" t="s">
        <v>26</v>
      </c>
      <c r="H65" s="92" t="s">
        <v>25</v>
      </c>
      <c r="I65" s="92" t="s">
        <v>27</v>
      </c>
      <c r="J65" s="92" t="s">
        <v>26</v>
      </c>
      <c r="K65" s="92" t="s">
        <v>25</v>
      </c>
      <c r="L65" s="92" t="s">
        <v>27</v>
      </c>
      <c r="M65" s="92" t="s">
        <v>26</v>
      </c>
      <c r="N65" s="92" t="s">
        <v>25</v>
      </c>
      <c r="O65" s="92" t="s">
        <v>27</v>
      </c>
      <c r="P65" s="92" t="s">
        <v>26</v>
      </c>
      <c r="Q65" s="92" t="s">
        <v>25</v>
      </c>
      <c r="R65" s="92" t="s">
        <v>27</v>
      </c>
      <c r="S65" s="92" t="s">
        <v>26</v>
      </c>
      <c r="T65" s="92" t="s">
        <v>25</v>
      </c>
      <c r="U65" s="92" t="s">
        <v>27</v>
      </c>
      <c r="V65" s="92" t="s">
        <v>26</v>
      </c>
      <c r="W65" s="92" t="s">
        <v>25</v>
      </c>
      <c r="X65" s="92" t="s">
        <v>27</v>
      </c>
      <c r="Y65" s="92" t="s">
        <v>26</v>
      </c>
      <c r="Z65" s="92" t="s">
        <v>25</v>
      </c>
    </row>
    <row r="66" spans="2:26" s="2" customFormat="1" x14ac:dyDescent="0.25">
      <c r="B66" s="19" t="s">
        <v>192</v>
      </c>
      <c r="C66" s="61">
        <f>IF(selection!$C$33="All 22 sites combined",D28,"0")</f>
        <v>33.016154302380855</v>
      </c>
      <c r="D66" s="61">
        <f>IF(selection!$C$33="All 22 sites combined",D28-D29,"0")</f>
        <v>0.11615430238085622</v>
      </c>
      <c r="E66" s="61">
        <f>IF(selection!$C$33="All 22 sites combined",E29-D28,"0")</f>
        <v>8.384569761914662E-2</v>
      </c>
      <c r="F66" s="61">
        <f>IF(selection!$C$33="All 22 sites combined",G28,"0")</f>
        <v>6.8013504761275625</v>
      </c>
      <c r="G66" s="61">
        <f>IF(selection!$C$33="All 22 sites combined",G28-G29,"0")</f>
        <v>0.10135047612756232</v>
      </c>
      <c r="H66" s="61">
        <f>IF(selection!$C$33="All 22 sites combined",H29-G28,"0")</f>
        <v>9.8649523872437861E-2</v>
      </c>
      <c r="I66" s="61">
        <f>IF(selection!$C$33="All 22 sites combined",J28,"0")</f>
        <v>21.476792461229817</v>
      </c>
      <c r="J66" s="61">
        <f>IF(selection!$C$33="All 22 sites combined",J28-J29,"0")</f>
        <v>7.6792461229818088E-2</v>
      </c>
      <c r="K66" s="61">
        <f>IF(selection!$C$33="All 22 sites combined",K29-J28,"0")</f>
        <v>0.12320753877018475</v>
      </c>
      <c r="L66" s="61">
        <f>IF(selection!$C$33="All 22 sites combined",M28,"0")</f>
        <v>10.132161120820509</v>
      </c>
      <c r="M66" s="61">
        <f>IF(selection!$C$33="All 22 sites combined",M28-M29,"0")</f>
        <v>3.2161120820507705E-2</v>
      </c>
      <c r="N66" s="61">
        <f>IF(selection!$C$33="All 22 sites combined",N29-M28,"0")</f>
        <v>6.7838879179490164E-2</v>
      </c>
      <c r="O66" s="61">
        <f>IF(selection!$C$33="All 22 sites combined",P28,"0")</f>
        <v>5.1872126971179604</v>
      </c>
      <c r="P66" s="61">
        <f>IF(selection!$C$33="All 22 sites combined",P28-P29,"0")</f>
        <v>8.7212697117960758E-2</v>
      </c>
      <c r="Q66" s="61">
        <f>IF(selection!$C$33="All 22 sites combined",Q29-P28,"0")</f>
        <v>1.2787302882039775E-2</v>
      </c>
      <c r="R66" s="61">
        <f>IF(selection!$C$33="All 22 sites combined",S28,"0")</f>
        <v>7.813058719287941</v>
      </c>
      <c r="S66" s="61">
        <f>IF(selection!$C$33="All 22 sites combined",S28-S29,"0")</f>
        <v>1.3058719287941223E-2</v>
      </c>
      <c r="T66" s="61">
        <f>IF(selection!$C$33="All 22 sites combined",T29-S28,"0")</f>
        <v>8.694128071205931E-2</v>
      </c>
      <c r="U66" s="61">
        <f>IF(selection!$C$33="All 22 sites combined",V28,"0")</f>
        <v>8.7038502355865681</v>
      </c>
      <c r="V66" s="61">
        <f>IF(selection!$C$33="All 22 sites combined",V28-V29,"0")</f>
        <v>0.10385023558656847</v>
      </c>
      <c r="W66" s="61">
        <f>IF(selection!$C$33="All 22 sites combined",W29-V28,"0")</f>
        <v>9.6149764413430816E-2</v>
      </c>
      <c r="X66" s="61">
        <f>IF(selection!$C$33="All 22 sites combined",Y28,"0")</f>
        <v>6.8694199874487865</v>
      </c>
      <c r="Y66" s="61">
        <f>IF(selection!$C$33="All 22 sites combined",Y28-Y29,"0")</f>
        <v>6.9419987448785747E-2</v>
      </c>
      <c r="Z66" s="61">
        <f>IF(selection!$C$33="All 22 sites combined",Z29-Y28,"0")</f>
        <v>3.0580012551213898E-2</v>
      </c>
    </row>
    <row r="67" spans="2:26" s="2" customFormat="1" x14ac:dyDescent="0.25">
      <c r="B67" s="19" t="s">
        <v>191</v>
      </c>
      <c r="C67" s="61">
        <f>IF(selection!$C$33="All 22 sites combined",D30,"0")</f>
        <v>9.405751243089119</v>
      </c>
      <c r="D67" s="61">
        <f>IF(selection!$C$33="All 22 sites combined",D30-D31,"0")</f>
        <v>0.20575124308911974</v>
      </c>
      <c r="E67" s="61">
        <f>IF(selection!$C$33="All 22 sites combined",E31-D30,"0")</f>
        <v>0.19424875691088062</v>
      </c>
      <c r="F67" s="61">
        <f>IF(selection!$C$33="All 22 sites combined",G30,"0")</f>
        <v>5.824263708752043</v>
      </c>
      <c r="G67" s="61">
        <f>IF(selection!$C$33="All 22 sites combined",G30-G31,"0")</f>
        <v>0.22426370875204249</v>
      </c>
      <c r="H67" s="61">
        <f>IF(selection!$C$33="All 22 sites combined",H31-G30,"0")</f>
        <v>0.17573629124795698</v>
      </c>
      <c r="I67" s="61">
        <f>IF(selection!$C$33="All 22 sites combined",J30,"0")</f>
        <v>26.356966514830138</v>
      </c>
      <c r="J67" s="61">
        <f>IF(selection!$C$33="All 22 sites combined",J30-J31,"0")</f>
        <v>0.35696651483013753</v>
      </c>
      <c r="K67" s="61">
        <f>IF(selection!$C$33="All 22 sites combined",K31-J30,"0")</f>
        <v>0.34303348516986532</v>
      </c>
      <c r="L67" s="61">
        <f>IF(selection!$C$33="All 22 sites combined",M30,"0")</f>
        <v>2.3036266907750615</v>
      </c>
      <c r="M67" s="61">
        <f>IF(selection!$C$33="All 22 sites combined",M30-M31,"0")</f>
        <v>0.10362669077506181</v>
      </c>
      <c r="N67" s="61">
        <f>IF(selection!$C$33="All 22 sites combined",N31-M30,"0")</f>
        <v>9.6373309224938364E-2</v>
      </c>
      <c r="O67" s="61">
        <f>IF(selection!$C$33="All 22 sites combined",P30,"0")</f>
        <v>7.044751208317396</v>
      </c>
      <c r="P67" s="61">
        <f>IF(selection!$C$33="All 22 sites combined",P30-P31,"0")</f>
        <v>0.24475120831739527</v>
      </c>
      <c r="Q67" s="61">
        <f>IF(selection!$C$33="All 22 sites combined",Q31-P30,"0")</f>
        <v>0.25524879168260384</v>
      </c>
      <c r="R67" s="61">
        <f>IF(selection!$C$33="All 22 sites combined",S30,"0")</f>
        <v>12.928126847247817</v>
      </c>
      <c r="S67" s="61">
        <f>IF(selection!$C$33="All 22 sites combined",S30-S31,"0")</f>
        <v>0.22812684724781818</v>
      </c>
      <c r="T67" s="61">
        <f>IF(selection!$C$33="All 22 sites combined",T31-S30,"0")</f>
        <v>0.2718731527521836</v>
      </c>
      <c r="U67" s="61">
        <f>IF(selection!$C$33="All 22 sites combined",V30,"0")</f>
        <v>9.9029868910601895</v>
      </c>
      <c r="V67" s="61">
        <f>IF(selection!$C$33="All 22 sites combined",V30-V31,"0")</f>
        <v>0.20298689106018841</v>
      </c>
      <c r="W67" s="61">
        <f>IF(selection!$C$33="All 22 sites combined",W31-V30,"0")</f>
        <v>0.19701310893981194</v>
      </c>
      <c r="X67" s="61">
        <f>IF(selection!$C$33="All 22 sites combined",Y30,"0")</f>
        <v>26.233526895928232</v>
      </c>
      <c r="Y67" s="61">
        <f>IF(selection!$C$33="All 22 sites combined",Y30-Y31,"0")</f>
        <v>0.33352689592823026</v>
      </c>
      <c r="Z67" s="61">
        <f>IF(selection!$C$33="All 22 sites combined",Z31-Y30,"0")</f>
        <v>0.36647310407176903</v>
      </c>
    </row>
    <row r="68" spans="2:26" s="2" customFormat="1" x14ac:dyDescent="0.25">
      <c r="B68" s="19" t="s">
        <v>187</v>
      </c>
      <c r="C68" s="61">
        <f>IF(selection!$C$33="All 22 sites combined",D32,"0")</f>
        <v>15.076748032574457</v>
      </c>
      <c r="D68" s="61">
        <f>IF(selection!$C$33="All 22 sites combined",D32-D33,"0")</f>
        <v>0.17674803257445859</v>
      </c>
      <c r="E68" s="61">
        <f>IF(selection!$C$33="All 22 sites combined",E33-D32,"0")</f>
        <v>0.22325196742554176</v>
      </c>
      <c r="F68" s="61">
        <f>IF(selection!$C$33="All 22 sites combined",G32,"0")</f>
        <v>7.6684822115232674</v>
      </c>
      <c r="G68" s="61">
        <f>IF(selection!$C$33="All 22 sites combined",G32-G33,"0")</f>
        <v>0.16848221152326737</v>
      </c>
      <c r="H68" s="61">
        <f>IF(selection!$C$33="All 22 sites combined",H33-G32,"0")</f>
        <v>0.13151778847673246</v>
      </c>
      <c r="I68" s="61">
        <f>IF(selection!$C$33="All 22 sites combined",J32,"0")</f>
        <v>24.416093382918426</v>
      </c>
      <c r="J68" s="61">
        <f>IF(selection!$C$33="All 22 sites combined",J32-J33,"0")</f>
        <v>0.31609338291842803</v>
      </c>
      <c r="K68" s="61">
        <f>IF(selection!$C$33="All 22 sites combined",K33-J32,"0")</f>
        <v>0.28390661708157339</v>
      </c>
      <c r="L68" s="61">
        <f>IF(selection!$C$33="All 22 sites combined",M32,"0")</f>
        <v>5.4666512152210789</v>
      </c>
      <c r="M68" s="61">
        <f>IF(selection!$C$33="All 22 sites combined",M32-M33,"0")</f>
        <v>0.16665121522107906</v>
      </c>
      <c r="N68" s="61">
        <f>IF(selection!$C$33="All 22 sites combined",N33-M32,"0")</f>
        <v>0.13334878477892165</v>
      </c>
      <c r="O68" s="61">
        <f>IF(selection!$C$33="All 22 sites combined",P32,"0")</f>
        <v>7.8444179896966943</v>
      </c>
      <c r="P68" s="61">
        <f>IF(selection!$C$33="All 22 sites combined",P32-P33,"0")</f>
        <v>0.14441798969669417</v>
      </c>
      <c r="Q68" s="61">
        <f>IF(selection!$C$33="All 22 sites combined",Q33-P32,"0")</f>
        <v>0.15558201030330565</v>
      </c>
      <c r="R68" s="61">
        <f>IF(selection!$C$33="All 22 sites combined",S32,"0")</f>
        <v>11.179823221415704</v>
      </c>
      <c r="S68" s="61">
        <f>IF(selection!$C$33="All 22 sites combined",S32-S33,"0")</f>
        <v>0.17982322141570428</v>
      </c>
      <c r="T68" s="61">
        <f>IF(selection!$C$33="All 22 sites combined",T33-S32,"0")</f>
        <v>0.22017677858429607</v>
      </c>
      <c r="U68" s="61">
        <f>IF(selection!$C$33="All 22 sites combined",V32,"0")</f>
        <v>13.722990697527418</v>
      </c>
      <c r="V68" s="61">
        <f>IF(selection!$C$33="All 22 sites combined",V32-V33,"0")</f>
        <v>0.22299069752741829</v>
      </c>
      <c r="W68" s="61">
        <f>IF(selection!$C$33="All 22 sites combined",W33-V32,"0")</f>
        <v>0.17700930247258384</v>
      </c>
      <c r="X68" s="61">
        <f>IF(selection!$C$33="All 22 sites combined",Y32,"0")</f>
        <v>14.624793249122956</v>
      </c>
      <c r="Y68" s="61">
        <f>IF(selection!$C$33="All 22 sites combined",Y32-Y33,"0")</f>
        <v>0.22479324912295695</v>
      </c>
      <c r="Z68" s="61">
        <f>IF(selection!$C$33="All 22 sites combined",Z33-Y32,"0")</f>
        <v>0.27520675087704305</v>
      </c>
    </row>
    <row r="69" spans="2:26" s="2" customFormat="1" x14ac:dyDescent="0.25">
      <c r="B69" s="19" t="s">
        <v>188</v>
      </c>
      <c r="C69" s="61">
        <f>IF(selection!$C$33="All 22 sites combined",D34,"0")</f>
        <v>22.146742074584498</v>
      </c>
      <c r="D69" s="61">
        <f>IF(selection!$C$33="All 22 sites combined",D34-D35,"0")</f>
        <v>0.14674207458449828</v>
      </c>
      <c r="E69" s="61">
        <f>IF(selection!$C$33="All 22 sites combined",E35-D34,"0")</f>
        <v>0.15325792541550243</v>
      </c>
      <c r="F69" s="61">
        <f>IF(selection!$C$33="All 22 sites combined",G34,"0")</f>
        <v>8.5678996294610936</v>
      </c>
      <c r="G69" s="61">
        <f>IF(selection!$C$33="All 22 sites combined",G34-G35,"0")</f>
        <v>0.16789962946109327</v>
      </c>
      <c r="H69" s="61">
        <f>IF(selection!$C$33="All 22 sites combined",H35-G34,"0")</f>
        <v>0.13210037053890566</v>
      </c>
      <c r="I69" s="61">
        <f>IF(selection!$C$33="All 22 sites combined",J34,"0")</f>
        <v>23.590977052590524</v>
      </c>
      <c r="J69" s="61">
        <f>IF(selection!$C$33="All 22 sites combined",J34-J35,"0")</f>
        <v>0.19097705259052233</v>
      </c>
      <c r="K69" s="61">
        <f>IF(selection!$C$33="All 22 sites combined",K35-J34,"0")</f>
        <v>0.20902294740947269</v>
      </c>
      <c r="L69" s="61">
        <f>IF(selection!$C$33="All 22 sites combined",M34,"0")</f>
        <v>10.770005850614314</v>
      </c>
      <c r="M69" s="61">
        <f>IF(selection!$C$33="All 22 sites combined",M34-M35,"0")</f>
        <v>0.17000585061431472</v>
      </c>
      <c r="N69" s="61">
        <f>IF(selection!$C$33="All 22 sites combined",N35-M34,"0")</f>
        <v>0.12999414938568599</v>
      </c>
      <c r="O69" s="61">
        <f>IF(selection!$C$33="All 22 sites combined",P34,"0")</f>
        <v>6.9042666146612062</v>
      </c>
      <c r="P69" s="61">
        <f>IF(selection!$C$33="All 22 sites combined",P34-P35,"0")</f>
        <v>0.10426661466120546</v>
      </c>
      <c r="Q69" s="61">
        <f>IF(selection!$C$33="All 22 sites combined",Q35-P34,"0")</f>
        <v>9.5733385338794719E-2</v>
      </c>
      <c r="R69" s="61">
        <f>IF(selection!$C$33="All 22 sites combined",S34,"0")</f>
        <v>9.8442003076989746</v>
      </c>
      <c r="S69" s="61">
        <f>IF(selection!$C$33="All 22 sites combined",S34-S35,"0")</f>
        <v>0.14420030769897352</v>
      </c>
      <c r="T69" s="61">
        <f>IF(selection!$C$33="All 22 sites combined",T35-S34,"0")</f>
        <v>0.15579969230102542</v>
      </c>
      <c r="U69" s="61">
        <f>IF(selection!$C$33="All 22 sites combined",V34,"0")</f>
        <v>11.286810115062082</v>
      </c>
      <c r="V69" s="61">
        <f>IF(selection!$C$33="All 22 sites combined",V34-V35,"0")</f>
        <v>0.18681011506208201</v>
      </c>
      <c r="W69" s="61">
        <f>IF(selection!$C$33="All 22 sites combined",W35-V34,"0")</f>
        <v>0.11318988493791871</v>
      </c>
      <c r="X69" s="61">
        <f>IF(selection!$C$33="All 22 sites combined",Y34,"0")</f>
        <v>6.8890983553273095</v>
      </c>
      <c r="Y69" s="61">
        <f>IF(selection!$C$33="All 22 sites combined",Y34-Y35,"0")</f>
        <v>8.9098355327308809E-2</v>
      </c>
      <c r="Z69" s="61">
        <f>IF(selection!$C$33="All 22 sites combined",Z35-Y34,"0")</f>
        <v>0.11090164467269137</v>
      </c>
    </row>
    <row r="70" spans="2:26" s="2" customFormat="1" x14ac:dyDescent="0.25">
      <c r="B70" s="19" t="s">
        <v>189</v>
      </c>
      <c r="C70" s="61">
        <f>IF(selection!$C$33="All 22 sites combined",D36,"0")</f>
        <v>33.626932863574083</v>
      </c>
      <c r="D70" s="61">
        <f>IF(selection!$C$33="All 22 sites combined",D36-D37,"0")</f>
        <v>0.22693286357408482</v>
      </c>
      <c r="E70" s="61">
        <f>IF(selection!$C$33="All 22 sites combined",E37-D36,"0")</f>
        <v>0.17306713642592086</v>
      </c>
      <c r="F70" s="61">
        <f>IF(selection!$C$33="All 22 sites combined",G36,"0")</f>
        <v>8.1434973977545919</v>
      </c>
      <c r="G70" s="61">
        <f>IF(selection!$C$33="All 22 sites combined",G36-G37,"0")</f>
        <v>0.14349739775459192</v>
      </c>
      <c r="H70" s="61">
        <f>IF(selection!$C$33="All 22 sites combined",H37-G36,"0")</f>
        <v>0.1565026022454088</v>
      </c>
      <c r="I70" s="61">
        <f>IF(selection!$C$33="All 22 sites combined",J36,"0")</f>
        <v>20.846570406171111</v>
      </c>
      <c r="J70" s="61">
        <f>IF(selection!$C$33="All 22 sites combined",J36-J37,"0")</f>
        <v>0.1465704061711115</v>
      </c>
      <c r="K70" s="61">
        <f>IF(selection!$C$33="All 22 sites combined",K37-J36,"0")</f>
        <v>0.15342959382888921</v>
      </c>
      <c r="L70" s="61">
        <f>IF(selection!$C$33="All 22 sites combined",M36,"0")</f>
        <v>14.752247165635305</v>
      </c>
      <c r="M70" s="61">
        <f>IF(selection!$C$33="All 22 sites combined",M36-M37,"0")</f>
        <v>0.15224716563530549</v>
      </c>
      <c r="N70" s="61">
        <f>IF(selection!$C$33="All 22 sites combined",N37-M36,"0")</f>
        <v>0.14775283436469344</v>
      </c>
      <c r="O70" s="61">
        <f>IF(selection!$C$33="All 22 sites combined",P36,"0")</f>
        <v>4.9048687334066079</v>
      </c>
      <c r="P70" s="61">
        <f>IF(selection!$C$33="All 22 sites combined",P36-P37,"0")</f>
        <v>0.10486873340660807</v>
      </c>
      <c r="Q70" s="61">
        <f>IF(selection!$C$33="All 22 sites combined",Q37-P36,"0")</f>
        <v>9.5131266593392105E-2</v>
      </c>
      <c r="R70" s="61">
        <f>IF(selection!$C$33="All 22 sites combined",S36,"0")</f>
        <v>7.4940652744528258</v>
      </c>
      <c r="S70" s="61">
        <f>IF(selection!$C$33="All 22 sites combined",S36-S37,"0")</f>
        <v>9.4065274452826309E-2</v>
      </c>
      <c r="T70" s="61">
        <f>IF(selection!$C$33="All 22 sites combined",T37-S36,"0")</f>
        <v>0.10593472554717387</v>
      </c>
      <c r="U70" s="61">
        <f>IF(selection!$C$33="All 22 sites combined",V36,"0")</f>
        <v>7.4830239245976173</v>
      </c>
      <c r="V70" s="61">
        <f>IF(selection!$C$33="All 22 sites combined",V36-V37,"0")</f>
        <v>8.3023924597617871E-2</v>
      </c>
      <c r="W70" s="61">
        <f>IF(selection!$C$33="All 22 sites combined",W37-V36,"0")</f>
        <v>0.11697607540238231</v>
      </c>
      <c r="X70" s="61">
        <f>IF(selection!$C$33="All 22 sites combined",Y36,"0")</f>
        <v>2.7487942344078578</v>
      </c>
      <c r="Y70" s="61">
        <f>IF(selection!$C$33="All 22 sites combined",Y36-Y37,"0")</f>
        <v>4.8794234407857573E-2</v>
      </c>
      <c r="Z70" s="61">
        <f>IF(selection!$C$33="All 22 sites combined",Z37-Y36,"0")</f>
        <v>5.1205765592142516E-2</v>
      </c>
    </row>
    <row r="71" spans="2:26" s="2" customFormat="1" x14ac:dyDescent="0.25">
      <c r="B71" s="19" t="s">
        <v>190</v>
      </c>
      <c r="C71" s="61">
        <f>IF(selection!$C$33="All 22 sites combined",D38,"0")</f>
        <v>63.914382641617884</v>
      </c>
      <c r="D71" s="61">
        <f>IF(selection!$C$33="All 22 sites combined",D38-D39,"0")</f>
        <v>0.21438264161788112</v>
      </c>
      <c r="E71" s="61">
        <f>IF(selection!$C$33="All 22 sites combined",E39-D38,"0")</f>
        <v>0.18561735838211035</v>
      </c>
      <c r="F71" s="61">
        <f>IF(selection!$C$33="All 22 sites combined",G38,"0")</f>
        <v>2.9301328868368932</v>
      </c>
      <c r="G71" s="61">
        <f>IF(selection!$C$33="All 22 sites combined",G38-G39,"0")</f>
        <v>0.13013288683689295</v>
      </c>
      <c r="H71" s="61">
        <f>IF(selection!$C$33="All 22 sites combined",H39-G38,"0")</f>
        <v>6.9867113163106787E-2</v>
      </c>
      <c r="I71" s="61">
        <f>IF(selection!$C$33="All 22 sites combined",J38,"0")</f>
        <v>16.32627560742467</v>
      </c>
      <c r="J71" s="61">
        <f>IF(selection!$C$33="All 22 sites combined",J38-J39,"0")</f>
        <v>0.22627560742466812</v>
      </c>
      <c r="K71" s="61">
        <f>IF(selection!$C$33="All 22 sites combined",K39-J38,"0")</f>
        <v>0.17372439257533046</v>
      </c>
      <c r="L71" s="61">
        <f>IF(selection!$C$33="All 22 sites combined",M38,"0")</f>
        <v>9.2252328799645138</v>
      </c>
      <c r="M71" s="61">
        <f>IF(selection!$C$33="All 22 sites combined",M38-M39,"0")</f>
        <v>0.12523287996451415</v>
      </c>
      <c r="N71" s="61">
        <f>IF(selection!$C$33="All 22 sites combined",N39-M38,"0")</f>
        <v>0.17476712003548656</v>
      </c>
      <c r="O71" s="61">
        <f>IF(selection!$C$33="All 22 sites combined",P38,"0")</f>
        <v>1.3151236091240215</v>
      </c>
      <c r="P71" s="61">
        <f>IF(selection!$C$33="All 22 sites combined",P38-P39,"0")</f>
        <v>1.5123609124021442E-2</v>
      </c>
      <c r="Q71" s="61">
        <f>IF(selection!$C$33="All 22 sites combined",Q39-P38,"0")</f>
        <v>8.4876390875978647E-2</v>
      </c>
      <c r="R71" s="61">
        <f>IF(selection!$C$33="All 22 sites combined",S38,"0")</f>
        <v>2.0329749283085823</v>
      </c>
      <c r="S71" s="61">
        <f>IF(selection!$C$33="All 22 sites combined",S38-S39,"0")</f>
        <v>3.2974928308582285E-2</v>
      </c>
      <c r="T71" s="61">
        <f>IF(selection!$C$33="All 22 sites combined",T39-S38,"0")</f>
        <v>6.7025071691417804E-2</v>
      </c>
      <c r="U71" s="61">
        <f>IF(selection!$C$33="All 22 sites combined",V38,"0")</f>
        <v>3.837287034318166</v>
      </c>
      <c r="V71" s="61">
        <f>IF(selection!$C$33="All 22 sites combined",V38-V39,"0")</f>
        <v>0.13728703431816625</v>
      </c>
      <c r="W71" s="61">
        <f>IF(selection!$C$33="All 22 sites combined",W39-V38,"0")</f>
        <v>6.2712965681833932E-2</v>
      </c>
      <c r="X71" s="61">
        <f>IF(selection!$C$33="All 22 sites combined",Y38,"0")</f>
        <v>0.41859041240527045</v>
      </c>
      <c r="Y71" s="61">
        <f>IF(selection!$C$33="All 22 sites combined",Y38-Y39,"0")</f>
        <v>1.8590412405270429E-2</v>
      </c>
      <c r="Z71" s="61">
        <f>IF(selection!$C$33="All 22 sites combined",Z39-Y38,"0")</f>
        <v>8.1409587594729549E-2</v>
      </c>
    </row>
    <row r="72" spans="2:26" s="1" customFormat="1" x14ac:dyDescent="0.25">
      <c r="F72" s="2"/>
    </row>
  </sheetData>
  <mergeCells count="162">
    <mergeCell ref="X64:Z64"/>
    <mergeCell ref="U55:W55"/>
    <mergeCell ref="X55:Z55"/>
    <mergeCell ref="A57:A62"/>
    <mergeCell ref="C64:E64"/>
    <mergeCell ref="F64:H64"/>
    <mergeCell ref="I64:K64"/>
    <mergeCell ref="L64:N64"/>
    <mergeCell ref="O64:Q64"/>
    <mergeCell ref="R64:T64"/>
    <mergeCell ref="U64:W64"/>
    <mergeCell ref="C55:E55"/>
    <mergeCell ref="F55:H55"/>
    <mergeCell ref="I55:K55"/>
    <mergeCell ref="L55:N55"/>
    <mergeCell ref="O55:Q55"/>
    <mergeCell ref="R55:T55"/>
    <mergeCell ref="B40:AA40"/>
    <mergeCell ref="C43:E43"/>
    <mergeCell ref="F43:H43"/>
    <mergeCell ref="I43:K43"/>
    <mergeCell ref="L43:N43"/>
    <mergeCell ref="O43:Q43"/>
    <mergeCell ref="R43:T43"/>
    <mergeCell ref="U43:W43"/>
    <mergeCell ref="X43:Z43"/>
    <mergeCell ref="X38:X39"/>
    <mergeCell ref="Y38:Z38"/>
    <mergeCell ref="AA38:AA39"/>
    <mergeCell ref="J38:K38"/>
    <mergeCell ref="L38:L39"/>
    <mergeCell ref="M38:N38"/>
    <mergeCell ref="O38:O39"/>
    <mergeCell ref="P38:Q38"/>
    <mergeCell ref="R38:R39"/>
    <mergeCell ref="B38:B39"/>
    <mergeCell ref="C38:C39"/>
    <mergeCell ref="D38:E38"/>
    <mergeCell ref="F38:F39"/>
    <mergeCell ref="G38:H38"/>
    <mergeCell ref="I38:I39"/>
    <mergeCell ref="S36:T36"/>
    <mergeCell ref="U36:U37"/>
    <mergeCell ref="V36:W36"/>
    <mergeCell ref="B36:B37"/>
    <mergeCell ref="C36:C37"/>
    <mergeCell ref="D36:E36"/>
    <mergeCell ref="F36:F37"/>
    <mergeCell ref="G36:H36"/>
    <mergeCell ref="I36:I37"/>
    <mergeCell ref="S38:T38"/>
    <mergeCell ref="U38:U39"/>
    <mergeCell ref="V38:W38"/>
    <mergeCell ref="X36:X37"/>
    <mergeCell ref="Y36:Z36"/>
    <mergeCell ref="AA36:AA37"/>
    <mergeCell ref="J36:K36"/>
    <mergeCell ref="L36:L37"/>
    <mergeCell ref="M36:N36"/>
    <mergeCell ref="O36:O37"/>
    <mergeCell ref="P36:Q36"/>
    <mergeCell ref="R36:R37"/>
    <mergeCell ref="X34:X35"/>
    <mergeCell ref="Y34:Z34"/>
    <mergeCell ref="AA34:AA35"/>
    <mergeCell ref="J34:K34"/>
    <mergeCell ref="L34:L35"/>
    <mergeCell ref="M34:N34"/>
    <mergeCell ref="O34:O35"/>
    <mergeCell ref="P34:Q34"/>
    <mergeCell ref="R34:R35"/>
    <mergeCell ref="B34:B35"/>
    <mergeCell ref="C34:C35"/>
    <mergeCell ref="D34:E34"/>
    <mergeCell ref="F34:F35"/>
    <mergeCell ref="G34:H34"/>
    <mergeCell ref="I34:I35"/>
    <mergeCell ref="S32:T32"/>
    <mergeCell ref="U32:U33"/>
    <mergeCell ref="V32:W32"/>
    <mergeCell ref="B32:B33"/>
    <mergeCell ref="C32:C33"/>
    <mergeCell ref="D32:E32"/>
    <mergeCell ref="F32:F33"/>
    <mergeCell ref="G32:H32"/>
    <mergeCell ref="I32:I33"/>
    <mergeCell ref="S34:T34"/>
    <mergeCell ref="U34:U35"/>
    <mergeCell ref="V34:W34"/>
    <mergeCell ref="AA30:AA31"/>
    <mergeCell ref="J30:K30"/>
    <mergeCell ref="L30:L31"/>
    <mergeCell ref="M30:N30"/>
    <mergeCell ref="O30:O31"/>
    <mergeCell ref="P30:Q30"/>
    <mergeCell ref="R30:R31"/>
    <mergeCell ref="X32:X33"/>
    <mergeCell ref="Y32:Z32"/>
    <mergeCell ref="AA32:AA33"/>
    <mergeCell ref="J32:K32"/>
    <mergeCell ref="L32:L33"/>
    <mergeCell ref="M32:N32"/>
    <mergeCell ref="O32:O33"/>
    <mergeCell ref="P32:Q32"/>
    <mergeCell ref="R32:R33"/>
    <mergeCell ref="V26:W26"/>
    <mergeCell ref="X26:X27"/>
    <mergeCell ref="Y26:Z26"/>
    <mergeCell ref="V28:W28"/>
    <mergeCell ref="X28:X29"/>
    <mergeCell ref="Y28:Z28"/>
    <mergeCell ref="AA28:AA29"/>
    <mergeCell ref="B30:B31"/>
    <mergeCell ref="C30:C31"/>
    <mergeCell ref="D30:E30"/>
    <mergeCell ref="F30:F31"/>
    <mergeCell ref="G30:H30"/>
    <mergeCell ref="I30:I31"/>
    <mergeCell ref="M28:N28"/>
    <mergeCell ref="O28:O29"/>
    <mergeCell ref="P28:Q28"/>
    <mergeCell ref="R28:R29"/>
    <mergeCell ref="S28:T28"/>
    <mergeCell ref="U28:U29"/>
    <mergeCell ref="S30:T30"/>
    <mergeCell ref="U30:U31"/>
    <mergeCell ref="V30:W30"/>
    <mergeCell ref="X30:X31"/>
    <mergeCell ref="Y30:Z30"/>
    <mergeCell ref="B28:B29"/>
    <mergeCell ref="C28:C29"/>
    <mergeCell ref="D28:E28"/>
    <mergeCell ref="F28:F29"/>
    <mergeCell ref="G28:H28"/>
    <mergeCell ref="I28:I29"/>
    <mergeCell ref="J28:K28"/>
    <mergeCell ref="L28:L29"/>
    <mergeCell ref="U26:U27"/>
    <mergeCell ref="B2:AA4"/>
    <mergeCell ref="D23:AA24"/>
    <mergeCell ref="C25:Z25"/>
    <mergeCell ref="C26:C27"/>
    <mergeCell ref="D26:E26"/>
    <mergeCell ref="F26:F27"/>
    <mergeCell ref="G26:H26"/>
    <mergeCell ref="I26:I27"/>
    <mergeCell ref="J26:K26"/>
    <mergeCell ref="AA26:AA27"/>
    <mergeCell ref="D27:E27"/>
    <mergeCell ref="G27:H27"/>
    <mergeCell ref="J27:K27"/>
    <mergeCell ref="M27:N27"/>
    <mergeCell ref="P27:Q27"/>
    <mergeCell ref="L26:L27"/>
    <mergeCell ref="M26:N26"/>
    <mergeCell ref="O26:O27"/>
    <mergeCell ref="P26:Q26"/>
    <mergeCell ref="R26:R27"/>
    <mergeCell ref="S26:T26"/>
    <mergeCell ref="S27:T27"/>
    <mergeCell ref="V27:W27"/>
    <mergeCell ref="Y27:Z27"/>
  </mergeCells>
  <pageMargins left="0.7" right="0.7" top="0.75" bottom="0.75" header="0.3" footer="0.3"/>
  <pageSetup paperSize="9" scale="39" orientation="landscape" r:id="rId1"/>
  <ignoredErrors>
    <ignoredError sqref="D28:Z3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9154" r:id="rId4" name="List Box 2">
              <controlPr defaultSize="0" autoLine="0" autoPict="0">
                <anchor moveWithCells="1">
                  <from>
                    <xdr:col>1</xdr:col>
                    <xdr:colOff>28575</xdr:colOff>
                    <xdr:row>6</xdr:row>
                    <xdr:rowOff>57150</xdr:rowOff>
                  </from>
                  <to>
                    <xdr:col>2</xdr:col>
                    <xdr:colOff>638175</xdr:colOff>
                    <xdr:row>18</xdr:row>
                    <xdr:rowOff>85725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92D050"/>
  </sheetPr>
  <dimension ref="A1:AB56"/>
  <sheetViews>
    <sheetView showGridLines="0" zoomScaleNormal="100" zoomScaleSheetLayoutView="100" workbookViewId="0"/>
  </sheetViews>
  <sheetFormatPr defaultRowHeight="15" x14ac:dyDescent="0.25"/>
  <cols>
    <col min="1" max="1" width="2.140625" style="4" customWidth="1"/>
    <col min="2" max="2" width="14" style="4" customWidth="1"/>
    <col min="3" max="3" width="20.85546875" style="3" customWidth="1"/>
    <col min="4" max="5" width="15.7109375" style="4" customWidth="1"/>
    <col min="6" max="6" width="25.7109375" style="4" customWidth="1"/>
    <col min="7" max="8" width="15.7109375" style="4" customWidth="1"/>
    <col min="9" max="9" width="25.7109375" style="4" customWidth="1"/>
    <col min="10" max="11" width="15.7109375" style="4" customWidth="1"/>
    <col min="12" max="12" width="21.140625" style="4" customWidth="1"/>
    <col min="13" max="13" width="27.140625" style="4" customWidth="1"/>
    <col min="14" max="15" width="6.5703125" style="4" customWidth="1"/>
    <col min="16" max="16" width="18" style="4" customWidth="1"/>
    <col min="17" max="17" width="33.140625" style="4" customWidth="1"/>
    <col min="18" max="29" width="6.5703125" style="4" customWidth="1"/>
    <col min="30" max="16384" width="9.140625" style="4"/>
  </cols>
  <sheetData>
    <row r="1" spans="2:28" ht="15.75" thickBot="1" x14ac:dyDescent="0.3">
      <c r="C1" s="4"/>
      <c r="N1" s="6"/>
      <c r="O1" s="6"/>
      <c r="P1" s="6"/>
      <c r="Q1" s="6"/>
      <c r="R1" s="6"/>
      <c r="S1" s="6"/>
      <c r="U1" s="6"/>
      <c r="V1" s="6"/>
      <c r="W1" s="6"/>
      <c r="X1" s="6"/>
      <c r="Y1" s="6"/>
      <c r="Z1" s="6"/>
      <c r="AA1" s="6"/>
      <c r="AB1" s="6"/>
    </row>
    <row r="2" spans="2:28" ht="15.75" customHeight="1" x14ac:dyDescent="0.25">
      <c r="B2" s="194" t="str">
        <f>"Number of "&amp;selection!B35&amp;" diagnosed in "&amp;selection!D12&amp;" and recorded to have been treated with chemotherapy, tumour resection or radiotherapy in England"</f>
        <v>Number of all malignant tumours (excl NMSC) diagnosed in 2013-2015 and recorded to have been treated with chemotherapy, tumour resection or radiotherapy in England</v>
      </c>
      <c r="C2" s="195"/>
      <c r="D2" s="195"/>
      <c r="E2" s="195"/>
      <c r="F2" s="195"/>
      <c r="G2" s="195"/>
      <c r="H2" s="195"/>
      <c r="I2" s="195"/>
      <c r="J2" s="195"/>
      <c r="K2" s="195"/>
      <c r="L2" s="195"/>
      <c r="M2" s="196"/>
      <c r="N2" s="7"/>
      <c r="O2" s="7"/>
      <c r="P2" s="7"/>
      <c r="Q2" s="7"/>
      <c r="R2" s="7"/>
      <c r="S2" s="7"/>
      <c r="T2" s="6"/>
      <c r="U2" s="7"/>
      <c r="V2" s="7"/>
      <c r="W2" s="7"/>
      <c r="X2" s="7"/>
      <c r="Y2" s="7"/>
      <c r="Z2" s="7"/>
      <c r="AA2" s="7"/>
      <c r="AB2" s="7"/>
    </row>
    <row r="3" spans="2:28" ht="15.75" customHeight="1" x14ac:dyDescent="0.25">
      <c r="B3" s="197"/>
      <c r="C3" s="198"/>
      <c r="D3" s="198"/>
      <c r="E3" s="198"/>
      <c r="F3" s="198"/>
      <c r="G3" s="198"/>
      <c r="H3" s="198"/>
      <c r="I3" s="198"/>
      <c r="J3" s="198"/>
      <c r="K3" s="198"/>
      <c r="L3" s="198"/>
      <c r="M3" s="199"/>
      <c r="N3" s="7"/>
      <c r="O3" s="7"/>
      <c r="P3" s="7"/>
      <c r="Q3" s="7"/>
      <c r="R3" s="7"/>
      <c r="S3" s="7"/>
      <c r="U3" s="7"/>
      <c r="V3" s="7"/>
      <c r="W3" s="7"/>
      <c r="X3" s="7"/>
      <c r="Y3" s="7"/>
      <c r="Z3" s="7"/>
      <c r="AA3" s="7"/>
      <c r="AB3" s="7"/>
    </row>
    <row r="4" spans="2:28" ht="15.75" customHeight="1" thickBot="1" x14ac:dyDescent="0.3">
      <c r="B4" s="200"/>
      <c r="C4" s="201"/>
      <c r="D4" s="201"/>
      <c r="E4" s="201"/>
      <c r="F4" s="201"/>
      <c r="G4" s="201"/>
      <c r="H4" s="201"/>
      <c r="I4" s="201"/>
      <c r="J4" s="201"/>
      <c r="K4" s="201"/>
      <c r="L4" s="201"/>
      <c r="M4" s="202"/>
      <c r="N4" s="7"/>
      <c r="O4" s="7"/>
      <c r="P4" s="7"/>
      <c r="Q4" s="7"/>
      <c r="R4" s="7"/>
      <c r="S4" s="7"/>
      <c r="T4" s="3"/>
      <c r="U4" s="7"/>
      <c r="V4" s="7"/>
      <c r="W4" s="7"/>
      <c r="X4" s="7"/>
      <c r="Y4" s="7"/>
      <c r="Z4" s="7"/>
      <c r="AA4" s="7"/>
      <c r="AB4" s="7"/>
    </row>
    <row r="5" spans="2:28" ht="15.75" customHeight="1" x14ac:dyDescent="0.25">
      <c r="C5" s="9"/>
      <c r="D5" s="91" t="str">
        <f>"Proportion of "&amp;selection!B35&amp;" diagnosed in "&amp;selection!D12&amp;", by sex - treatments are presented independently"</f>
        <v>Proportion of all malignant tumours (excl NMSC) diagnosed in 2013-2015, by sex - treatments are presented independently</v>
      </c>
      <c r="F5" s="9"/>
      <c r="G5" s="9"/>
      <c r="H5" s="9"/>
      <c r="I5" s="9"/>
      <c r="J5" s="9"/>
      <c r="K5" s="9"/>
      <c r="L5" s="9"/>
      <c r="M5" s="9"/>
      <c r="N5" s="7"/>
      <c r="O5" s="7"/>
      <c r="P5" s="7"/>
      <c r="Q5" s="7"/>
      <c r="R5" s="7"/>
      <c r="S5" s="7"/>
      <c r="T5" s="3"/>
      <c r="U5" s="7"/>
      <c r="V5" s="7"/>
      <c r="W5" s="7"/>
      <c r="X5" s="7"/>
      <c r="Y5" s="7"/>
      <c r="Z5" s="7"/>
      <c r="AA5" s="7"/>
      <c r="AB5" s="7"/>
    </row>
    <row r="6" spans="2:28" ht="20.100000000000001" customHeight="1" x14ac:dyDescent="0.25">
      <c r="B6" s="18" t="s">
        <v>116</v>
      </c>
      <c r="D6" s="3"/>
      <c r="E6" s="3"/>
      <c r="F6" s="3"/>
      <c r="G6" s="3"/>
      <c r="H6" s="3"/>
      <c r="I6" s="3"/>
      <c r="J6" s="3"/>
      <c r="K6" s="3"/>
      <c r="L6" s="3"/>
      <c r="M6" s="3"/>
      <c r="N6" s="8"/>
      <c r="O6" s="8"/>
      <c r="P6" s="8"/>
      <c r="Q6" s="7"/>
      <c r="R6" s="7"/>
      <c r="S6" s="7"/>
      <c r="T6" s="3"/>
      <c r="U6" s="7"/>
      <c r="V6" s="7"/>
      <c r="W6" s="7"/>
      <c r="X6" s="7"/>
      <c r="Y6" s="7"/>
      <c r="Z6" s="7"/>
      <c r="AA6" s="7"/>
      <c r="AB6" s="7"/>
    </row>
    <row r="7" spans="2:28" ht="20.100000000000001" customHeight="1" x14ac:dyDescent="0.25">
      <c r="B7" s="14"/>
      <c r="C7" s="14"/>
      <c r="D7" s="14"/>
      <c r="E7" s="14"/>
      <c r="F7" s="14"/>
      <c r="G7" s="14"/>
      <c r="H7" s="14"/>
      <c r="I7" s="14"/>
      <c r="J7" s="14"/>
      <c r="K7" s="14"/>
      <c r="L7" s="14"/>
      <c r="M7" s="3"/>
      <c r="N7" s="8"/>
      <c r="O7" s="8"/>
      <c r="P7" s="8"/>
      <c r="Q7" s="7"/>
      <c r="R7" s="7"/>
      <c r="S7" s="7"/>
      <c r="T7" s="3"/>
      <c r="U7" s="7"/>
      <c r="V7" s="7"/>
      <c r="W7" s="7"/>
      <c r="X7" s="7"/>
      <c r="Y7" s="7"/>
      <c r="Z7" s="7"/>
      <c r="AA7" s="7"/>
      <c r="AB7" s="7"/>
    </row>
    <row r="8" spans="2:28" ht="20.100000000000001" customHeight="1" x14ac:dyDescent="0.25">
      <c r="B8" s="3"/>
      <c r="D8" s="3"/>
      <c r="E8" s="3"/>
      <c r="F8" s="3"/>
      <c r="G8" s="3"/>
      <c r="H8" s="3"/>
      <c r="I8" s="3"/>
      <c r="J8" s="3"/>
      <c r="K8" s="3"/>
      <c r="L8" s="3"/>
      <c r="M8" s="3"/>
      <c r="N8" s="8"/>
      <c r="O8" s="8"/>
      <c r="P8" s="8"/>
      <c r="Q8" s="7"/>
      <c r="R8" s="7"/>
      <c r="S8" s="7"/>
      <c r="T8" s="3"/>
      <c r="U8" s="7"/>
      <c r="V8" s="7"/>
      <c r="W8" s="7"/>
      <c r="X8" s="7"/>
      <c r="Y8" s="7"/>
      <c r="Z8" s="7"/>
      <c r="AA8" s="7"/>
      <c r="AB8" s="7"/>
    </row>
    <row r="9" spans="2:28" ht="20.100000000000001" customHeight="1" x14ac:dyDescent="0.25">
      <c r="B9" s="69"/>
      <c r="C9" s="69"/>
      <c r="D9" s="69"/>
      <c r="E9" s="69"/>
      <c r="F9" s="69"/>
      <c r="G9" s="69"/>
      <c r="H9" s="69"/>
      <c r="I9" s="69"/>
      <c r="J9" s="69"/>
      <c r="K9" s="69"/>
      <c r="L9" s="69"/>
      <c r="M9" s="3"/>
      <c r="N9" s="7"/>
      <c r="O9" s="7"/>
      <c r="P9" s="7"/>
      <c r="Q9" s="7"/>
      <c r="R9" s="7"/>
      <c r="S9" s="7"/>
      <c r="T9" s="3"/>
      <c r="U9" s="7"/>
      <c r="V9" s="7"/>
      <c r="W9" s="7"/>
      <c r="X9" s="7"/>
      <c r="Y9" s="7"/>
      <c r="Z9" s="7"/>
      <c r="AA9" s="7"/>
      <c r="AB9" s="7"/>
    </row>
    <row r="10" spans="2:28" ht="20.100000000000001" customHeight="1" x14ac:dyDescent="0.25">
      <c r="B10" s="69"/>
      <c r="C10" s="69"/>
      <c r="D10" s="69"/>
      <c r="E10" s="69"/>
      <c r="F10" s="69"/>
      <c r="G10" s="69"/>
      <c r="H10" s="69"/>
      <c r="I10" s="69"/>
      <c r="J10" s="69"/>
      <c r="K10" s="69"/>
      <c r="L10" s="69"/>
      <c r="M10" s="3"/>
      <c r="N10" s="7"/>
      <c r="O10" s="7"/>
      <c r="P10" s="7"/>
      <c r="Q10" s="7"/>
      <c r="R10" s="7"/>
      <c r="S10" s="7"/>
      <c r="T10" s="3"/>
      <c r="U10" s="7"/>
      <c r="V10" s="7"/>
      <c r="W10" s="7"/>
      <c r="X10" s="7"/>
      <c r="Y10" s="7"/>
      <c r="Z10" s="7"/>
      <c r="AA10" s="7"/>
      <c r="AB10" s="7"/>
    </row>
    <row r="11" spans="2:28" ht="20.100000000000001" customHeight="1" x14ac:dyDescent="0.25">
      <c r="B11" s="3"/>
      <c r="D11" s="3"/>
      <c r="E11" s="3"/>
      <c r="F11" s="3"/>
      <c r="G11" s="3"/>
      <c r="H11" s="3"/>
      <c r="I11" s="3"/>
      <c r="J11" s="3"/>
      <c r="K11" s="3"/>
      <c r="L11" s="3"/>
      <c r="M11" s="3"/>
      <c r="N11" s="7"/>
      <c r="O11" s="7"/>
      <c r="P11" s="11"/>
      <c r="Q11" s="7"/>
      <c r="R11" s="7"/>
      <c r="S11" s="7"/>
      <c r="T11" s="3"/>
      <c r="U11" s="7"/>
      <c r="V11" s="7"/>
      <c r="W11" s="7"/>
      <c r="X11" s="7"/>
      <c r="Y11" s="7"/>
      <c r="Z11" s="7"/>
      <c r="AA11" s="7"/>
      <c r="AB11" s="7"/>
    </row>
    <row r="12" spans="2:28" ht="20.100000000000001" customHeight="1" x14ac:dyDescent="0.25">
      <c r="B12" s="3"/>
      <c r="D12" s="3"/>
      <c r="E12" s="3"/>
      <c r="F12" s="3"/>
      <c r="G12" s="3"/>
      <c r="H12" s="3"/>
      <c r="I12" s="3"/>
      <c r="J12" s="3"/>
      <c r="K12" s="3"/>
      <c r="L12" s="3"/>
      <c r="M12" s="3"/>
      <c r="N12" s="7"/>
      <c r="O12" s="7"/>
      <c r="P12" s="11"/>
      <c r="Q12" s="11"/>
      <c r="R12" s="7"/>
      <c r="S12" s="7"/>
      <c r="T12" s="3"/>
      <c r="U12" s="7"/>
      <c r="V12" s="7"/>
      <c r="W12" s="7"/>
      <c r="X12" s="7"/>
      <c r="Y12" s="7"/>
      <c r="Z12" s="7"/>
      <c r="AA12" s="7"/>
      <c r="AB12" s="7"/>
    </row>
    <row r="13" spans="2:28" ht="20.100000000000001" customHeight="1" x14ac:dyDescent="0.25">
      <c r="B13" s="3"/>
      <c r="D13" s="3"/>
      <c r="E13" s="3"/>
      <c r="F13" s="3"/>
      <c r="G13" s="3"/>
      <c r="H13" s="3"/>
      <c r="I13" s="3"/>
      <c r="J13" s="3"/>
      <c r="K13" s="3"/>
      <c r="L13" s="3"/>
      <c r="M13" s="3"/>
      <c r="N13" s="10"/>
      <c r="O13" s="10"/>
      <c r="P13" s="11"/>
      <c r="Q13" s="11"/>
      <c r="R13" s="7"/>
      <c r="S13" s="7"/>
      <c r="T13" s="3"/>
      <c r="U13" s="7"/>
      <c r="V13" s="7"/>
      <c r="W13" s="7"/>
      <c r="X13" s="7"/>
      <c r="Y13" s="7"/>
      <c r="Z13" s="7"/>
      <c r="AA13" s="7"/>
      <c r="AB13" s="7"/>
    </row>
    <row r="14" spans="2:28" ht="20.100000000000001" customHeight="1" x14ac:dyDescent="0.25">
      <c r="B14" s="3"/>
      <c r="D14" s="3"/>
      <c r="E14" s="3"/>
      <c r="F14" s="3"/>
      <c r="G14" s="3"/>
      <c r="H14" s="3"/>
      <c r="I14" s="3"/>
      <c r="J14" s="3"/>
      <c r="K14" s="3"/>
      <c r="L14" s="3"/>
      <c r="M14" s="3"/>
      <c r="N14" s="7"/>
      <c r="O14" s="7"/>
      <c r="P14" s="11"/>
      <c r="Q14" s="11"/>
      <c r="R14" s="7"/>
      <c r="S14" s="7"/>
      <c r="T14" s="3"/>
      <c r="U14" s="7"/>
      <c r="V14" s="7"/>
      <c r="W14" s="7"/>
      <c r="X14" s="7"/>
      <c r="Y14" s="7"/>
      <c r="Z14" s="7"/>
      <c r="AA14" s="7"/>
      <c r="AB14" s="7"/>
    </row>
    <row r="15" spans="2:28" s="5" customFormat="1" ht="20.100000000000001" customHeight="1" x14ac:dyDescent="0.25">
      <c r="B15" s="3"/>
      <c r="C15" s="3"/>
      <c r="D15" s="3"/>
      <c r="E15" s="3"/>
      <c r="F15" s="3"/>
      <c r="G15" s="3"/>
      <c r="H15" s="3"/>
      <c r="I15" s="3"/>
      <c r="J15" s="3"/>
      <c r="K15" s="3"/>
      <c r="L15" s="3"/>
      <c r="M15" s="3"/>
      <c r="N15" s="11"/>
      <c r="O15" s="11"/>
      <c r="P15" s="11"/>
      <c r="Q15" s="11"/>
      <c r="R15" s="7"/>
      <c r="S15" s="7"/>
      <c r="U15" s="7"/>
      <c r="V15" s="7"/>
      <c r="W15" s="7"/>
      <c r="X15" s="7"/>
      <c r="Y15" s="7"/>
      <c r="Z15" s="7"/>
      <c r="AA15" s="7"/>
      <c r="AB15" s="7"/>
    </row>
    <row r="16" spans="2:28" ht="20.100000000000001" customHeight="1" x14ac:dyDescent="0.25">
      <c r="B16" s="3"/>
      <c r="D16" s="3"/>
      <c r="E16" s="3"/>
      <c r="F16" s="3"/>
      <c r="G16" s="3"/>
      <c r="H16" s="3"/>
      <c r="I16" s="3"/>
      <c r="J16" s="3"/>
      <c r="K16" s="3"/>
      <c r="L16" s="3"/>
      <c r="M16" s="3"/>
      <c r="P16" s="11"/>
      <c r="Q16" s="11"/>
    </row>
    <row r="17" spans="1:28" s="12" customFormat="1" ht="20.100000000000001" customHeight="1" x14ac:dyDescent="0.25">
      <c r="B17" s="3"/>
      <c r="C17" s="3"/>
      <c r="D17" s="3"/>
      <c r="E17" s="3"/>
      <c r="F17" s="3"/>
      <c r="G17" s="3"/>
      <c r="H17" s="3"/>
      <c r="I17" s="3"/>
      <c r="J17" s="3"/>
      <c r="K17" s="3"/>
      <c r="L17" s="3"/>
      <c r="M17" s="3"/>
      <c r="N17" s="4"/>
      <c r="O17" s="4"/>
      <c r="P17" s="11"/>
      <c r="Q17" s="11"/>
      <c r="R17" s="4"/>
      <c r="S17" s="4"/>
      <c r="T17" s="4"/>
      <c r="U17" s="4"/>
      <c r="V17" s="4"/>
      <c r="W17" s="4"/>
      <c r="X17" s="4"/>
      <c r="Y17" s="4"/>
      <c r="Z17" s="4"/>
      <c r="AA17" s="4"/>
      <c r="AB17" s="4"/>
    </row>
    <row r="18" spans="1:28" s="12" customFormat="1" ht="20.100000000000001" customHeight="1" x14ac:dyDescent="0.25">
      <c r="B18" s="3"/>
      <c r="C18" s="3"/>
      <c r="D18" s="3"/>
      <c r="E18" s="3"/>
      <c r="F18" s="3"/>
      <c r="G18" s="3"/>
      <c r="H18" s="3"/>
      <c r="I18" s="3"/>
      <c r="J18" s="3"/>
      <c r="K18" s="3"/>
      <c r="L18" s="3"/>
      <c r="M18" s="3"/>
      <c r="N18" s="13"/>
      <c r="O18" s="13"/>
      <c r="P18" s="11"/>
      <c r="Q18" s="11"/>
      <c r="R18" s="13" t="s">
        <v>41</v>
      </c>
      <c r="S18" s="13"/>
      <c r="T18" s="4"/>
      <c r="U18" s="13"/>
      <c r="V18" s="13"/>
      <c r="W18" s="13"/>
      <c r="X18" s="13"/>
      <c r="Y18" s="13"/>
      <c r="Z18" s="13"/>
      <c r="AA18" s="13"/>
      <c r="AB18" s="13"/>
    </row>
    <row r="19" spans="1:28" ht="20.100000000000001" customHeight="1" x14ac:dyDescent="0.25">
      <c r="D19" s="3"/>
      <c r="E19" s="3"/>
      <c r="F19" s="3"/>
      <c r="G19" s="3"/>
      <c r="H19" s="3"/>
      <c r="I19" s="3"/>
      <c r="J19" s="3"/>
      <c r="K19" s="3"/>
      <c r="L19" s="3"/>
      <c r="M19" s="3"/>
      <c r="P19" s="11"/>
      <c r="Q19" s="11"/>
    </row>
    <row r="20" spans="1:28" ht="20.100000000000001" customHeight="1" x14ac:dyDescent="0.25">
      <c r="B20" s="76"/>
      <c r="D20" s="3"/>
      <c r="E20" s="3"/>
      <c r="F20" s="3"/>
      <c r="G20" s="3"/>
      <c r="H20" s="3"/>
      <c r="I20" s="3"/>
      <c r="J20" s="3"/>
      <c r="K20" s="3"/>
      <c r="L20" s="3"/>
      <c r="M20" s="3"/>
      <c r="P20" s="11"/>
      <c r="Q20" s="11"/>
    </row>
    <row r="21" spans="1:28" ht="20.100000000000001" customHeight="1" x14ac:dyDescent="0.25">
      <c r="B21" s="3"/>
      <c r="D21" s="3"/>
      <c r="E21" s="3"/>
      <c r="F21" s="3"/>
      <c r="G21" s="3"/>
      <c r="H21" s="3"/>
      <c r="I21" s="3"/>
      <c r="J21" s="3"/>
      <c r="K21" s="3"/>
      <c r="L21" s="3"/>
      <c r="M21" s="3"/>
      <c r="P21" s="11"/>
      <c r="Q21" s="11"/>
    </row>
    <row r="22" spans="1:28" ht="20.100000000000001" customHeight="1" x14ac:dyDescent="0.25">
      <c r="B22" s="3"/>
      <c r="D22" s="3"/>
      <c r="E22" s="3"/>
      <c r="F22" s="3"/>
      <c r="G22" s="3"/>
      <c r="H22" s="3"/>
      <c r="I22" s="3"/>
      <c r="J22" s="3"/>
      <c r="K22" s="3"/>
      <c r="L22" s="3"/>
      <c r="M22" s="3"/>
      <c r="P22" s="11"/>
      <c r="Q22" s="11"/>
    </row>
    <row r="23" spans="1:28" ht="24" customHeight="1" x14ac:dyDescent="0.25">
      <c r="C23" s="4"/>
      <c r="D23" s="75" t="s">
        <v>179</v>
      </c>
      <c r="P23" s="11"/>
      <c r="Q23" s="11"/>
    </row>
    <row r="24" spans="1:28" ht="15.75" thickBot="1" x14ac:dyDescent="0.3">
      <c r="C24" s="4"/>
      <c r="P24" s="11"/>
      <c r="Q24" s="11"/>
    </row>
    <row r="25" spans="1:28" s="38" customFormat="1" ht="19.5" thickBot="1" x14ac:dyDescent="0.35">
      <c r="B25" s="12"/>
      <c r="C25" s="226" t="s">
        <v>154</v>
      </c>
      <c r="D25" s="227"/>
      <c r="E25" s="227"/>
      <c r="F25" s="227"/>
      <c r="G25" s="227"/>
      <c r="H25" s="227"/>
      <c r="I25" s="227"/>
      <c r="J25" s="227"/>
      <c r="K25" s="228"/>
      <c r="L25" s="12"/>
      <c r="M25" s="12"/>
      <c r="P25" s="39"/>
      <c r="Q25" s="39"/>
    </row>
    <row r="26" spans="1:28" s="38" customFormat="1" ht="18.75" x14ac:dyDescent="0.3">
      <c r="B26" s="12"/>
      <c r="C26" s="149" t="s">
        <v>42</v>
      </c>
      <c r="D26" s="147" t="s">
        <v>115</v>
      </c>
      <c r="E26" s="148"/>
      <c r="F26" s="150" t="s">
        <v>85</v>
      </c>
      <c r="G26" s="147" t="s">
        <v>115</v>
      </c>
      <c r="H26" s="148"/>
      <c r="I26" s="163" t="s">
        <v>43</v>
      </c>
      <c r="J26" s="147" t="s">
        <v>115</v>
      </c>
      <c r="K26" s="148"/>
      <c r="L26" s="232" t="s">
        <v>180</v>
      </c>
      <c r="M26" s="232" t="s">
        <v>177</v>
      </c>
      <c r="P26" s="39"/>
    </row>
    <row r="27" spans="1:28" s="38" customFormat="1" ht="19.5" thickBot="1" x14ac:dyDescent="0.35">
      <c r="B27" s="12"/>
      <c r="C27" s="229"/>
      <c r="D27" s="234" t="s">
        <v>155</v>
      </c>
      <c r="E27" s="235"/>
      <c r="F27" s="230"/>
      <c r="G27" s="234" t="s">
        <v>155</v>
      </c>
      <c r="H27" s="235"/>
      <c r="I27" s="231"/>
      <c r="J27" s="234" t="s">
        <v>155</v>
      </c>
      <c r="K27" s="235"/>
      <c r="L27" s="233"/>
      <c r="M27" s="233"/>
      <c r="P27" s="39"/>
    </row>
    <row r="28" spans="1:28" s="38" customFormat="1" ht="18.75" x14ac:dyDescent="0.3">
      <c r="B28" s="220" t="s">
        <v>198</v>
      </c>
      <c r="C28" s="153">
        <f>IF(selection!$B$33="All malignant (excl NMSC)",SUMIFS('data '!F:F,'data '!D:D,1),SUMIFS('data '!F:F,'data '!D:D,1,'data '!A:A,selection!$B$33))</f>
        <v>258082</v>
      </c>
      <c r="D28" s="221">
        <f>IF(C28=0,"",IFERROR(C28/$L28*100,""))</f>
        <v>28.540401141695671</v>
      </c>
      <c r="E28" s="222"/>
      <c r="F28" s="223">
        <f>IF(selection!$B$33="All malignant (excl NMSC)", SUMIFS('data '!F:F,'data '!E:E,1,'data '!A:A,"&lt;&gt;Other"), SUMIFS('data '!F:F,'data '!E:E,1,'data '!A:A,selection!$B$33))</f>
        <v>312403</v>
      </c>
      <c r="G28" s="221">
        <f>IF(F28=0,"",IFERROR(F28/$M28*100,""))</f>
        <v>44.863121403553116</v>
      </c>
      <c r="H28" s="221"/>
      <c r="I28" s="153">
        <f>IF(selection!$B$33="All malignant (excl NMSC)", SUMIFS('data '!F:F,'data '!C:C,1), SUMIFS('data '!F:F,'data '!C:C,1,'data '!A:A,selection!$B$33))</f>
        <v>249688</v>
      </c>
      <c r="J28" s="221">
        <f>IF(I28=0,"",IFERROR(I28/$L28*100,""))</f>
        <v>27.612137538719121</v>
      </c>
      <c r="K28" s="221"/>
      <c r="L28" s="224">
        <f>IF(selection!$B$33="All malignant (excl NMSC)",SUM('data '!F:F),SUMIFS('data '!F:F,'data '!A:A,selection!$B$33))</f>
        <v>904269</v>
      </c>
      <c r="M28" s="225">
        <f>IF(selection!$B$33="All malignant (excl NMSC)",SUMIFS('data '!F:F,'data '!A:A,"&lt;&gt;Other"),SUMIFS('data '!F:F,'data '!A:A,selection!$B$33))</f>
        <v>696347</v>
      </c>
    </row>
    <row r="29" spans="1:28" s="38" customFormat="1" ht="18.75" x14ac:dyDescent="0.3">
      <c r="A29" s="40"/>
      <c r="B29" s="173"/>
      <c r="C29" s="154"/>
      <c r="D29" s="121">
        <f>IFERROR(IF(OR(D28="",C28=0),"",ROUND((2*C28+1.96^2-(1.96*SQRT((1.96^2+4*C28*(1-(D28/100))))))/(2*($L28+(1.96^2))),3))*100,"")</f>
        <v>28.4</v>
      </c>
      <c r="E29" s="122">
        <f>IFERROR(IF(OR(D28="",C28=0),"",ROUND((2*C28+1.96^2+(1.96*SQRT((1.96^2+4*C28*(1-(D28/100))))))/(2*($L28+(1.96^2))),3))*100,"")</f>
        <v>28.599999999999998</v>
      </c>
      <c r="F29" s="219"/>
      <c r="G29" s="121">
        <f>IFERROR(IF(OR(G28="",F28=0),"",ROUND((2*F28+1.96^2-(1.96*SQRT((1.96^2+4*F28*(1-(G28/100))))))/(2*($M28+(1.96^2))),3))*100,"")</f>
        <v>44.7</v>
      </c>
      <c r="H29" s="121">
        <f>IFERROR(IF(OR(G28="",F28=0),"",ROUND((2*F28+1.96^2+(1.96*SQRT((1.96^2+4*F28*(1-(G28/100))))))/(2*($M28+(1.96^2))),3))*100,"")</f>
        <v>45</v>
      </c>
      <c r="I29" s="154"/>
      <c r="J29" s="121">
        <f>IFERROR(IF(OR(J28="",I28=0),"",ROUND((2*I28+1.96^2-(1.96*SQRT((1.96^2+4*I28*(1-(J28/100))))))/(2*($L28+(1.96^2))),3))*100,"")</f>
        <v>27.500000000000004</v>
      </c>
      <c r="K29" s="121">
        <f>IFERROR(IF(OR(J28="",I28=0),"",ROUND((2*I28+1.96^2+(1.96*SQRT((1.96^2+4*I28*(1-(J28/100))))))/(2*($L28+(1.96^2))),3))*100,"")</f>
        <v>27.700000000000003</v>
      </c>
      <c r="L29" s="211"/>
      <c r="M29" s="211"/>
    </row>
    <row r="30" spans="1:28" s="38" customFormat="1" ht="18.75" x14ac:dyDescent="0.3">
      <c r="A30" s="90">
        <v>1</v>
      </c>
      <c r="B30" s="212" t="s">
        <v>206</v>
      </c>
      <c r="C30" s="214">
        <f>IF(selection!$B$33="All malignant (excl NMSC)",SUMIFS(data6!F:F,data6!D:D,1,data6!B:B,$A30),SUMIFS(data6!F:F,data6!D:D,1,data6!A:A,selection!$B$33,data6!B:B,$A30))</f>
        <v>119429</v>
      </c>
      <c r="D30" s="206">
        <f>IF(C30=0,"",IFERROR(C30/$L30*100,""))</f>
        <v>25.819471888687591</v>
      </c>
      <c r="E30" s="215"/>
      <c r="F30" s="216">
        <f>IF(selection!$B$33="All malignant (excl NMSC)",SUMIFS(data6!F:F,data6!E:E,1,data6!B:B,$A30),SUMIFS(data6!F:F,data6!E:E,1,data6!A:A,selection!$B$33,data6!B:B,$A30))</f>
        <v>106114</v>
      </c>
      <c r="G30" s="206">
        <f>IF(F30=0,"",IFERROR(F30/$M30*100,""))</f>
        <v>30.464427927113206</v>
      </c>
      <c r="H30" s="206"/>
      <c r="I30" s="209">
        <f>IF(selection!$B$33="All malignant (excl NMSC)",SUMIFS(data6!F:F,data6!C:C,1,data6!B:B,$A30),SUMIFS(data6!F:F,data6!C:C,1,data6!A:A,selection!$B$33,data6!B:B,$A30))</f>
        <v>109506</v>
      </c>
      <c r="J30" s="206">
        <f>IF(I30=0,"",IFERROR(I30/$L30*100,""))</f>
        <v>23.674208849128966</v>
      </c>
      <c r="K30" s="206"/>
      <c r="L30" s="207">
        <f>IF(selection!$B$33="All malignant (excl NMSC)",SUMIFS(data6!F:F,data6!B:B,$A30),SUMIFS(data6!F:F,data6!A:A,selection!$B$33,data6!B:B,$A30))</f>
        <v>462554</v>
      </c>
      <c r="M30" s="207">
        <f>IF(selection!$B$33="All malignant (excl NMSC)",SUMIFS(data6!F:F,data6!B:B,$A30,data6!A:A,"&lt;&gt;Other"),SUMIFS(data6!F:F,data6!A:A,selection!$B$33,data6!B:B,$A30))</f>
        <v>348321</v>
      </c>
    </row>
    <row r="31" spans="1:28" s="38" customFormat="1" ht="18.75" x14ac:dyDescent="0.3">
      <c r="A31" s="90"/>
      <c r="B31" s="218"/>
      <c r="C31" s="154"/>
      <c r="D31" s="121">
        <f>IFERROR(IF(OR(D30="",C30=0),"",ROUND((2*C30+1.96^2-(1.96*SQRT((1.96^2+4*C30*(1-(D30/100))))))/(2*($L30+(1.96^2))),3))*100,"")</f>
        <v>25.7</v>
      </c>
      <c r="E31" s="122">
        <f>IFERROR(IF(OR(D30="",C30=0),"",ROUND((2*C30+1.96^2+(1.96*SQRT((1.96^2+4*C30*(1-(D30/100))))))/(2*($L30+(1.96^2))),3))*100,"")</f>
        <v>25.900000000000002</v>
      </c>
      <c r="F31" s="219"/>
      <c r="G31" s="121">
        <f>IFERROR(IF(OR(G30="",F30=0),"",ROUND((2*F30+1.96^2-(1.96*SQRT((1.96^2+4*F30*(1-(G30/100))))))/(2*($M30+(1.96^2))),3))*100,"")</f>
        <v>30.3</v>
      </c>
      <c r="H31" s="121">
        <f>IFERROR(IF(OR(G30="",F30=0),"",ROUND((2*F30+1.96^2+(1.96*SQRT((1.96^2+4*F30*(1-(G30/100))))))/(2*($M30+(1.96^2))),3))*100,"")</f>
        <v>30.599999999999998</v>
      </c>
      <c r="I31" s="154"/>
      <c r="J31" s="121">
        <f>IFERROR(IF(OR(J30="",I30=0),"",ROUND((2*I30+1.96^2-(1.96*SQRT((1.96^2+4*I30*(1-(J30/100))))))/(2*($L30+(1.96^2))),3))*100,"")</f>
        <v>23.599999999999998</v>
      </c>
      <c r="K31" s="121">
        <f>IFERROR(IF(OR(J30="",I30=0),"",ROUND((2*I30+1.96^2+(1.96*SQRT((1.96^2+4*I30*(1-(J30/100))))))/(2*($L30+(1.96^2))),3))*100,"")</f>
        <v>23.799999999999997</v>
      </c>
      <c r="L31" s="211"/>
      <c r="M31" s="211"/>
    </row>
    <row r="32" spans="1:28" s="38" customFormat="1" ht="18.75" x14ac:dyDescent="0.3">
      <c r="A32" s="90">
        <v>2</v>
      </c>
      <c r="B32" s="212" t="s">
        <v>207</v>
      </c>
      <c r="C32" s="214">
        <f>IF(selection!$B$33="All malignant (excl NMSC)",SUMIFS(data6!F:F,data6!D:D,1,data6!B:B,$A32),SUMIFS(data6!F:F,data6!D:D,1,data6!A:A,selection!$B$33,data6!B:B,$A32))</f>
        <v>138653</v>
      </c>
      <c r="D32" s="206">
        <f>IF(C32=0,"",IFERROR(C32/$L32*100,""))</f>
        <v>31.389696976557278</v>
      </c>
      <c r="E32" s="215"/>
      <c r="F32" s="216">
        <f>IF(selection!$B$33="All malignant (excl NMSC)",SUMIFS(data6!F:F,data6!E:E,1,data6!B:B,$A32),SUMIFS(data6!F:F,data6!E:E,1,data6!A:A,selection!$B$33,data6!B:B,$A32))</f>
        <v>206289</v>
      </c>
      <c r="G32" s="206">
        <f>IF(F32=0,"",IFERROR(F32/$M32*100,""))</f>
        <v>59.274019757144579</v>
      </c>
      <c r="H32" s="206"/>
      <c r="I32" s="209">
        <f>IF(selection!$B$33="All malignant (excl NMSC)",SUMIFS(data6!F:F,data6!C:C,1,data6!B:B,$A32),SUMIFS(data6!F:F,data6!C:C,1,data6!A:A,selection!$B$33,data6!B:B,$A32))</f>
        <v>140182</v>
      </c>
      <c r="J32" s="206">
        <f>IF(I32=0,"",IFERROR(I32/$L32*100,""))</f>
        <v>31.735847775149136</v>
      </c>
      <c r="K32" s="206"/>
      <c r="L32" s="207">
        <f>IF(selection!$B$33="All malignant (excl NMSC)",SUMIFS(data6!F:F,data6!B:B,$A32),SUMIFS(data6!F:F,data6!A:A,selection!$B$33,data6!B:B,$A32))</f>
        <v>441715</v>
      </c>
      <c r="M32" s="207">
        <f>IF(selection!$B$33="All malignant (excl NMSC)",SUMIFS(data6!F:F,data6!B:B,$A32,data6!A:A,"&lt;&gt;Other"),SUMIFS(data6!F:F,data6!A:A,selection!$B$33,data6!B:B,$A32))</f>
        <v>348026</v>
      </c>
    </row>
    <row r="33" spans="1:20" s="38" customFormat="1" ht="19.5" thickBot="1" x14ac:dyDescent="0.35">
      <c r="A33" s="90"/>
      <c r="B33" s="213"/>
      <c r="C33" s="210"/>
      <c r="D33" s="123">
        <f>IFERROR(IF(OR(D32="",C32=0),"",ROUND((2*C32+1.96^2-(1.96*SQRT((1.96^2+4*C32*(1-(D32/100))))))/(2*($L32+(1.96^2))),3))*100,"")</f>
        <v>31.3</v>
      </c>
      <c r="E33" s="124">
        <f>IFERROR(IF(OR(D32="",C32=0),"",ROUND((2*C32+1.96^2+(1.96*SQRT((1.96^2+4*C32*(1-(D32/100))))))/(2*($L32+(1.96^2))),3))*100,"")</f>
        <v>31.5</v>
      </c>
      <c r="F33" s="217"/>
      <c r="G33" s="123">
        <f>IFERROR(IF(OR(G32="",F32=0),"",ROUND((2*F32+1.96^2-(1.96*SQRT((1.96^2+4*F32*(1-(G32/100))))))/(2*($M32+(1.96^2))),3))*100,"")</f>
        <v>59.099999999999994</v>
      </c>
      <c r="H33" s="123">
        <f>IFERROR(IF(OR(G32="",F32=0),"",ROUND((2*F32+1.96^2+(1.96*SQRT((1.96^2+4*F32*(1-(G32/100))))))/(2*($M32+(1.96^2))),3))*100,"")</f>
        <v>59.4</v>
      </c>
      <c r="I33" s="210"/>
      <c r="J33" s="123">
        <f>IFERROR(IF(OR(J32="",I32=0),"",ROUND((2*I32+1.96^2-(1.96*SQRT((1.96^2+4*I32*(1-(J32/100))))))/(2*($L32+(1.96^2))),3))*100,"")</f>
        <v>31.6</v>
      </c>
      <c r="K33" s="123">
        <f>IFERROR(IF(OR(J32="",I32=0),"",ROUND((2*I32+1.96^2+(1.96*SQRT((1.96^2+4*I32*(1-(J32/100))))))/(2*($L32+(1.96^2))),3))*100,"")</f>
        <v>31.900000000000002</v>
      </c>
      <c r="L33" s="208"/>
      <c r="M33" s="208"/>
    </row>
    <row r="34" spans="1:20" ht="19.5" customHeight="1" x14ac:dyDescent="0.25">
      <c r="B34" s="52" t="s">
        <v>179</v>
      </c>
      <c r="C34" s="4"/>
    </row>
    <row r="35" spans="1:20" ht="19.5" customHeight="1" x14ac:dyDescent="0.25">
      <c r="B35" s="3"/>
      <c r="C35" s="4"/>
    </row>
    <row r="36" spans="1:20" s="1" customFormat="1" ht="19.5" customHeight="1" x14ac:dyDescent="0.25">
      <c r="B36" s="2"/>
    </row>
    <row r="37" spans="1:20" s="1" customFormat="1" ht="19.5" customHeight="1" x14ac:dyDescent="0.25">
      <c r="B37" s="2"/>
      <c r="C37" s="205" t="s">
        <v>92</v>
      </c>
      <c r="D37" s="205"/>
      <c r="E37" s="205"/>
      <c r="F37" s="205" t="s">
        <v>90</v>
      </c>
      <c r="G37" s="205"/>
      <c r="H37" s="205"/>
      <c r="I37" s="205" t="s">
        <v>91</v>
      </c>
      <c r="J37" s="205"/>
      <c r="K37" s="205"/>
      <c r="L37" s="58"/>
      <c r="M37" s="58"/>
      <c r="N37" s="58"/>
    </row>
    <row r="38" spans="1:20" s="1" customFormat="1" ht="19.5" customHeight="1" x14ac:dyDescent="0.25">
      <c r="B38" s="19" t="s">
        <v>35</v>
      </c>
      <c r="C38" s="205" t="s">
        <v>127</v>
      </c>
      <c r="D38" s="205"/>
      <c r="E38" s="205"/>
      <c r="F38" s="205"/>
      <c r="G38" s="205"/>
      <c r="H38" s="205"/>
      <c r="I38" s="205"/>
      <c r="J38" s="205"/>
      <c r="K38" s="205"/>
      <c r="O38" s="58"/>
      <c r="P38" s="58"/>
      <c r="Q38" s="58"/>
      <c r="R38" s="189"/>
      <c r="S38" s="189"/>
      <c r="T38" s="189"/>
    </row>
    <row r="39" spans="1:20" s="1" customFormat="1" ht="19.5" customHeight="1" x14ac:dyDescent="0.25">
      <c r="B39" s="19"/>
      <c r="C39" s="92" t="s">
        <v>27</v>
      </c>
      <c r="D39" s="86" t="s">
        <v>26</v>
      </c>
      <c r="E39" s="86" t="s">
        <v>25</v>
      </c>
      <c r="F39" s="92" t="s">
        <v>27</v>
      </c>
      <c r="G39" s="86" t="s">
        <v>26</v>
      </c>
      <c r="H39" s="86" t="s">
        <v>25</v>
      </c>
      <c r="I39" s="92" t="s">
        <v>27</v>
      </c>
      <c r="J39" s="86" t="s">
        <v>26</v>
      </c>
      <c r="K39" s="86" t="s">
        <v>25</v>
      </c>
      <c r="O39" s="21"/>
      <c r="P39" s="21"/>
      <c r="Q39" s="21"/>
      <c r="R39" s="21"/>
      <c r="S39" s="21"/>
      <c r="T39" s="21"/>
    </row>
    <row r="40" spans="1:20" s="1" customFormat="1" ht="19.5" customHeight="1" x14ac:dyDescent="0.25">
      <c r="B40" s="19"/>
      <c r="C40" s="87"/>
      <c r="D40" s="88"/>
      <c r="E40" s="88"/>
      <c r="F40" s="87"/>
      <c r="G40" s="88"/>
      <c r="H40" s="88"/>
      <c r="I40" s="87"/>
      <c r="J40" s="88"/>
      <c r="K40" s="88"/>
      <c r="O40" s="94"/>
      <c r="P40" s="94"/>
      <c r="Q40" s="94"/>
      <c r="R40" s="94"/>
      <c r="S40" s="94"/>
      <c r="T40" s="94"/>
    </row>
    <row r="41" spans="1:20" s="1" customFormat="1" ht="19.5" customHeight="1" x14ac:dyDescent="0.25">
      <c r="B41" s="19" t="s">
        <v>198</v>
      </c>
      <c r="C41" s="85">
        <f>IF(selection!$B$33="All malignant (excl NMSC)",D28,"0")</f>
        <v>28.540401141695671</v>
      </c>
      <c r="D41" s="89">
        <f>IF(selection!$B$33="All malignant (excl NMSC)",D28-D29,"0")</f>
        <v>0.14040114169567275</v>
      </c>
      <c r="E41" s="89">
        <f>IF(selection!$B$33="All malignant (excl NMSC)",E29-D28,"0")</f>
        <v>5.9598858304326541E-2</v>
      </c>
      <c r="F41" s="85">
        <f>IF(selection!$B$33="All malignant (excl NMSC)",G28,"0")</f>
        <v>44.863121403553116</v>
      </c>
      <c r="G41" s="89">
        <f>IF(selection!$B$33="All malignant (excl NMSC)",G28-G29,"0")</f>
        <v>0.163121403553113</v>
      </c>
      <c r="H41" s="89">
        <f>IF(selection!$B$33="All malignant (excl NMSC)",H29-G28,"0")</f>
        <v>0.13687859644688416</v>
      </c>
      <c r="I41" s="85">
        <f>IF(selection!$B$33="All malignant (excl NMSC)",J28,"0")</f>
        <v>27.612137538719121</v>
      </c>
      <c r="J41" s="89">
        <f>IF(selection!$B$33="All malignant (excl NMSC)",J28-J29,"0")</f>
        <v>0.11213753871911791</v>
      </c>
      <c r="K41" s="89">
        <f>IF(selection!$B$33="All malignant (excl NMSC)",K29-J28,"0")</f>
        <v>8.7862461280881377E-2</v>
      </c>
      <c r="O41" s="53"/>
      <c r="P41" s="53"/>
      <c r="Q41" s="53"/>
      <c r="R41" s="53"/>
      <c r="S41" s="53"/>
      <c r="T41" s="53"/>
    </row>
    <row r="42" spans="1:20" s="1" customFormat="1" ht="19.5" customHeight="1" x14ac:dyDescent="0.25">
      <c r="B42" s="19" t="s">
        <v>206</v>
      </c>
      <c r="C42" s="85">
        <f>IF(selection!$B$33="All malignant (excl NMSC)",D30,"0")</f>
        <v>25.819471888687591</v>
      </c>
      <c r="D42" s="89">
        <f>IF(selection!$B$33="All malignant (excl NMSC)",D30-D31,"0")</f>
        <v>0.11947188868759184</v>
      </c>
      <c r="E42" s="89">
        <f>IF(selection!$B$33="All malignant (excl NMSC)",E31-D30,"0")</f>
        <v>8.0528111312410999E-2</v>
      </c>
      <c r="F42" s="85">
        <f>IF(selection!$B$33="All malignant (excl NMSC)",G30,"0")</f>
        <v>30.464427927113206</v>
      </c>
      <c r="G42" s="89">
        <f>IF(selection!$B$33="All malignant (excl NMSC)",G30-G31,"0")</f>
        <v>0.16442792711320564</v>
      </c>
      <c r="H42" s="89">
        <f>IF(selection!$B$33="All malignant (excl NMSC)",H31-G30,"0")</f>
        <v>0.13557207288679152</v>
      </c>
      <c r="I42" s="85">
        <f>IF(selection!$B$33="All malignant (excl NMSC)",J30,"0")</f>
        <v>23.674208849128966</v>
      </c>
      <c r="J42" s="89">
        <f>IF(selection!$B$33="All malignant (excl NMSC)",J30-J31,"0")</f>
        <v>7.4208849128968524E-2</v>
      </c>
      <c r="K42" s="89">
        <f>IF(selection!$B$33="All malignant (excl NMSC)",K31-J30,"0")</f>
        <v>0.12579115087103077</v>
      </c>
      <c r="O42" s="53"/>
      <c r="P42" s="53"/>
      <c r="Q42" s="53"/>
      <c r="R42" s="53"/>
      <c r="S42" s="53"/>
      <c r="T42" s="53"/>
    </row>
    <row r="43" spans="1:20" s="1" customFormat="1" x14ac:dyDescent="0.25">
      <c r="B43" s="19" t="s">
        <v>207</v>
      </c>
      <c r="C43" s="85">
        <f>IF(selection!$B$33="All malignant (excl NMSC)",D32,"0")</f>
        <v>31.389696976557278</v>
      </c>
      <c r="D43" s="89">
        <f>IF(selection!$B$33="All malignant (excl NMSC)",D32-D33,"0")</f>
        <v>8.9696976557277708E-2</v>
      </c>
      <c r="E43" s="89">
        <f>IF(selection!$B$33="All malignant (excl NMSC)",E33-D32,"0")</f>
        <v>0.11030302344272158</v>
      </c>
      <c r="F43" s="85">
        <f>IF(selection!$B$33="All malignant (excl NMSC)",G32,"0")</f>
        <v>59.274019757144579</v>
      </c>
      <c r="G43" s="89">
        <f>IF(selection!$B$33="All malignant (excl NMSC)",G32-G33,"0")</f>
        <v>0.17401975714458473</v>
      </c>
      <c r="H43" s="89">
        <f>IF(selection!$B$33="All malignant (excl NMSC)",H33-G32,"0")</f>
        <v>0.12598024285541953</v>
      </c>
      <c r="I43" s="85">
        <f>IF(selection!$B$33="All malignant (excl NMSC)",J32,"0")</f>
        <v>31.735847775149136</v>
      </c>
      <c r="J43" s="89">
        <f>IF(selection!$B$33="All malignant (excl NMSC)",J32-J33,"0")</f>
        <v>0.13584777514913426</v>
      </c>
      <c r="K43" s="89">
        <f>IF(selection!$B$33="All malignant (excl NMSC)",K33-J32,"0")</f>
        <v>0.16415222485086645</v>
      </c>
      <c r="O43" s="53"/>
      <c r="P43" s="53"/>
      <c r="Q43" s="53"/>
      <c r="R43" s="53"/>
      <c r="S43" s="53"/>
      <c r="T43" s="53"/>
    </row>
    <row r="44" spans="1:20" s="96" customFormat="1" ht="19.5" customHeight="1" x14ac:dyDescent="0.25">
      <c r="B44" s="56"/>
      <c r="C44" s="85"/>
      <c r="D44" s="85"/>
      <c r="E44" s="89"/>
      <c r="F44" s="89"/>
      <c r="G44" s="85"/>
      <c r="H44" s="85"/>
      <c r="I44" s="89"/>
      <c r="J44" s="89"/>
      <c r="K44" s="85"/>
      <c r="L44" s="95"/>
    </row>
    <row r="45" spans="1:20" s="96" customFormat="1" ht="19.5" customHeight="1" x14ac:dyDescent="0.25">
      <c r="B45" s="56"/>
      <c r="C45" s="205" t="s">
        <v>128</v>
      </c>
      <c r="D45" s="205"/>
      <c r="E45" s="205"/>
      <c r="F45" s="205"/>
      <c r="G45" s="205"/>
      <c r="H45" s="205"/>
      <c r="I45" s="205"/>
      <c r="J45" s="205"/>
      <c r="K45" s="205"/>
      <c r="L45" s="95"/>
    </row>
    <row r="46" spans="1:20" s="96" customFormat="1" x14ac:dyDescent="0.25">
      <c r="B46" s="56"/>
      <c r="C46" s="92" t="s">
        <v>27</v>
      </c>
      <c r="D46" s="86" t="s">
        <v>26</v>
      </c>
      <c r="E46" s="86" t="s">
        <v>25</v>
      </c>
      <c r="F46" s="92" t="s">
        <v>27</v>
      </c>
      <c r="G46" s="86" t="s">
        <v>26</v>
      </c>
      <c r="H46" s="86" t="s">
        <v>25</v>
      </c>
      <c r="I46" s="92" t="s">
        <v>27</v>
      </c>
      <c r="J46" s="86" t="s">
        <v>26</v>
      </c>
      <c r="K46" s="86" t="s">
        <v>25</v>
      </c>
      <c r="L46" s="95"/>
    </row>
    <row r="47" spans="1:20" s="96" customFormat="1" x14ac:dyDescent="0.25">
      <c r="B47" s="56"/>
      <c r="C47" s="92"/>
      <c r="D47" s="88"/>
      <c r="E47" s="88"/>
      <c r="F47" s="92"/>
      <c r="G47" s="88"/>
      <c r="H47" s="88"/>
      <c r="I47" s="92"/>
      <c r="J47" s="88"/>
      <c r="K47" s="88"/>
    </row>
    <row r="48" spans="1:20" s="96" customFormat="1" x14ac:dyDescent="0.25">
      <c r="B48" s="19" t="s">
        <v>198</v>
      </c>
      <c r="C48" s="85" t="str">
        <f>IF(selection!$B$33&lt;&gt;"All malignant (excl NMSC)",D28,"0")</f>
        <v>0</v>
      </c>
      <c r="D48" s="89" t="str">
        <f>IF(selection!$B$33&lt;&gt;"All malignant (excl NMSC)",D28-D29,"0")</f>
        <v>0</v>
      </c>
      <c r="E48" s="89" t="str">
        <f>IF(selection!$B$33&lt;&gt;"All malignant (excl NMSC)",E29-D28,"0")</f>
        <v>0</v>
      </c>
      <c r="F48" s="85" t="str">
        <f>IF(selection!$B$33&lt;&gt;"All malignant (excl NMSC)",G28,"0")</f>
        <v>0</v>
      </c>
      <c r="G48" s="89" t="str">
        <f>IF(selection!$B$33&lt;&gt;"All malignant (excl NMSC)",G28-G29,"0")</f>
        <v>0</v>
      </c>
      <c r="H48" s="89" t="str">
        <f>IF(selection!$B$33&lt;&gt;"All malignant (excl NMSC)",H29-G28,"0")</f>
        <v>0</v>
      </c>
      <c r="I48" s="85" t="str">
        <f>IF(selection!$B$33&lt;&gt;"All malignant (excl NMSC)",J28,"0")</f>
        <v>0</v>
      </c>
      <c r="J48" s="89" t="str">
        <f>IF(selection!$B$33&lt;&gt;"All malignant (excl NMSC)",J28-J29,"0")</f>
        <v>0</v>
      </c>
      <c r="K48" s="89" t="str">
        <f>IF(selection!$B$33&lt;&gt;"All malignant (excl NMSC)",K29-J28,"0")</f>
        <v>0</v>
      </c>
      <c r="L48" s="95"/>
    </row>
    <row r="49" spans="2:12" s="96" customFormat="1" x14ac:dyDescent="0.25">
      <c r="B49" s="19" t="s">
        <v>206</v>
      </c>
      <c r="C49" s="85" t="str">
        <f>IF(selection!$B$33&lt;&gt;"All malignant (excl NMSC)",D30,"0")</f>
        <v>0</v>
      </c>
      <c r="D49" s="89" t="str">
        <f>IF(selection!$B$33&lt;&gt;"All malignant (excl NMSC)",D30-D31,"0")</f>
        <v>0</v>
      </c>
      <c r="E49" s="89" t="str">
        <f>IF(selection!$B$33&lt;&gt;"All malignant (excl NMSC)",E31-D30,"0")</f>
        <v>0</v>
      </c>
      <c r="F49" s="85" t="str">
        <f>IF(selection!$B$33&lt;&gt;"All malignant (excl NMSC)",G30,"0")</f>
        <v>0</v>
      </c>
      <c r="G49" s="89" t="str">
        <f>IF(selection!$B$33&lt;&gt;"All malignant (excl NMSC)",G30-G31,"0")</f>
        <v>0</v>
      </c>
      <c r="H49" s="89" t="str">
        <f>IF(selection!$B$33&lt;&gt;"All malignant (excl NMSC)",H31-G30,"0")</f>
        <v>0</v>
      </c>
      <c r="I49" s="85" t="str">
        <f>IF(selection!$B$33&lt;&gt;"All malignant (excl NMSC)",J30,"0")</f>
        <v>0</v>
      </c>
      <c r="J49" s="89" t="str">
        <f>IF(selection!$B$33&lt;&gt;"All malignant (excl NMSC)",J30-J31,"0")</f>
        <v>0</v>
      </c>
      <c r="K49" s="89" t="str">
        <f>IF(selection!$B$33&lt;&gt;"All malignant (excl NMSC)",K31-J30,"0")</f>
        <v>0</v>
      </c>
      <c r="L49" s="95"/>
    </row>
    <row r="50" spans="2:12" s="1" customFormat="1" x14ac:dyDescent="0.25">
      <c r="B50" s="19" t="s">
        <v>207</v>
      </c>
      <c r="C50" s="85" t="str">
        <f>IF(selection!$B$33&lt;&gt;"All malignant (excl NMSC)",D32,"0")</f>
        <v>0</v>
      </c>
      <c r="D50" s="89" t="str">
        <f>IF(selection!$B$33&lt;&gt;"All malignant (excl NMSC)",D32-D33,"0")</f>
        <v>0</v>
      </c>
      <c r="E50" s="89" t="str">
        <f>IF(selection!$B$33&lt;&gt;"All malignant (excl NMSC)",E33-D32,"0")</f>
        <v>0</v>
      </c>
      <c r="F50" s="85" t="str">
        <f>IF(selection!$B$33&lt;&gt;"All malignant (excl NMSC)",G32,"0")</f>
        <v>0</v>
      </c>
      <c r="G50" s="89" t="str">
        <f>IF(selection!$B$33&lt;&gt;"All malignant (excl NMSC)",G32-G33,"0")</f>
        <v>0</v>
      </c>
      <c r="H50" s="89" t="str">
        <f>IF(selection!$B$33&lt;&gt;"All malignant (excl NMSC)",H33-G32,"0")</f>
        <v>0</v>
      </c>
      <c r="I50" s="85" t="str">
        <f>IF(selection!$B$33&lt;&gt;"All malignant (excl NMSC)",J32,"0")</f>
        <v>0</v>
      </c>
      <c r="J50" s="89" t="str">
        <f>IF(selection!$B$33&lt;&gt;"All malignant (excl NMSC)",J32-J33,"0")</f>
        <v>0</v>
      </c>
      <c r="K50" s="89" t="str">
        <f>IF(selection!$B$33&lt;&gt;"All malignant (excl NMSC)",K33-J32,"0")</f>
        <v>0</v>
      </c>
      <c r="L50" s="95"/>
    </row>
    <row r="51" spans="2:12" s="1" customFormat="1" x14ac:dyDescent="0.25">
      <c r="B51" s="19"/>
      <c r="C51" s="95"/>
      <c r="D51" s="2"/>
    </row>
    <row r="52" spans="2:12" s="1" customFormat="1" x14ac:dyDescent="0.25">
      <c r="B52" s="19"/>
      <c r="C52" s="95"/>
      <c r="D52" s="2"/>
    </row>
    <row r="53" spans="2:12" s="1" customFormat="1" x14ac:dyDescent="0.25">
      <c r="B53" s="2"/>
      <c r="C53" s="2"/>
      <c r="D53" s="2"/>
    </row>
    <row r="54" spans="2:12" s="1" customFormat="1" x14ac:dyDescent="0.25">
      <c r="B54" s="2"/>
      <c r="C54" s="2"/>
      <c r="D54" s="2"/>
    </row>
    <row r="55" spans="2:12" x14ac:dyDescent="0.25">
      <c r="B55" s="3"/>
      <c r="D55" s="3"/>
    </row>
    <row r="56" spans="2:12" x14ac:dyDescent="0.25">
      <c r="C56" s="4"/>
    </row>
  </sheetData>
  <mergeCells count="46">
    <mergeCell ref="R38:T38"/>
    <mergeCell ref="C45:K45"/>
    <mergeCell ref="C37:E37"/>
    <mergeCell ref="F37:H37"/>
    <mergeCell ref="I37:K37"/>
    <mergeCell ref="I32:I33"/>
    <mergeCell ref="J32:K32"/>
    <mergeCell ref="L32:L33"/>
    <mergeCell ref="M32:M33"/>
    <mergeCell ref="C38:K38"/>
    <mergeCell ref="B32:B33"/>
    <mergeCell ref="C32:C33"/>
    <mergeCell ref="D32:E32"/>
    <mergeCell ref="F32:F33"/>
    <mergeCell ref="G32:H32"/>
    <mergeCell ref="I30:I31"/>
    <mergeCell ref="J30:K30"/>
    <mergeCell ref="L30:L31"/>
    <mergeCell ref="M30:M31"/>
    <mergeCell ref="B28:B29"/>
    <mergeCell ref="C28:C29"/>
    <mergeCell ref="D28:E28"/>
    <mergeCell ref="F28:F29"/>
    <mergeCell ref="G28:H28"/>
    <mergeCell ref="I28:I29"/>
    <mergeCell ref="B30:B31"/>
    <mergeCell ref="C30:C31"/>
    <mergeCell ref="D30:E30"/>
    <mergeCell ref="F30:F31"/>
    <mergeCell ref="G30:H30"/>
    <mergeCell ref="J28:K28"/>
    <mergeCell ref="L28:L29"/>
    <mergeCell ref="M28:M29"/>
    <mergeCell ref="B2:M4"/>
    <mergeCell ref="C25:K25"/>
    <mergeCell ref="C26:C27"/>
    <mergeCell ref="D26:E26"/>
    <mergeCell ref="F26:F27"/>
    <mergeCell ref="G26:H26"/>
    <mergeCell ref="I26:I27"/>
    <mergeCell ref="J26:K26"/>
    <mergeCell ref="L26:L27"/>
    <mergeCell ref="M26:M27"/>
    <mergeCell ref="D27:E27"/>
    <mergeCell ref="G27:H27"/>
    <mergeCell ref="J27:K27"/>
  </mergeCells>
  <pageMargins left="0.7" right="0.7" top="0.75" bottom="0.75" header="0.3" footer="0.3"/>
  <pageSetup paperSize="9" scale="39" orientation="landscape" r:id="rId1"/>
  <ignoredErrors>
    <ignoredError sqref="G48:H50" evalError="1"/>
    <ignoredError sqref="D28:K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4274" r:id="rId4" name="List Box 2">
              <controlPr defaultSize="0" autoLine="0" autoPict="0">
                <anchor moveWithCells="1">
                  <from>
                    <xdr:col>1</xdr:col>
                    <xdr:colOff>28575</xdr:colOff>
                    <xdr:row>6</xdr:row>
                    <xdr:rowOff>28575</xdr:rowOff>
                  </from>
                  <to>
                    <xdr:col>2</xdr:col>
                    <xdr:colOff>533400</xdr:colOff>
                    <xdr:row>18</xdr:row>
                    <xdr:rowOff>190500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92D050"/>
  </sheetPr>
  <dimension ref="A1:AI58"/>
  <sheetViews>
    <sheetView showGridLines="0" zoomScale="90" zoomScaleNormal="90" zoomScaleSheetLayoutView="100" workbookViewId="0"/>
  </sheetViews>
  <sheetFormatPr defaultRowHeight="15" x14ac:dyDescent="0.25"/>
  <cols>
    <col min="1" max="1" width="2.28515625" style="1" customWidth="1"/>
    <col min="2" max="2" width="13.28515625" style="4" customWidth="1"/>
    <col min="3" max="3" width="15.7109375" style="4" customWidth="1"/>
    <col min="4" max="4" width="9.7109375" style="4" customWidth="1"/>
    <col min="5" max="5" width="8.42578125" style="4" bestFit="1" customWidth="1"/>
    <col min="6" max="6" width="18.140625" style="3" customWidth="1"/>
    <col min="7" max="8" width="7.42578125" style="4" bestFit="1" customWidth="1"/>
    <col min="9" max="9" width="18.140625" style="4" customWidth="1"/>
    <col min="10" max="10" width="7.42578125" style="4" bestFit="1" customWidth="1"/>
    <col min="11" max="11" width="8.5703125" style="4" customWidth="1"/>
    <col min="12" max="12" width="18.140625" style="4" customWidth="1"/>
    <col min="13" max="13" width="7.42578125" style="4" bestFit="1" customWidth="1"/>
    <col min="14" max="14" width="8.5703125" style="4" customWidth="1"/>
    <col min="15" max="15" width="18.140625" style="4" customWidth="1"/>
    <col min="16" max="16" width="8.5703125" style="4" customWidth="1"/>
    <col min="17" max="17" width="8.28515625" style="4" customWidth="1"/>
    <col min="18" max="18" width="18.140625" style="4" customWidth="1"/>
    <col min="19" max="20" width="7.42578125" style="4" bestFit="1" customWidth="1"/>
    <col min="21" max="21" width="18.140625" style="4" customWidth="1"/>
    <col min="22" max="23" width="7.42578125" style="4" bestFit="1" customWidth="1"/>
    <col min="24" max="24" width="18.140625" style="4" customWidth="1"/>
    <col min="25" max="26" width="7.42578125" style="4" bestFit="1" customWidth="1"/>
    <col min="27" max="27" width="18.140625" style="4" customWidth="1"/>
    <col min="28" max="28" width="10.85546875" style="4" bestFit="1" customWidth="1"/>
    <col min="29" max="16384" width="9.140625" style="4"/>
  </cols>
  <sheetData>
    <row r="1" spans="1:27" ht="15.75" thickBot="1" x14ac:dyDescent="0.3">
      <c r="F1" s="4"/>
      <c r="Q1" s="6"/>
      <c r="R1" s="6"/>
      <c r="S1" s="6"/>
      <c r="T1" s="6"/>
      <c r="U1" s="6"/>
      <c r="V1" s="6"/>
      <c r="X1" s="6"/>
      <c r="Y1" s="6"/>
      <c r="Z1" s="6"/>
    </row>
    <row r="2" spans="1:27" ht="15.75" customHeight="1" x14ac:dyDescent="0.25">
      <c r="B2" s="194" t="str">
        <f>"Number of "&amp;selection!C35&amp;" diagnosed in "&amp;selection!D12&amp;" and recorded to have been treated with chemotherapy, tumour resection or radiotherapy in England"</f>
        <v>Number of tumours of all 22 cancer sites combined diagnosed in 2013-2015 and recorded to have been treated with chemotherapy, tumour resection or radiotherapy in England</v>
      </c>
      <c r="C2" s="195"/>
      <c r="D2" s="195"/>
      <c r="E2" s="195"/>
      <c r="F2" s="195"/>
      <c r="G2" s="195"/>
      <c r="H2" s="195"/>
      <c r="I2" s="195"/>
      <c r="J2" s="195"/>
      <c r="K2" s="195"/>
      <c r="L2" s="195"/>
      <c r="M2" s="195"/>
      <c r="N2" s="195"/>
      <c r="O2" s="195"/>
      <c r="P2" s="195"/>
      <c r="Q2" s="195"/>
      <c r="R2" s="195"/>
      <c r="S2" s="195"/>
      <c r="T2" s="195"/>
      <c r="U2" s="195"/>
      <c r="V2" s="195"/>
      <c r="W2" s="195"/>
      <c r="X2" s="195"/>
      <c r="Y2" s="195"/>
      <c r="Z2" s="195"/>
      <c r="AA2" s="196"/>
    </row>
    <row r="3" spans="1:27" ht="15.75" customHeight="1" x14ac:dyDescent="0.25">
      <c r="B3" s="197"/>
      <c r="C3" s="198"/>
      <c r="D3" s="198"/>
      <c r="E3" s="198"/>
      <c r="F3" s="198"/>
      <c r="G3" s="198"/>
      <c r="H3" s="198"/>
      <c r="I3" s="198"/>
      <c r="J3" s="198"/>
      <c r="K3" s="198"/>
      <c r="L3" s="198"/>
      <c r="M3" s="198"/>
      <c r="N3" s="198"/>
      <c r="O3" s="198"/>
      <c r="P3" s="198"/>
      <c r="Q3" s="198"/>
      <c r="R3" s="198"/>
      <c r="S3" s="198"/>
      <c r="T3" s="198"/>
      <c r="U3" s="198"/>
      <c r="V3" s="198"/>
      <c r="W3" s="198"/>
      <c r="X3" s="198"/>
      <c r="Y3" s="198"/>
      <c r="Z3" s="198"/>
      <c r="AA3" s="199"/>
    </row>
    <row r="4" spans="1:27" ht="15.75" customHeight="1" thickBot="1" x14ac:dyDescent="0.3">
      <c r="B4" s="200"/>
      <c r="C4" s="201"/>
      <c r="D4" s="201"/>
      <c r="E4" s="201"/>
      <c r="F4" s="201"/>
      <c r="G4" s="201"/>
      <c r="H4" s="201"/>
      <c r="I4" s="201"/>
      <c r="J4" s="201"/>
      <c r="K4" s="201"/>
      <c r="L4" s="201"/>
      <c r="M4" s="201"/>
      <c r="N4" s="201"/>
      <c r="O4" s="201"/>
      <c r="P4" s="201"/>
      <c r="Q4" s="201"/>
      <c r="R4" s="201"/>
      <c r="S4" s="201"/>
      <c r="T4" s="201"/>
      <c r="U4" s="201"/>
      <c r="V4" s="201"/>
      <c r="W4" s="201"/>
      <c r="X4" s="201"/>
      <c r="Y4" s="201"/>
      <c r="Z4" s="201"/>
      <c r="AA4" s="202"/>
    </row>
    <row r="5" spans="1:27" s="1" customFormat="1" ht="15.75" customHeight="1" x14ac:dyDescent="0.25">
      <c r="B5" s="1" t="str">
        <f>"Proportion of "&amp;selection!C35&amp;" diagnosed in "&amp;selection!D12&amp;", by sex - treatments are presented in combinations"</f>
        <v>Proportion of tumours of all 22 cancer sites combined diagnosed in 2013-2015, by sex - treatments are presented in combinations</v>
      </c>
      <c r="C5" s="4"/>
      <c r="D5" s="4"/>
      <c r="E5" s="4"/>
      <c r="F5" s="4"/>
      <c r="G5" s="4"/>
      <c r="H5" s="4"/>
      <c r="I5" s="4"/>
      <c r="J5" s="4"/>
      <c r="K5" s="4"/>
      <c r="R5" s="81"/>
      <c r="S5" s="81"/>
      <c r="T5" s="81"/>
      <c r="U5" s="81"/>
      <c r="V5" s="81"/>
      <c r="W5" s="2"/>
      <c r="X5" s="81"/>
      <c r="Y5" s="81"/>
      <c r="Z5" s="81"/>
    </row>
    <row r="6" spans="1:27" ht="20.100000000000001" customHeight="1" x14ac:dyDescent="0.25">
      <c r="B6" s="18" t="s">
        <v>116</v>
      </c>
      <c r="C6" s="18"/>
      <c r="D6" s="3"/>
      <c r="E6" s="3"/>
      <c r="G6" s="3"/>
      <c r="H6" s="3"/>
      <c r="I6" s="3"/>
      <c r="J6" s="3"/>
      <c r="K6" s="3"/>
      <c r="L6" s="3"/>
      <c r="M6" s="3"/>
      <c r="N6" s="3"/>
      <c r="O6" s="3"/>
      <c r="P6" s="3"/>
      <c r="Q6" s="3"/>
      <c r="R6" s="7"/>
      <c r="S6" s="7"/>
      <c r="T6" s="7"/>
      <c r="U6" s="7"/>
      <c r="V6" s="7"/>
      <c r="W6" s="3"/>
      <c r="X6" s="7"/>
      <c r="Y6" s="7"/>
      <c r="Z6" s="7"/>
      <c r="AA6" s="3"/>
    </row>
    <row r="7" spans="1:27" ht="20.100000000000001" customHeight="1" x14ac:dyDescent="0.25">
      <c r="B7" s="14"/>
      <c r="C7" s="14"/>
      <c r="D7" s="14"/>
      <c r="E7" s="14"/>
      <c r="F7" s="14"/>
      <c r="G7" s="14"/>
      <c r="H7" s="14"/>
      <c r="I7" s="14"/>
      <c r="J7" s="14"/>
      <c r="K7" s="14"/>
      <c r="L7" s="14"/>
      <c r="M7" s="14"/>
      <c r="N7" s="14"/>
      <c r="O7" s="14"/>
      <c r="P7" s="14"/>
      <c r="Q7" s="14"/>
      <c r="R7" s="11"/>
      <c r="S7" s="7"/>
      <c r="T7" s="7"/>
      <c r="U7" s="7"/>
      <c r="V7" s="7"/>
      <c r="W7" s="14"/>
      <c r="X7" s="7"/>
      <c r="Y7" s="7"/>
      <c r="Z7" s="7"/>
      <c r="AA7" s="14"/>
    </row>
    <row r="8" spans="1:27" ht="20.100000000000001" customHeight="1" x14ac:dyDescent="0.25">
      <c r="B8" s="3"/>
      <c r="C8" s="3"/>
      <c r="D8" s="3"/>
      <c r="E8" s="3"/>
      <c r="G8" s="3"/>
      <c r="H8" s="3"/>
      <c r="I8" s="3"/>
      <c r="J8" s="3"/>
      <c r="K8" s="3"/>
      <c r="L8" s="3"/>
      <c r="M8" s="3"/>
      <c r="N8" s="3"/>
      <c r="O8" s="3"/>
      <c r="P8" s="3"/>
      <c r="Q8" s="3"/>
      <c r="R8" s="3"/>
      <c r="S8" s="3"/>
      <c r="T8" s="3"/>
      <c r="U8" s="3"/>
      <c r="V8" s="3"/>
      <c r="W8" s="3"/>
      <c r="X8" s="3"/>
      <c r="Y8" s="3"/>
      <c r="Z8" s="3"/>
      <c r="AA8" s="3"/>
    </row>
    <row r="9" spans="1:27" ht="20.100000000000001" customHeight="1" x14ac:dyDescent="0.25">
      <c r="B9" s="69"/>
      <c r="C9" s="69"/>
      <c r="D9" s="69"/>
      <c r="E9" s="69"/>
      <c r="F9" s="69"/>
      <c r="G9" s="69"/>
      <c r="H9" s="69"/>
      <c r="I9" s="69"/>
      <c r="J9" s="69"/>
      <c r="K9" s="69"/>
      <c r="L9" s="69"/>
      <c r="M9" s="69"/>
      <c r="N9" s="69"/>
      <c r="O9" s="69"/>
      <c r="P9" s="69"/>
      <c r="Q9" s="69"/>
      <c r="R9" s="3"/>
      <c r="S9" s="3"/>
      <c r="T9" s="3"/>
      <c r="U9" s="3"/>
      <c r="V9" s="3"/>
      <c r="W9" s="3"/>
      <c r="X9" s="3"/>
      <c r="Y9" s="3"/>
      <c r="Z9" s="3"/>
      <c r="AA9" s="69"/>
    </row>
    <row r="10" spans="1:27" ht="20.100000000000001" customHeight="1" x14ac:dyDescent="0.25">
      <c r="B10" s="69"/>
      <c r="C10" s="69"/>
      <c r="D10" s="69"/>
      <c r="E10" s="69"/>
      <c r="G10" s="69"/>
      <c r="H10" s="69"/>
      <c r="I10" s="69"/>
      <c r="J10" s="69"/>
      <c r="K10" s="69"/>
      <c r="L10" s="69"/>
      <c r="M10" s="69"/>
      <c r="N10" s="69"/>
      <c r="O10" s="69"/>
      <c r="P10" s="69"/>
      <c r="Q10" s="69"/>
      <c r="R10" s="74"/>
      <c r="S10" s="74"/>
      <c r="T10" s="74"/>
      <c r="U10" s="74" t="s">
        <v>41</v>
      </c>
      <c r="V10" s="74"/>
      <c r="W10" s="3"/>
      <c r="X10" s="74"/>
      <c r="Y10" s="74"/>
      <c r="Z10" s="74"/>
      <c r="AA10" s="69"/>
    </row>
    <row r="11" spans="1:27" ht="20.100000000000001" customHeight="1" x14ac:dyDescent="0.25">
      <c r="B11" s="3"/>
      <c r="C11" s="3"/>
      <c r="D11" s="3"/>
      <c r="E11" s="3"/>
      <c r="G11" s="3"/>
      <c r="H11" s="3"/>
      <c r="I11" s="3"/>
      <c r="J11" s="3"/>
      <c r="K11" s="3"/>
      <c r="L11" s="3"/>
      <c r="M11" s="3"/>
      <c r="N11" s="3"/>
      <c r="O11" s="3"/>
      <c r="P11" s="3"/>
      <c r="Q11" s="3"/>
      <c r="R11" s="3"/>
      <c r="S11" s="3"/>
      <c r="T11" s="3"/>
      <c r="U11" s="3"/>
      <c r="V11" s="3"/>
      <c r="W11" s="3"/>
      <c r="X11" s="3"/>
      <c r="Y11" s="3"/>
      <c r="Z11" s="3"/>
      <c r="AA11" s="3"/>
    </row>
    <row r="12" spans="1:27" ht="20.100000000000001" customHeight="1" x14ac:dyDescent="0.25">
      <c r="B12" s="3"/>
      <c r="C12" s="3"/>
      <c r="D12" s="3"/>
      <c r="E12" s="3"/>
      <c r="G12" s="3"/>
      <c r="H12" s="3"/>
      <c r="I12" s="3"/>
      <c r="J12" s="3"/>
      <c r="K12" s="3"/>
      <c r="L12" s="3"/>
      <c r="M12" s="3"/>
      <c r="N12" s="3"/>
      <c r="O12" s="3"/>
      <c r="P12" s="3"/>
      <c r="Q12" s="3"/>
      <c r="R12" s="3"/>
      <c r="S12" s="3"/>
      <c r="T12" s="3"/>
      <c r="U12" s="3"/>
      <c r="V12" s="3"/>
      <c r="W12" s="3"/>
      <c r="X12" s="3"/>
      <c r="Y12" s="3"/>
      <c r="Z12" s="3"/>
      <c r="AA12" s="3"/>
    </row>
    <row r="13" spans="1:27" ht="20.100000000000001" customHeight="1" x14ac:dyDescent="0.25">
      <c r="B13" s="3"/>
      <c r="C13" s="3"/>
      <c r="D13" s="3"/>
      <c r="E13" s="3"/>
      <c r="G13" s="3"/>
      <c r="H13" s="3"/>
      <c r="I13" s="3"/>
      <c r="J13" s="3"/>
      <c r="K13" s="3"/>
      <c r="L13" s="3"/>
      <c r="M13" s="3"/>
      <c r="N13" s="3"/>
      <c r="O13" s="3"/>
      <c r="P13" s="3"/>
      <c r="Q13" s="3"/>
      <c r="R13" s="3"/>
      <c r="S13" s="3"/>
      <c r="T13" s="3"/>
      <c r="U13" s="3"/>
      <c r="V13" s="3"/>
      <c r="W13" s="3"/>
      <c r="X13" s="3"/>
      <c r="Y13" s="3"/>
      <c r="Z13" s="3"/>
      <c r="AA13" s="3"/>
    </row>
    <row r="14" spans="1:27" ht="20.100000000000001" customHeight="1" x14ac:dyDescent="0.25">
      <c r="B14" s="3"/>
      <c r="C14" s="3"/>
      <c r="D14" s="3"/>
      <c r="E14" s="3"/>
      <c r="G14" s="3"/>
      <c r="H14" s="3"/>
      <c r="I14" s="3"/>
      <c r="J14" s="3"/>
      <c r="K14" s="3"/>
      <c r="L14" s="3"/>
      <c r="M14" s="3"/>
      <c r="N14" s="3"/>
      <c r="O14" s="3"/>
      <c r="P14" s="3"/>
      <c r="Q14" s="3"/>
      <c r="R14" s="3"/>
      <c r="S14" s="3"/>
      <c r="T14" s="3"/>
      <c r="U14" s="3"/>
      <c r="V14" s="3"/>
      <c r="W14" s="3"/>
      <c r="X14" s="3"/>
      <c r="Y14" s="3"/>
      <c r="Z14" s="3"/>
      <c r="AA14" s="3"/>
    </row>
    <row r="15" spans="1:27" s="5" customFormat="1" ht="20.100000000000001" customHeight="1" x14ac:dyDescent="0.25">
      <c r="A15" s="20"/>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20.100000000000001" customHeight="1" x14ac:dyDescent="0.25">
      <c r="B16" s="3"/>
      <c r="C16" s="3"/>
      <c r="D16" s="3"/>
      <c r="E16" s="3"/>
      <c r="G16" s="3"/>
      <c r="H16" s="3"/>
      <c r="I16" s="3"/>
      <c r="J16" s="3"/>
      <c r="K16" s="3"/>
      <c r="L16" s="3"/>
      <c r="M16" s="3"/>
      <c r="N16" s="3"/>
      <c r="O16" s="3"/>
      <c r="P16" s="3"/>
      <c r="Q16" s="3"/>
      <c r="R16" s="3"/>
      <c r="S16" s="3"/>
      <c r="T16" s="3"/>
      <c r="U16" s="3"/>
      <c r="V16" s="3"/>
      <c r="W16" s="3"/>
      <c r="X16" s="3"/>
      <c r="Y16" s="3"/>
      <c r="Z16" s="3"/>
      <c r="AA16" s="3"/>
    </row>
    <row r="17" spans="1:28" s="12" customFormat="1" ht="20.100000000000001" customHeight="1" x14ac:dyDescent="0.25">
      <c r="A17" s="97"/>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8" s="12" customFormat="1" ht="20.100000000000001" customHeight="1" x14ac:dyDescent="0.25">
      <c r="A18" s="97"/>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8" ht="20.100000000000001" customHeight="1" x14ac:dyDescent="0.25">
      <c r="B19" s="3"/>
      <c r="C19" s="3"/>
      <c r="D19" s="3"/>
      <c r="E19" s="3"/>
      <c r="G19" s="3"/>
      <c r="H19" s="3"/>
      <c r="I19" s="3"/>
      <c r="J19" s="3"/>
      <c r="K19" s="3"/>
      <c r="L19" s="3"/>
      <c r="M19" s="3"/>
      <c r="N19" s="3"/>
      <c r="O19" s="3"/>
      <c r="P19" s="3"/>
      <c r="Q19" s="3"/>
      <c r="R19" s="3"/>
      <c r="S19" s="3"/>
      <c r="T19" s="3"/>
      <c r="U19" s="3"/>
      <c r="V19" s="3"/>
      <c r="W19" s="3"/>
      <c r="X19" s="3"/>
      <c r="Y19" s="3"/>
      <c r="Z19" s="3"/>
      <c r="AA19" s="3"/>
    </row>
    <row r="20" spans="1:28" ht="20.100000000000001" customHeight="1" x14ac:dyDescent="0.25">
      <c r="B20" s="18"/>
      <c r="C20" s="18"/>
      <c r="D20" s="3"/>
      <c r="E20" s="3"/>
      <c r="G20" s="3"/>
      <c r="H20" s="3"/>
      <c r="I20" s="3"/>
      <c r="J20" s="3"/>
      <c r="K20" s="3"/>
      <c r="L20" s="3"/>
      <c r="M20" s="3"/>
      <c r="N20" s="3"/>
      <c r="O20" s="3"/>
      <c r="P20" s="3"/>
      <c r="Q20" s="3"/>
      <c r="R20" s="3"/>
      <c r="S20" s="3"/>
      <c r="T20" s="3"/>
      <c r="U20" s="3"/>
      <c r="V20" s="3"/>
      <c r="W20" s="3"/>
      <c r="X20" s="3"/>
      <c r="Y20" s="3"/>
      <c r="Z20" s="3"/>
      <c r="AA20" s="3"/>
    </row>
    <row r="21" spans="1:28" ht="20.100000000000001" customHeight="1" x14ac:dyDescent="0.25">
      <c r="B21" s="3"/>
      <c r="C21" s="3"/>
      <c r="D21" s="3"/>
      <c r="E21" s="3"/>
      <c r="G21" s="3"/>
      <c r="H21" s="3"/>
      <c r="I21" s="3"/>
      <c r="J21" s="3"/>
      <c r="K21" s="3"/>
      <c r="L21" s="3"/>
      <c r="M21" s="3"/>
      <c r="N21" s="3"/>
      <c r="O21" s="3"/>
      <c r="P21" s="3"/>
      <c r="Q21" s="3"/>
      <c r="R21" s="3"/>
      <c r="S21" s="3"/>
      <c r="T21" s="3"/>
      <c r="U21" s="3"/>
      <c r="V21" s="3"/>
      <c r="W21" s="3"/>
      <c r="X21" s="3"/>
      <c r="Y21" s="3"/>
      <c r="Z21" s="3"/>
      <c r="AA21" s="3"/>
    </row>
    <row r="22" spans="1:28" ht="20.100000000000001" customHeight="1" x14ac:dyDescent="0.25">
      <c r="B22" s="3"/>
      <c r="C22" s="3"/>
      <c r="D22" s="3"/>
      <c r="E22" s="3"/>
      <c r="G22" s="3"/>
      <c r="H22" s="3"/>
      <c r="I22" s="3"/>
      <c r="J22" s="3"/>
      <c r="K22" s="3"/>
      <c r="L22" s="3"/>
      <c r="M22" s="3"/>
      <c r="N22" s="3"/>
      <c r="O22" s="3"/>
      <c r="P22" s="3"/>
      <c r="Q22" s="3"/>
      <c r="R22" s="3"/>
      <c r="S22" s="3"/>
      <c r="T22" s="3"/>
      <c r="U22" s="3"/>
      <c r="V22" s="3"/>
      <c r="W22" s="3"/>
      <c r="X22" s="3"/>
      <c r="Y22" s="3"/>
      <c r="Z22" s="3"/>
      <c r="AA22" s="3"/>
    </row>
    <row r="23" spans="1:28" ht="18" customHeight="1" x14ac:dyDescent="0.25">
      <c r="D23" s="244" t="s">
        <v>243</v>
      </c>
      <c r="E23" s="244"/>
      <c r="F23" s="244"/>
      <c r="G23" s="244"/>
      <c r="H23" s="244"/>
      <c r="I23" s="244"/>
      <c r="J23" s="244"/>
      <c r="K23" s="244"/>
      <c r="L23" s="244"/>
      <c r="M23" s="244"/>
      <c r="N23" s="244"/>
      <c r="O23" s="244"/>
      <c r="P23" s="244"/>
      <c r="Q23" s="244"/>
      <c r="R23" s="244"/>
      <c r="S23" s="244"/>
      <c r="T23" s="244"/>
      <c r="U23" s="244"/>
      <c r="V23" s="244"/>
      <c r="W23" s="244"/>
      <c r="X23" s="244"/>
      <c r="Y23" s="244"/>
      <c r="Z23" s="244"/>
      <c r="AA23" s="244"/>
    </row>
    <row r="24" spans="1:28" ht="20.25" customHeight="1" thickBot="1" x14ac:dyDescent="0.3">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row>
    <row r="25" spans="1:28" s="38" customFormat="1" ht="19.5" thickBot="1" x14ac:dyDescent="0.35">
      <c r="A25" s="40"/>
      <c r="B25" s="12"/>
      <c r="C25" s="144" t="s">
        <v>154</v>
      </c>
      <c r="D25" s="145"/>
      <c r="E25" s="145"/>
      <c r="F25" s="227"/>
      <c r="G25" s="227"/>
      <c r="H25" s="227"/>
      <c r="I25" s="227"/>
      <c r="J25" s="227"/>
      <c r="K25" s="227"/>
      <c r="L25" s="227"/>
      <c r="M25" s="227"/>
      <c r="N25" s="227"/>
      <c r="O25" s="227"/>
      <c r="P25" s="227"/>
      <c r="Q25" s="227"/>
      <c r="R25" s="227"/>
      <c r="S25" s="227"/>
      <c r="T25" s="227"/>
      <c r="U25" s="227"/>
      <c r="V25" s="227"/>
      <c r="W25" s="227"/>
      <c r="X25" s="227"/>
      <c r="Y25" s="227"/>
      <c r="Z25" s="228"/>
      <c r="AA25" s="12"/>
    </row>
    <row r="26" spans="1:28" s="38" customFormat="1" ht="18.75" x14ac:dyDescent="0.3">
      <c r="A26" s="40"/>
      <c r="B26" s="12"/>
      <c r="C26" s="245" t="s">
        <v>246</v>
      </c>
      <c r="D26" s="242" t="s">
        <v>37</v>
      </c>
      <c r="E26" s="243"/>
      <c r="F26" s="149" t="s">
        <v>40</v>
      </c>
      <c r="G26" s="242" t="s">
        <v>37</v>
      </c>
      <c r="H26" s="243"/>
      <c r="I26" s="149" t="s">
        <v>86</v>
      </c>
      <c r="J26" s="242" t="s">
        <v>37</v>
      </c>
      <c r="K26" s="243"/>
      <c r="L26" s="149" t="s">
        <v>39</v>
      </c>
      <c r="M26" s="242" t="s">
        <v>37</v>
      </c>
      <c r="N26" s="243"/>
      <c r="O26" s="149" t="s">
        <v>38</v>
      </c>
      <c r="P26" s="242" t="s">
        <v>37</v>
      </c>
      <c r="Q26" s="243"/>
      <c r="R26" s="149" t="s">
        <v>87</v>
      </c>
      <c r="S26" s="242" t="s">
        <v>37</v>
      </c>
      <c r="T26" s="243"/>
      <c r="U26" s="149" t="s">
        <v>88</v>
      </c>
      <c r="V26" s="242" t="s">
        <v>37</v>
      </c>
      <c r="W26" s="243"/>
      <c r="X26" s="149" t="s">
        <v>89</v>
      </c>
      <c r="Y26" s="242" t="s">
        <v>37</v>
      </c>
      <c r="Z26" s="243"/>
      <c r="AA26" s="167" t="s">
        <v>177</v>
      </c>
    </row>
    <row r="27" spans="1:28" s="38" customFormat="1" ht="30" customHeight="1" thickBot="1" x14ac:dyDescent="0.35">
      <c r="A27" s="40"/>
      <c r="B27" s="12"/>
      <c r="C27" s="246"/>
      <c r="D27" s="165" t="s">
        <v>155</v>
      </c>
      <c r="E27" s="166"/>
      <c r="F27" s="161"/>
      <c r="G27" s="165" t="s">
        <v>155</v>
      </c>
      <c r="H27" s="166"/>
      <c r="I27" s="161"/>
      <c r="J27" s="165" t="s">
        <v>155</v>
      </c>
      <c r="K27" s="166"/>
      <c r="L27" s="161"/>
      <c r="M27" s="165" t="s">
        <v>155</v>
      </c>
      <c r="N27" s="166"/>
      <c r="O27" s="161"/>
      <c r="P27" s="165" t="s">
        <v>155</v>
      </c>
      <c r="Q27" s="166"/>
      <c r="R27" s="161"/>
      <c r="S27" s="165" t="s">
        <v>155</v>
      </c>
      <c r="T27" s="166"/>
      <c r="U27" s="161"/>
      <c r="V27" s="165" t="s">
        <v>155</v>
      </c>
      <c r="W27" s="166"/>
      <c r="X27" s="161"/>
      <c r="Y27" s="165" t="s">
        <v>155</v>
      </c>
      <c r="Z27" s="166"/>
      <c r="AA27" s="168"/>
    </row>
    <row r="28" spans="1:28" s="38" customFormat="1" ht="18.75" x14ac:dyDescent="0.3">
      <c r="A28" s="40"/>
      <c r="B28" s="220" t="s">
        <v>198</v>
      </c>
      <c r="C28" s="153">
        <f>IF(selection!$C$33="All 22 sites combined",SUMIFS('data '!F:F,'data '!D:D,0,'data '!E:E,0,'data '!C:C,0,'data '!A:A,"&lt;&gt;Other"),SUMIFS('data '!F:F,'data '!A:A,selection!$C$33,'data '!D:D,0,'data '!E:E,0,'data '!C:C,0))</f>
        <v>229907</v>
      </c>
      <c r="D28" s="221">
        <f>IF(C28=0,"",IFERROR(C28/$AA28*100,""))</f>
        <v>33.016154302380855</v>
      </c>
      <c r="E28" s="222"/>
      <c r="F28" s="153">
        <f>IF(selection!$C$33="All 22 sites combined",SUMIFS('data '!F:F,'data '!D:D,1,'data '!E:E,0,'data '!C:C,0,'data '!A:A,"&lt;&gt;Other"),SUMIFS('data '!F:F,'data '!A:A,selection!$C$33,'data '!D:D,1,'data '!E:E,0,'data '!C:C,0))</f>
        <v>47361</v>
      </c>
      <c r="G28" s="221">
        <f>IF(F28=0,"",IFERROR(F28/$AA28*100,""))</f>
        <v>6.8013504761275625</v>
      </c>
      <c r="H28" s="222"/>
      <c r="I28" s="153">
        <f>IF(selection!$C$33="All 22 sites combined",SUMIFS('data '!F:F,'data '!D:D,0,'data '!E:E,1,'data '!C:C,0,'data '!A:A,"&lt;&gt;Other"),SUMIFS('data '!F:F,'data '!A:A,selection!$C$33,'data '!D:D,0,'data '!E:E,1,'data '!C:C,0))</f>
        <v>149553</v>
      </c>
      <c r="J28" s="221">
        <f>IF(I28=0,"",IFERROR(I28/$AA28*100,""))</f>
        <v>21.476792461229817</v>
      </c>
      <c r="K28" s="222"/>
      <c r="L28" s="153">
        <f>IF(selection!$C$33="All 22 sites combined",SUMIFS('data '!F:F,'data '!D:D,0,'data '!E:E,0,'data '!C:C,1,'data '!A:A,"&lt;&gt;Other"),SUMIFS('data '!F:F,'data '!A:A,selection!$C$33,'data '!D:D,0,'data '!E:E,0,'data '!C:C,1))</f>
        <v>70555</v>
      </c>
      <c r="M28" s="221">
        <f>IF(L28=0,"",IFERROR(L28/$AA28*100,""))</f>
        <v>10.132161120820509</v>
      </c>
      <c r="N28" s="222"/>
      <c r="O28" s="153">
        <f>IF(selection!$C$33="All 22 sites combined",SUMIFS('data '!F:F,'data '!D:D,1,'data '!E:E,0,'data '!C:C,1,'data '!A:A,"&lt;&gt;Other"),SUMIFS('data '!F:F,'data '!A:A,selection!$C$33,'data '!D:D,1,'data '!E:E,0,'data '!C:C,1))</f>
        <v>36121</v>
      </c>
      <c r="P28" s="221">
        <f>IF(O28=0,"",IFERROR(O28/$AA28*100,""))</f>
        <v>5.1872126971179604</v>
      </c>
      <c r="Q28" s="222"/>
      <c r="R28" s="153">
        <f>IF(selection!$C$33="All 22 sites combined",SUMIFS('data '!F:F,'data '!D:D,1,'data '!E:E,1,'data '!C:C,0,'data '!A:A,"&lt;&gt;Other"),SUMIFS('data '!F:F,'data '!A:A,selection!$C$33,'data '!D:D,1,'data '!E:E,1,'data '!C:C,0))</f>
        <v>54406</v>
      </c>
      <c r="S28" s="221">
        <f>IF(R28=0,"",IFERROR(R28/$AA28*100,""))</f>
        <v>7.813058719287941</v>
      </c>
      <c r="T28" s="222"/>
      <c r="U28" s="153">
        <f>IF(selection!$C$33="All 22 sites combined",SUMIFS('data '!F:F,'data '!D:D,0,'data '!E:E,1,'data '!C:C,1,'data '!A:A,"&lt;&gt;Other"),SUMIFS('data '!F:F,'data '!A:A,selection!$C$33,'data '!D:D,0,'data '!E:E,1,'data '!C:C,1))</f>
        <v>60609</v>
      </c>
      <c r="V28" s="221">
        <f>IF(U28=0,"",IFERROR(U28/$AA28*100,""))</f>
        <v>8.7038502355865681</v>
      </c>
      <c r="W28" s="222"/>
      <c r="X28" s="153">
        <f>IF(selection!$C$33="All 22 sites combined",SUMIFS('data '!F:F,'data '!D:D,1,'data '!E:E,1,'data '!C:C,1,'data '!A:A,"&lt;&gt;Other"),SUMIFS('data '!F:F,'data '!A:A,selection!$C$33,'data '!D:D,1,'data '!E:E,1,'data '!C:C,1))</f>
        <v>47835</v>
      </c>
      <c r="Y28" s="221">
        <f>IF(X28=0,"",IFERROR(X28/$AA28*100,""))</f>
        <v>6.8694199874487865</v>
      </c>
      <c r="Z28" s="221"/>
      <c r="AA28" s="224">
        <f>IF(selection!$C$33="All 22 sites combined",SUMIFS('data '!F:F,'data '!A:A,"&lt;&gt;Other"),SUMIFS('data '!F:F,'data '!A:A,selection!$C$33))</f>
        <v>696347</v>
      </c>
      <c r="AB28" s="51"/>
    </row>
    <row r="29" spans="1:28" s="38" customFormat="1" ht="18.75" x14ac:dyDescent="0.3">
      <c r="A29" s="40"/>
      <c r="B29" s="181"/>
      <c r="C29" s="154"/>
      <c r="D29" s="125">
        <f>IFERROR(IF(OR(D28="",C28=0),"",ROUND((2*C28+1.96^2-(1.96*SQRT((1.96^2+4*C28*(1-(D28/100))))))/(2*($AA28+(1.96^2))),3))*100,"")</f>
        <v>32.9</v>
      </c>
      <c r="E29" s="126">
        <f>IFERROR(IF(OR(D28="",C28=0),"",ROUND((2*C28+1.96^2+(1.96*SQRT((1.96^2+4*C28*(1-(D28/100))))))/(2*($AA28+(1.96^2))),3))*100,"")</f>
        <v>33.1</v>
      </c>
      <c r="F29" s="154"/>
      <c r="G29" s="125">
        <f>IFERROR(IF(OR(G28="",F28=0),"",ROUND((2*F28+1.96^2-(1.96*SQRT((1.96^2+4*F28*(1-(G28/100))))))/(2*($AA28+(1.96^2))),3))*100,"")</f>
        <v>6.7</v>
      </c>
      <c r="H29" s="126">
        <f>IFERROR(IF(OR(G28="",F28=0),"",ROUND((2*F28+1.96^2+(1.96*SQRT((1.96^2+4*F28*(1-(G28/100))))))/(2*($AA28+(1.96^2))),3))*100,"")</f>
        <v>6.9</v>
      </c>
      <c r="I29" s="154"/>
      <c r="J29" s="125">
        <f>IFERROR(IF(OR(J28="",I28=0),"",ROUND((2*I28+1.96^2-(1.96*SQRT((1.96^2+4*I28*(1-(J28/100))))))/(2*($AA28+(1.96^2))),3))*100,"")</f>
        <v>21.4</v>
      </c>
      <c r="K29" s="126">
        <f>IFERROR(IF(OR(J28="",I28=0),"",ROUND((2*I28+1.96^2+(1.96*SQRT((1.96^2+4*I28*(1-(J28/100))))))/(2*($AA28+(1.96^2))),3))*100,"")</f>
        <v>21.6</v>
      </c>
      <c r="L29" s="154"/>
      <c r="M29" s="125">
        <f>IFERROR(IF(OR(M28="",L28=0),"",ROUND((2*L28+1.96^2-(1.96*SQRT((1.96^2+4*L28*(1-(M28/100))))))/(2*($AA28+(1.96^2))),3))*100,"")</f>
        <v>10.100000000000001</v>
      </c>
      <c r="N29" s="126">
        <f>IFERROR(IF(OR(M28="",L28=0),"",ROUND((2*L28+1.96^2+(1.96*SQRT((1.96^2+4*L28*(1-(M28/100))))))/(2*($AA28+(1.96^2))),3))*100,"")</f>
        <v>10.199999999999999</v>
      </c>
      <c r="O29" s="154"/>
      <c r="P29" s="125">
        <f>IFERROR(IF(OR(P28="",O28=0),"",ROUND((2*O28+1.96^2-(1.96*SQRT((1.96^2+4*O28*(1-(P28/100))))))/(2*($AA28+(1.96^2))),3))*100,"")</f>
        <v>5.0999999999999996</v>
      </c>
      <c r="Q29" s="126">
        <f>IFERROR(IF(OR(P28="",O28=0),"",ROUND((2*O28+1.96^2+(1.96*SQRT((1.96^2+4*O28*(1-(P28/100))))))/(2*($AA28+(1.96^2))),3))*100,"")</f>
        <v>5.2</v>
      </c>
      <c r="R29" s="154"/>
      <c r="S29" s="125">
        <f>IFERROR(IF(OR(S28="",R28=0),"",ROUND((2*R28+1.96^2-(1.96*SQRT((1.96^2+4*R28*(1-(S28/100))))))/(2*($AA28+(1.96^2))),3))*100,"")</f>
        <v>7.8</v>
      </c>
      <c r="T29" s="126">
        <f>IFERROR(IF(OR(S28="",R28=0),"",ROUND((2*R28+1.96^2+(1.96*SQRT((1.96^2+4*R28*(1-(S28/100))))))/(2*($AA28+(1.96^2))),3))*100,"")</f>
        <v>7.9</v>
      </c>
      <c r="U29" s="154"/>
      <c r="V29" s="125">
        <f>IFERROR(IF(OR(V28="",U28=0),"",ROUND((2*U28+1.96^2-(1.96*SQRT((1.96^2+4*U28*(1-(V28/100))))))/(2*($AA28+(1.96^2))),3))*100,"")</f>
        <v>8.6</v>
      </c>
      <c r="W29" s="126">
        <f>IFERROR(IF(OR(V28="",U28=0),"",ROUND((2*U28+1.96^2+(1.96*SQRT((1.96^2+4*U28*(1-(V28/100))))))/(2*($AA28+(1.96^2))),3))*100,"")</f>
        <v>8.7999999999999989</v>
      </c>
      <c r="X29" s="154"/>
      <c r="Y29" s="125">
        <f>IFERROR(IF(OR(Y28="",X28=0),"",ROUND((2*X28+1.96^2-(1.96*SQRT((1.96^2+4*X28*(1-(Y28/100))))))/(2*($AA28+(1.96^2))),3))*100,"")</f>
        <v>6.8000000000000007</v>
      </c>
      <c r="Z29" s="125">
        <f>IFERROR(IF(OR(Y28="",X28=0),"",ROUND((2*X28+1.96^2+(1.96*SQRT((1.96^2+4*X28*(1-(Y28/100))))))/(2*($AA28+(1.96^2))),3))*100,"")</f>
        <v>6.9</v>
      </c>
      <c r="AA29" s="211"/>
    </row>
    <row r="30" spans="1:28" s="38" customFormat="1" ht="18.75" x14ac:dyDescent="0.3">
      <c r="A30" s="90">
        <v>1</v>
      </c>
      <c r="B30" s="212" t="s">
        <v>206</v>
      </c>
      <c r="C30" s="214">
        <f>IF(selection!$C$33="All 22 sites combined",SUMIFS(data6!F:F,data6!D:D,0,data6!E:E,0,data6!C:C,0,data6!B:B,$A30,data6!A:A,"&lt;&gt;Other"),SUMIFS(data6!F:F,data6!A:A,selection!$C$33,data6!D:D,0,data6!E:E,0,data6!C:C,0,data6!B:B,$A30))</f>
        <v>141640</v>
      </c>
      <c r="D30" s="206">
        <f>IF(C30=0,"",IFERROR(C30/$AA30*100,""))</f>
        <v>40.66364072220739</v>
      </c>
      <c r="E30" s="215"/>
      <c r="F30" s="214">
        <f>IF(selection!$C$33="All 22 sites combined",SUMIFS(data6!F:F,data6!D:D,1,data6!E:E,0,data6!C:C,0,data6!B:B,$A30,data6!A:A,"&lt;&gt;Other"),SUMIFS(data6!F:F,data6!A:A,selection!$C$33,data6!D:D,1,data6!E:E,0,data6!C:C,0,data6!B:B,$A30))</f>
        <v>25736</v>
      </c>
      <c r="G30" s="206">
        <f>IF(F30=0,"",IFERROR(F30/$AA30*100,""))</f>
        <v>7.3885869643231388</v>
      </c>
      <c r="H30" s="215"/>
      <c r="I30" s="214">
        <f>IF(selection!$C$33="All 22 sites combined",SUMIFS(data6!F:F,data6!D:D,0,data6!E:E,1,data6!C:C,0,data6!B:B,$A30,data6!A:A,"&lt;&gt;Other"),SUMIFS(data6!F:F,data6!A:A,selection!$C$33,data6!D:D,0,data6!E:E,1,data6!C:C,0,data6!B:B,$A30))</f>
        <v>67999</v>
      </c>
      <c r="J30" s="206">
        <f>IF(I30=0,"",IFERROR(I30/$AA30*100,""))</f>
        <v>19.521935226414715</v>
      </c>
      <c r="K30" s="215"/>
      <c r="L30" s="214">
        <f>IF(selection!$C$33="All 22 sites combined",SUMIFS(data6!F:F,data6!D:D,0,data6!E:E,0,data6!C:C,1,data6!B:B,$A30,data6!A:A,"&lt;&gt;Other"),SUMIFS(data6!F:F,data6!A:A,selection!$C$33,data6!D:D,0,data6!E:E,0,data6!C:C,1,data6!B:B,$A30))</f>
        <v>54280</v>
      </c>
      <c r="M30" s="206">
        <f>IF(L30=0,"",IFERROR(L30/$AA30*100,""))</f>
        <v>15.583326873774478</v>
      </c>
      <c r="N30" s="215"/>
      <c r="O30" s="214">
        <f>IF(selection!$C$33="All 22 sites combined",SUMIFS(data6!F:F,data6!D:D,1,data6!E:E,0,data6!C:C,1,data6!B:B,$A30,data6!A:A,"&lt;&gt;Other"),SUMIFS(data6!F:F,data6!A:A,selection!$C$33,data6!D:D,1,data6!E:E,0,data6!C:C,1,data6!B:B,$A30))</f>
        <v>20551</v>
      </c>
      <c r="P30" s="206">
        <f>IF(O30=0,"",IFERROR(O30/$AA30*100,""))</f>
        <v>5.9000175125817851</v>
      </c>
      <c r="Q30" s="215"/>
      <c r="R30" s="214">
        <f>IF(selection!$C$33="All 22 sites combined",SUMIFS(data6!F:F,data6!D:D,1,data6!E:E,1,data6!C:C,0,data6!B:B,$A30,data6!A:A,"&lt;&gt;Other"),SUMIFS(data6!F:F,data6!A:A,selection!$C$33,data6!D:D,1,data6!E:E,1,data6!C:C,0,data6!B:B,$A30))</f>
        <v>23222</v>
      </c>
      <c r="S30" s="206">
        <f>IF(R30=0,"",IFERROR(R30/$AA30*100,""))</f>
        <v>6.6668389215694717</v>
      </c>
      <c r="T30" s="215"/>
      <c r="U30" s="214">
        <f>IF(selection!$C$33="All 22 sites combined",SUMIFS(data6!F:F,data6!D:D,0,data6!E:E,1,data6!C:C,1,data6!B:B,$A30,data6!A:A,"&lt;&gt;Other"),SUMIFS(data6!F:F,data6!A:A,selection!$C$33,data6!D:D,0,data6!E:E,1,data6!C:C,1,data6!B:B,$A30))</f>
        <v>7321</v>
      </c>
      <c r="V30" s="206">
        <f>IF(U30=0,"",IFERROR(U30/$AA30*100,""))</f>
        <v>2.1017969057277623</v>
      </c>
      <c r="W30" s="215"/>
      <c r="X30" s="214">
        <f>IF(selection!$C$33="All 22 sites combined",SUMIFS(data6!F:F,data6!D:D,1,data6!E:E,1,data6!C:C,1,data6!B:B,$A30,data6!A:A,"&lt;&gt;Other"),SUMIFS(data6!F:F,data6!A:A,selection!$C$33,data6!D:D,1,data6!E:E,1,data6!C:C,1,data6!B:B,$A30))</f>
        <v>7572</v>
      </c>
      <c r="Y30" s="206">
        <f>IF(X30=0,"",IFERROR(X30/$AA30*100,""))</f>
        <v>2.1738568734012595</v>
      </c>
      <c r="Z30" s="215"/>
      <c r="AA30" s="241">
        <f>IF(selection!$C$33="All 22 sites combined",SUMIFS(data6!F:F,data6!B:B,$A30,data6!A:A,"&lt;&gt;Other"),SUMIFS(data6!F:F,data6!A:A,selection!$C$33,data6!B:B,$A30,data6!A:A,"&lt;&gt;Other"))</f>
        <v>348321</v>
      </c>
      <c r="AB30" s="51"/>
    </row>
    <row r="31" spans="1:28" s="38" customFormat="1" ht="18.75" x14ac:dyDescent="0.3">
      <c r="A31" s="90"/>
      <c r="B31" s="218"/>
      <c r="C31" s="154"/>
      <c r="D31" s="121">
        <f>IFERROR(IF(OR(D30="",C30=0),"",ROUND((2*C30+1.96^2-(1.96*SQRT((1.96^2+4*C30*(1-(D30/100))))))/(2*($AA30+(1.96^2))),3))*100,"")</f>
        <v>40.5</v>
      </c>
      <c r="E31" s="122">
        <f>IFERROR(IF(OR(D30="",C30=0),"",ROUND((2*C30+1.96^2+(1.96*SQRT((1.96^2+4*C30*(1-(D30/100))))))/(2*($AA30+(1.96^2))),3))*100,"")</f>
        <v>40.799999999999997</v>
      </c>
      <c r="F31" s="154"/>
      <c r="G31" s="121">
        <f>IFERROR(IF(OR(G30="",F30=0),"",ROUND((2*F30+1.96^2-(1.96*SQRT((1.96^2+4*F30*(1-(G30/100))))))/(2*($AA30+(1.96^2))),3))*100,"")</f>
        <v>7.3</v>
      </c>
      <c r="H31" s="121">
        <f>IFERROR(IF(OR(G30="",F30=0),"",ROUND((2*F30+1.96^2+(1.96*SQRT((1.96^2+4*F30*(1-(G30/100))))))/(2*($AA30+(1.96^2))),3))*100,"")</f>
        <v>7.5</v>
      </c>
      <c r="I31" s="154"/>
      <c r="J31" s="121">
        <f>IFERROR(IF(OR(J30="",I30=0),"",ROUND((2*I30+1.96^2-(1.96*SQRT((1.96^2+4*I30*(1-(J30/100))))))/(2*($AA30+(1.96^2))),3))*100,"")</f>
        <v>19.400000000000002</v>
      </c>
      <c r="K31" s="122">
        <f>IFERROR(IF(OR(J30="",I30=0),"",ROUND((2*I30+1.96^2+(1.96*SQRT((1.96^2+4*I30*(1-(J30/100))))))/(2*($AA30+(1.96^2))),3))*100,"")</f>
        <v>19.7</v>
      </c>
      <c r="L31" s="154"/>
      <c r="M31" s="121">
        <f>IFERROR(IF(OR(M30="",L30=0),"",ROUND((2*L30+1.96^2-(1.96*SQRT((1.96^2+4*L30*(1-(M30/100))))))/(2*($AA30+(1.96^2))),3))*100,"")</f>
        <v>15.5</v>
      </c>
      <c r="N31" s="121">
        <f>IFERROR(IF(OR(M30="",L30=0),"",ROUND((2*L30+1.96^2+(1.96*SQRT((1.96^2+4*L30*(1-(M30/100))))))/(2*($AA30+(1.96^2))),3))*100,"")</f>
        <v>15.7</v>
      </c>
      <c r="O31" s="154"/>
      <c r="P31" s="121">
        <f>IFERROR(IF(OR(P30="",O30=0),"",ROUND((2*O30+1.96^2-(1.96*SQRT((1.96^2+4*O30*(1-(P30/100))))))/(2*($AA30+(1.96^2))),3))*100,"")</f>
        <v>5.8000000000000007</v>
      </c>
      <c r="Q31" s="122">
        <f>IFERROR(IF(OR(P30="",O30=0),"",ROUND((2*O30+1.96^2+(1.96*SQRT((1.96^2+4*O30*(1-(P30/100))))))/(2*($AA30+(1.96^2))),3))*100,"")</f>
        <v>6</v>
      </c>
      <c r="R31" s="154"/>
      <c r="S31" s="121">
        <f>IFERROR(IF(OR(S30="",R30=0),"",ROUND((2*R30+1.96^2-(1.96*SQRT((1.96^2+4*R30*(1-(S30/100))))))/(2*($AA30+(1.96^2))),3))*100,"")</f>
        <v>6.6000000000000005</v>
      </c>
      <c r="T31" s="121">
        <f>IFERROR(IF(OR(S30="",R30=0),"",ROUND((2*R30+1.96^2+(1.96*SQRT((1.96^2+4*R30*(1-(S30/100))))))/(2*($AA30+(1.96^2))),3))*100,"")</f>
        <v>6.8000000000000007</v>
      </c>
      <c r="U31" s="154"/>
      <c r="V31" s="121">
        <f>IFERROR(IF(OR(V30="",U30=0),"",ROUND((2*U30+1.96^2-(1.96*SQRT((1.96^2+4*U30*(1-(V30/100))))))/(2*($AA30+(1.96^2))),3))*100,"")</f>
        <v>2.1</v>
      </c>
      <c r="W31" s="122">
        <f>IFERROR(IF(OR(V30="",U30=0),"",ROUND((2*U30+1.96^2+(1.96*SQRT((1.96^2+4*U30*(1-(V30/100))))))/(2*($AA30+(1.96^2))),3))*100,"")</f>
        <v>2.1</v>
      </c>
      <c r="X31" s="154"/>
      <c r="Y31" s="121">
        <f>IFERROR(IF(OR(Y30="",X30=0),"",ROUND((2*X30+1.96^2-(1.96*SQRT((1.96^2+4*X30*(1-(Y30/100))))))/(2*($AA30+(1.96^2))),3))*100,"")</f>
        <v>2.1</v>
      </c>
      <c r="Z31" s="121">
        <f>IFERROR(IF(OR(Y30="",X30=0),"",ROUND((2*X30+1.96^2+(1.96*SQRT((1.96^2+4*X30*(1-(Y30/100))))))/(2*($AA30+(1.96^2))),3))*100,"")</f>
        <v>2.1999999999999997</v>
      </c>
      <c r="AA31" s="211"/>
    </row>
    <row r="32" spans="1:28" s="38" customFormat="1" ht="18.75" x14ac:dyDescent="0.3">
      <c r="A32" s="90">
        <v>2</v>
      </c>
      <c r="B32" s="212" t="s">
        <v>207</v>
      </c>
      <c r="C32" s="214">
        <f>IF(selection!$C$33="All 22 sites combined",SUMIFS(data6!F:F,data6!D:D,0,data6!E:E,0,data6!C:C,0,data6!B:B,$A32,data6!A:A,"&lt;&gt;Other"),SUMIFS(data6!F:F,data6!A:A,selection!$C$33,data6!D:D,0,data6!E:E,0,data6!C:C,0,data6!B:B,$A32))</f>
        <v>88267</v>
      </c>
      <c r="D32" s="206">
        <f>IF(C32=0,"",IFERROR(C32/$AA32*100,""))</f>
        <v>25.362185583835689</v>
      </c>
      <c r="E32" s="215"/>
      <c r="F32" s="214">
        <f>IF(selection!$C$33="All 22 sites combined",SUMIFS(data6!F:F,data6!D:D,1,data6!E:E,0,data6!C:C,0,data6!B:B,$A32,data6!A:A,"&lt;&gt;Other"),SUMIFS(data6!F:F,data6!A:A,selection!$C$33,data6!D:D,1,data6!E:E,0,data6!C:C,0,data6!B:B,$A32))</f>
        <v>21625</v>
      </c>
      <c r="G32" s="206">
        <f>IF(F32=0,"",IFERROR(F32/$AA32*100,""))</f>
        <v>6.2136162240752126</v>
      </c>
      <c r="H32" s="215"/>
      <c r="I32" s="214">
        <f>IF(selection!$C$33="All 22 sites combined",SUMIFS(data6!F:F,data6!D:D,0,data6!E:E,1,data6!C:C,0,data6!B:B,$A32,data6!A:A,"&lt;&gt;Other"),SUMIFS(data6!F:F,data6!A:A,selection!$C$33,data6!D:D,0,data6!E:E,1,data6!C:C,0,data6!B:B,$A32))</f>
        <v>81554</v>
      </c>
      <c r="J32" s="206">
        <f>IF(I32=0,"",IFERROR(I32/$AA32*100,""))</f>
        <v>23.433306706970171</v>
      </c>
      <c r="K32" s="215"/>
      <c r="L32" s="214">
        <f>IF(selection!$C$33="All 22 sites combined",SUMIFS(data6!F:F,data6!D:D,0,data6!E:E,0,data6!C:C,1,data6!B:B,$A32,data6!A:A,"&lt;&gt;Other"),SUMIFS(data6!F:F,data6!A:A,selection!$C$33,data6!D:D,0,data6!E:E,0,data6!C:C,1,data6!B:B,$A32))</f>
        <v>16275</v>
      </c>
      <c r="M32" s="206">
        <f>IF(L32=0,"",IFERROR(L32/$AA32*100,""))</f>
        <v>4.6763747536103617</v>
      </c>
      <c r="N32" s="215"/>
      <c r="O32" s="214">
        <f>IF(selection!$C$33="All 22 sites combined",SUMIFS(data6!F:F,data6!D:D,1,data6!E:E,0,data6!C:C,1,data6!B:B,$A32,data6!A:A,"&lt;&gt;Other"),SUMIFS(data6!F:F,data6!A:A,selection!$C$33,data6!D:D,1,data6!E:E,0,data6!C:C,1,data6!B:B,$A32))</f>
        <v>15570</v>
      </c>
      <c r="P32" s="206">
        <f>IF(O32=0,"",IFERROR(O32/$AA32*100,""))</f>
        <v>4.4738036813341537</v>
      </c>
      <c r="Q32" s="215"/>
      <c r="R32" s="214">
        <f>IF(selection!$C$33="All 22 sites combined",SUMIFS(data6!F:F,data6!D:D,1,data6!E:E,1,data6!C:C,0,data6!B:B,$A32,data6!A:A,"&lt;&gt;Other"),SUMIFS(data6!F:F,data6!A:A,selection!$C$33,data6!D:D,1,data6!E:E,1,data6!C:C,0,data6!B:B,$A32))</f>
        <v>31184</v>
      </c>
      <c r="S32" s="206">
        <f>IF(R32=0,"",IFERROR(R32/$AA32*100,""))</f>
        <v>8.9602500962571767</v>
      </c>
      <c r="T32" s="215"/>
      <c r="U32" s="214">
        <f>IF(selection!$C$33="All 22 sites combined",SUMIFS(data6!F:F,data6!D:D,0,data6!E:E,1,data6!C:C,1,data6!B:B,$A32,data6!A:A,"&lt;&gt;Other"),SUMIFS(data6!F:F,data6!A:A,selection!$C$33,data6!D:D,0,data6!E:E,1,data6!C:C,1,data6!B:B,$A32))</f>
        <v>53288</v>
      </c>
      <c r="V32" s="206">
        <f>IF(U32=0,"",IFERROR(U32/$AA32*100,""))</f>
        <v>15.311499715538494</v>
      </c>
      <c r="W32" s="215"/>
      <c r="X32" s="214">
        <f>IF(selection!$C$33="All 22 sites combined",SUMIFS(data6!F:F,data6!D:D,1,data6!E:E,1,data6!C:C,1,data6!B:B,$A32,data6!A:A,"&lt;&gt;Other"),SUMIFS(data6!F:F,data6!A:A,selection!$C$33,data6!D:D,1,data6!E:E,1,data6!C:C,1,data6!B:B,$A32))</f>
        <v>40263</v>
      </c>
      <c r="Y32" s="206">
        <f>IF(X32=0,"",IFERROR(X32/$AA32*100,""))</f>
        <v>11.568963238378743</v>
      </c>
      <c r="Z32" s="215"/>
      <c r="AA32" s="241">
        <f>IF(selection!$C$33="All 22 sites combined",SUMIFS(data6!F:F,data6!B:B,$A32,data6!A:A,"&lt;&gt;Other"),SUMIFS(data6!F:F,data6!A:A,selection!$C$33,data6!B:B,$A32,data6!A:A,"&lt;&gt;Other"))</f>
        <v>348026</v>
      </c>
      <c r="AB32" s="51"/>
    </row>
    <row r="33" spans="1:35" s="38" customFormat="1" ht="19.5" thickBot="1" x14ac:dyDescent="0.35">
      <c r="A33" s="90"/>
      <c r="B33" s="213"/>
      <c r="C33" s="210"/>
      <c r="D33" s="123">
        <f>IFERROR(IF(OR(D32="",C32=0),"",ROUND((2*C32+1.96^2-(1.96*SQRT((1.96^2+4*C32*(1-(D32/100))))))/(2*($AA32+(1.96^2))),3))*100,"")</f>
        <v>25.2</v>
      </c>
      <c r="E33" s="124">
        <f>IFERROR(IF(OR(D32="",C32=0),"",ROUND((2*C32+1.96^2+(1.96*SQRT((1.96^2+4*C32*(1-(D32/100))))))/(2*($AA32+(1.96^2))),3))*100,"")</f>
        <v>25.5</v>
      </c>
      <c r="F33" s="210"/>
      <c r="G33" s="123">
        <f>IFERROR(IF(OR(G32="",F32=0),"",ROUND((2*F32+1.96^2-(1.96*SQRT((1.96^2+4*F32*(1-(G32/100))))))/(2*($AA32+(1.96^2))),3))*100,"")</f>
        <v>6.1</v>
      </c>
      <c r="H33" s="123">
        <f>IFERROR(IF(OR(G32="",F32=0),"",ROUND((2*F32+1.96^2+(1.96*SQRT((1.96^2+4*F32*(1-(G32/100))))))/(2*($AA32+(1.96^2))),3))*100,"")</f>
        <v>6.3</v>
      </c>
      <c r="I33" s="210"/>
      <c r="J33" s="123">
        <f>IFERROR(IF(OR(J32="",I32=0),"",ROUND((2*I32+1.96^2-(1.96*SQRT((1.96^2+4*I32*(1-(J32/100))))))/(2*($AA32+(1.96^2))),3))*100,"")</f>
        <v>23.3</v>
      </c>
      <c r="K33" s="124">
        <f>IFERROR(IF(OR(J32="",I32=0),"",ROUND((2*I32+1.96^2+(1.96*SQRT((1.96^2+4*I32*(1-(J32/100))))))/(2*($AA32+(1.96^2))),3))*100,"")</f>
        <v>23.599999999999998</v>
      </c>
      <c r="L33" s="210"/>
      <c r="M33" s="123">
        <f>IFERROR(IF(OR(M32="",L32=0),"",ROUND((2*L32+1.96^2-(1.96*SQRT((1.96^2+4*L32*(1-(M32/100))))))/(2*($AA32+(1.96^2))),3))*100,"")</f>
        <v>4.5999999999999996</v>
      </c>
      <c r="N33" s="123">
        <f>IFERROR(IF(OR(M32="",L32=0),"",ROUND((2*L32+1.96^2+(1.96*SQRT((1.96^2+4*L32*(1-(M32/100))))))/(2*($AA32+(1.96^2))),3))*100,"")</f>
        <v>4.7</v>
      </c>
      <c r="O33" s="210"/>
      <c r="P33" s="123">
        <f>IFERROR(IF(OR(P32="",O32=0),"",ROUND((2*O32+1.96^2-(1.96*SQRT((1.96^2+4*O32*(1-(P32/100))))))/(2*($AA32+(1.96^2))),3))*100,"")</f>
        <v>4.3999999999999995</v>
      </c>
      <c r="Q33" s="124">
        <f>IFERROR(IF(OR(P32="",O32=0),"",ROUND((2*O32+1.96^2+(1.96*SQRT((1.96^2+4*O32*(1-(P32/100))))))/(2*($AA32+(1.96^2))),3))*100,"")</f>
        <v>4.5</v>
      </c>
      <c r="R33" s="210"/>
      <c r="S33" s="123">
        <f>IFERROR(IF(OR(S32="",R32=0),"",ROUND((2*R32+1.96^2-(1.96*SQRT((1.96^2+4*R32*(1-(S32/100))))))/(2*($AA32+(1.96^2))),3))*100,"")</f>
        <v>8.9</v>
      </c>
      <c r="T33" s="123">
        <f>IFERROR(IF(OR(S32="",R32=0),"",ROUND((2*R32+1.96^2+(1.96*SQRT((1.96^2+4*R32*(1-(S32/100))))))/(2*($AA32+(1.96^2))),3))*100,"")</f>
        <v>9.1</v>
      </c>
      <c r="U33" s="210"/>
      <c r="V33" s="123">
        <f>IFERROR(IF(OR(V32="",U32=0),"",ROUND((2*U32+1.96^2-(1.96*SQRT((1.96^2+4*U32*(1-(V32/100))))))/(2*($AA32+(1.96^2))),3))*100,"")</f>
        <v>15.2</v>
      </c>
      <c r="W33" s="124">
        <f>IFERROR(IF(OR(V32="",U32=0),"",ROUND((2*U32+1.96^2+(1.96*SQRT((1.96^2+4*U32*(1-(V32/100))))))/(2*($AA32+(1.96^2))),3))*100,"")</f>
        <v>15.4</v>
      </c>
      <c r="X33" s="210"/>
      <c r="Y33" s="123">
        <f>IFERROR(IF(OR(Y32="",X32=0),"",ROUND((2*X32+1.96^2-(1.96*SQRT((1.96^2+4*X32*(1-(Y32/100))))))/(2*($AA32+(1.96^2))),3))*100,"")</f>
        <v>11.5</v>
      </c>
      <c r="Z33" s="123">
        <f>IFERROR(IF(OR(Y32="",X32=0),"",ROUND((2*X32+1.96^2+(1.96*SQRT((1.96^2+4*X32*(1-(Y32/100))))))/(2*($AA32+(1.96^2))),3))*100,"")</f>
        <v>11.700000000000001</v>
      </c>
      <c r="AA33" s="208"/>
    </row>
    <row r="34" spans="1:35" ht="28.5" customHeight="1" x14ac:dyDescent="0.25">
      <c r="B34" s="239" t="s">
        <v>247</v>
      </c>
      <c r="C34" s="239"/>
      <c r="D34" s="239"/>
      <c r="E34" s="239"/>
      <c r="F34" s="239"/>
      <c r="G34" s="239"/>
      <c r="H34" s="239"/>
      <c r="I34" s="239"/>
      <c r="J34" s="239"/>
      <c r="K34" s="239"/>
      <c r="L34" s="239"/>
      <c r="M34" s="239"/>
      <c r="N34" s="239"/>
      <c r="O34" s="239"/>
      <c r="P34" s="239"/>
      <c r="Q34" s="239"/>
      <c r="R34" s="239"/>
      <c r="S34" s="239"/>
      <c r="T34" s="239"/>
      <c r="U34" s="239"/>
      <c r="V34" s="239"/>
      <c r="W34" s="239"/>
      <c r="X34" s="239"/>
      <c r="Y34" s="239"/>
      <c r="Z34" s="239"/>
      <c r="AA34" s="239"/>
    </row>
    <row r="35" spans="1:35" s="1" customFormat="1" ht="24" customHeight="1" x14ac:dyDescent="0.25">
      <c r="B35" s="2"/>
      <c r="C35" s="2"/>
      <c r="D35" s="2"/>
      <c r="E35" s="2"/>
      <c r="F35" s="2"/>
      <c r="I35" s="2"/>
      <c r="L35" s="2"/>
      <c r="O35" s="2"/>
      <c r="R35" s="2"/>
      <c r="U35" s="2"/>
      <c r="X35" s="2"/>
      <c r="AA35" s="2"/>
    </row>
    <row r="36" spans="1:35" s="1" customFormat="1" ht="19.5" customHeight="1" x14ac:dyDescent="0.25">
      <c r="B36" s="19" t="s">
        <v>35</v>
      </c>
      <c r="C36" s="2"/>
      <c r="D36" s="2"/>
      <c r="E36" s="2"/>
    </row>
    <row r="37" spans="1:35" s="1" customFormat="1" ht="19.5" customHeight="1" x14ac:dyDescent="0.25">
      <c r="C37" s="238" t="s">
        <v>174</v>
      </c>
      <c r="D37" s="238"/>
      <c r="E37" s="238"/>
      <c r="F37" s="189" t="s">
        <v>34</v>
      </c>
      <c r="G37" s="189"/>
      <c r="H37" s="189"/>
      <c r="I37" s="189" t="s">
        <v>33</v>
      </c>
      <c r="J37" s="189"/>
      <c r="K37" s="189"/>
      <c r="L37" s="189" t="s">
        <v>32</v>
      </c>
      <c r="M37" s="189"/>
      <c r="N37" s="189"/>
      <c r="O37" s="189" t="s">
        <v>31</v>
      </c>
      <c r="P37" s="189"/>
      <c r="Q37" s="189"/>
      <c r="R37" s="240" t="s">
        <v>30</v>
      </c>
      <c r="S37" s="240"/>
      <c r="T37" s="240"/>
      <c r="U37" s="240" t="s">
        <v>29</v>
      </c>
      <c r="V37" s="240"/>
      <c r="W37" s="240"/>
      <c r="X37" s="240" t="s">
        <v>28</v>
      </c>
      <c r="Y37" s="240"/>
      <c r="Z37" s="240"/>
    </row>
    <row r="38" spans="1:35" s="1" customFormat="1" ht="19.5" customHeight="1" x14ac:dyDescent="0.25">
      <c r="B38" s="56" t="s">
        <v>127</v>
      </c>
      <c r="C38" s="21" t="s">
        <v>27</v>
      </c>
      <c r="D38" s="21" t="s">
        <v>26</v>
      </c>
      <c r="E38" s="21" t="s">
        <v>25</v>
      </c>
      <c r="F38" s="21" t="s">
        <v>27</v>
      </c>
      <c r="G38" s="21" t="s">
        <v>26</v>
      </c>
      <c r="H38" s="21" t="s">
        <v>25</v>
      </c>
      <c r="I38" s="21" t="s">
        <v>27</v>
      </c>
      <c r="J38" s="21" t="s">
        <v>26</v>
      </c>
      <c r="K38" s="21" t="s">
        <v>25</v>
      </c>
      <c r="L38" s="21" t="s">
        <v>27</v>
      </c>
      <c r="M38" s="21" t="s">
        <v>26</v>
      </c>
      <c r="N38" s="21" t="s">
        <v>25</v>
      </c>
      <c r="O38" s="21" t="s">
        <v>27</v>
      </c>
      <c r="P38" s="21" t="s">
        <v>26</v>
      </c>
      <c r="Q38" s="21" t="s">
        <v>25</v>
      </c>
      <c r="R38" s="21" t="s">
        <v>27</v>
      </c>
      <c r="S38" s="21" t="s">
        <v>26</v>
      </c>
      <c r="T38" s="21" t="s">
        <v>25</v>
      </c>
      <c r="U38" s="21" t="s">
        <v>27</v>
      </c>
      <c r="V38" s="21" t="s">
        <v>26</v>
      </c>
      <c r="W38" s="21" t="s">
        <v>25</v>
      </c>
      <c r="X38" s="21" t="s">
        <v>27</v>
      </c>
      <c r="Y38" s="21" t="s">
        <v>26</v>
      </c>
      <c r="Z38" s="21" t="s">
        <v>25</v>
      </c>
    </row>
    <row r="39" spans="1:35" s="1" customFormat="1" ht="19.5" customHeight="1" x14ac:dyDescent="0.25">
      <c r="B39" s="19" t="s">
        <v>198</v>
      </c>
      <c r="C39" s="53">
        <f>D28</f>
        <v>33.016154302380855</v>
      </c>
      <c r="D39" s="53">
        <f>D28-D29</f>
        <v>0.11615430238085622</v>
      </c>
      <c r="E39" s="53">
        <f>E29-D28</f>
        <v>8.384569761914662E-2</v>
      </c>
      <c r="F39" s="53">
        <f>G28</f>
        <v>6.8013504761275625</v>
      </c>
      <c r="G39" s="53">
        <f>G28-G29</f>
        <v>0.10135047612756232</v>
      </c>
      <c r="H39" s="53">
        <f>H29-G28</f>
        <v>9.8649523872437861E-2</v>
      </c>
      <c r="I39" s="53">
        <f>J28</f>
        <v>21.476792461229817</v>
      </c>
      <c r="J39" s="53">
        <f>J28-J29</f>
        <v>7.6792461229818088E-2</v>
      </c>
      <c r="K39" s="53">
        <f>K29-J28</f>
        <v>0.12320753877018475</v>
      </c>
      <c r="L39" s="53">
        <f>M28</f>
        <v>10.132161120820509</v>
      </c>
      <c r="M39" s="53">
        <f>M28-M29</f>
        <v>3.2161120820507705E-2</v>
      </c>
      <c r="N39" s="53">
        <f>N29-M28</f>
        <v>6.7838879179490164E-2</v>
      </c>
      <c r="O39" s="53">
        <f>P28</f>
        <v>5.1872126971179604</v>
      </c>
      <c r="P39" s="53">
        <f>P28-P29</f>
        <v>8.7212697117960758E-2</v>
      </c>
      <c r="Q39" s="53">
        <f>Q29-P28</f>
        <v>1.2787302882039775E-2</v>
      </c>
      <c r="R39" s="53">
        <f>S28</f>
        <v>7.813058719287941</v>
      </c>
      <c r="S39" s="53">
        <f>S28-S29</f>
        <v>1.3058719287941223E-2</v>
      </c>
      <c r="T39" s="53">
        <f>T29-S28</f>
        <v>8.694128071205931E-2</v>
      </c>
      <c r="U39" s="53">
        <f>V28</f>
        <v>8.7038502355865681</v>
      </c>
      <c r="V39" s="53">
        <f>V28-V29</f>
        <v>0.10385023558656847</v>
      </c>
      <c r="W39" s="53">
        <f>W29-V28</f>
        <v>9.6149764413430816E-2</v>
      </c>
      <c r="X39" s="53">
        <f>Y28</f>
        <v>6.8694199874487865</v>
      </c>
      <c r="Y39" s="53">
        <f>Y28-Y29</f>
        <v>6.9419987448785747E-2</v>
      </c>
      <c r="Z39" s="53">
        <f>Z29-Y28</f>
        <v>3.0580012551213898E-2</v>
      </c>
    </row>
    <row r="40" spans="1:35" s="1" customFormat="1" ht="19.5" customHeight="1" x14ac:dyDescent="0.25">
      <c r="B40" s="19" t="s">
        <v>206</v>
      </c>
      <c r="C40" s="53">
        <f>D30</f>
        <v>40.66364072220739</v>
      </c>
      <c r="D40" s="53">
        <f>D30-D31</f>
        <v>0.1636407222073899</v>
      </c>
      <c r="E40" s="53">
        <f>E31-D30</f>
        <v>0.13635927779260726</v>
      </c>
      <c r="F40" s="53">
        <f>G30</f>
        <v>7.3885869643231388</v>
      </c>
      <c r="G40" s="53">
        <f>G30-G31</f>
        <v>8.858696432313895E-2</v>
      </c>
      <c r="H40" s="53">
        <f>H31-G30</f>
        <v>0.11141303567686123</v>
      </c>
      <c r="I40" s="53">
        <f>J30</f>
        <v>19.521935226414715</v>
      </c>
      <c r="J40" s="53">
        <f>J30-J31</f>
        <v>0.12193522641471333</v>
      </c>
      <c r="K40" s="53">
        <f>K31-J30</f>
        <v>0.17806477358528383</v>
      </c>
      <c r="L40" s="53">
        <f>M30</f>
        <v>15.583326873774478</v>
      </c>
      <c r="M40" s="53">
        <f>M30-M31</f>
        <v>8.3326873774478116E-2</v>
      </c>
      <c r="N40" s="53">
        <f>N31-M30</f>
        <v>0.11667312622552117</v>
      </c>
      <c r="O40" s="53">
        <f>P30</f>
        <v>5.9000175125817851</v>
      </c>
      <c r="P40" s="53">
        <f>P30-P31</f>
        <v>0.10001751258178437</v>
      </c>
      <c r="Q40" s="53">
        <f>Q31-P30</f>
        <v>9.9982487418214916E-2</v>
      </c>
      <c r="R40" s="53">
        <f>S30</f>
        <v>6.6668389215694717</v>
      </c>
      <c r="S40" s="53">
        <f>S30-S31</f>
        <v>6.6838921569471132E-2</v>
      </c>
      <c r="T40" s="53">
        <f>T31-S30</f>
        <v>0.13316107843052905</v>
      </c>
      <c r="U40" s="53">
        <f>V30</f>
        <v>2.1017969057277623</v>
      </c>
      <c r="V40" s="53">
        <f>V30-V31</f>
        <v>1.7969057277622547E-3</v>
      </c>
      <c r="W40" s="53">
        <f>W31-V30</f>
        <v>-1.7969057277622547E-3</v>
      </c>
      <c r="X40" s="53">
        <f>Y30</f>
        <v>2.1738568734012595</v>
      </c>
      <c r="Y40" s="53">
        <f>Y30-Y31</f>
        <v>7.385687340125946E-2</v>
      </c>
      <c r="Z40" s="53">
        <f>Z31-Y30</f>
        <v>2.6143126598740185E-2</v>
      </c>
    </row>
    <row r="41" spans="1:35" s="1" customFormat="1" ht="19.5" customHeight="1" x14ac:dyDescent="0.25">
      <c r="B41" s="19" t="s">
        <v>207</v>
      </c>
      <c r="C41" s="53">
        <f>D32</f>
        <v>25.362185583835689</v>
      </c>
      <c r="D41" s="53">
        <f>D32-D33</f>
        <v>0.16218558383569004</v>
      </c>
      <c r="E41" s="53">
        <f>E33-D32</f>
        <v>0.13781441616431067</v>
      </c>
      <c r="F41" s="53">
        <f>G32</f>
        <v>6.2136162240752126</v>
      </c>
      <c r="G41" s="53">
        <f>G32-G33</f>
        <v>0.11361622407521299</v>
      </c>
      <c r="H41" s="53">
        <f>H33-G32</f>
        <v>8.6383775924787187E-2</v>
      </c>
      <c r="I41" s="53">
        <f>J32</f>
        <v>23.433306706970171</v>
      </c>
      <c r="J41" s="53">
        <f>J32-J33</f>
        <v>0.13330670697017055</v>
      </c>
      <c r="K41" s="53">
        <f>K33-J32</f>
        <v>0.16669329302982661</v>
      </c>
      <c r="L41" s="53">
        <f>M32</f>
        <v>4.6763747536103617</v>
      </c>
      <c r="M41" s="53">
        <f>M32-M33</f>
        <v>7.6374753610362056E-2</v>
      </c>
      <c r="N41" s="53">
        <f>N33-M32</f>
        <v>2.3625246389638477E-2</v>
      </c>
      <c r="O41" s="53">
        <f>P32</f>
        <v>4.4738036813341537</v>
      </c>
      <c r="P41" s="53">
        <f>P32-P33</f>
        <v>7.380368133415427E-2</v>
      </c>
      <c r="Q41" s="53">
        <f>Q33-P32</f>
        <v>2.6196318665846263E-2</v>
      </c>
      <c r="R41" s="53">
        <f>S32</f>
        <v>8.9602500962571767</v>
      </c>
      <c r="S41" s="53">
        <f>S32-S33</f>
        <v>6.0250096257176367E-2</v>
      </c>
      <c r="T41" s="53">
        <f>T33-S32</f>
        <v>0.13974990374282292</v>
      </c>
      <c r="U41" s="53">
        <f>V32</f>
        <v>15.311499715538494</v>
      </c>
      <c r="V41" s="53">
        <f>V32-V33</f>
        <v>0.11149971553849447</v>
      </c>
      <c r="W41" s="53">
        <f>W33-V32</f>
        <v>8.8500284461506595E-2</v>
      </c>
      <c r="X41" s="53">
        <f>Y32</f>
        <v>11.568963238378743</v>
      </c>
      <c r="Y41" s="53">
        <f>Y32-Y33</f>
        <v>6.8963238378742631E-2</v>
      </c>
      <c r="Z41" s="53">
        <f>Z33-Y32</f>
        <v>0.13103676162125844</v>
      </c>
    </row>
    <row r="42" spans="1:35" s="1" customFormat="1" x14ac:dyDescent="0.25">
      <c r="B42" s="20"/>
      <c r="C42" s="58"/>
      <c r="D42" s="58"/>
      <c r="E42" s="58"/>
      <c r="F42" s="59"/>
      <c r="G42" s="57"/>
      <c r="H42" s="57"/>
      <c r="I42" s="57"/>
      <c r="J42" s="57"/>
      <c r="K42" s="57"/>
      <c r="L42" s="57"/>
      <c r="M42" s="57"/>
      <c r="N42" s="57"/>
      <c r="O42" s="57"/>
      <c r="P42" s="57"/>
      <c r="Q42" s="57"/>
      <c r="R42" s="57"/>
      <c r="S42" s="57"/>
      <c r="T42" s="57"/>
      <c r="U42" s="57"/>
      <c r="V42" s="57"/>
      <c r="W42" s="57"/>
      <c r="X42" s="57"/>
      <c r="Y42" s="57"/>
      <c r="Z42" s="57"/>
    </row>
    <row r="43" spans="1:35" s="1" customFormat="1" x14ac:dyDescent="0.25">
      <c r="C43" s="57"/>
      <c r="D43" s="57"/>
      <c r="E43" s="57"/>
      <c r="F43" s="59"/>
      <c r="G43" s="57"/>
      <c r="H43" s="57"/>
      <c r="I43" s="57"/>
      <c r="J43" s="57"/>
      <c r="K43" s="57"/>
      <c r="L43" s="57"/>
      <c r="M43" s="57"/>
      <c r="N43" s="57"/>
      <c r="O43" s="57"/>
      <c r="P43" s="57"/>
      <c r="Q43" s="57"/>
      <c r="R43" s="57"/>
      <c r="S43" s="57"/>
      <c r="T43" s="57"/>
      <c r="U43" s="57"/>
      <c r="V43" s="57"/>
      <c r="W43" s="57"/>
      <c r="X43" s="57"/>
      <c r="Y43" s="57"/>
      <c r="Z43" s="57"/>
    </row>
    <row r="44" spans="1:35" s="1" customFormat="1" x14ac:dyDescent="0.25">
      <c r="C44" s="57"/>
      <c r="D44" s="57"/>
      <c r="E44" s="57"/>
      <c r="F44" s="59"/>
      <c r="G44" s="57"/>
      <c r="H44" s="57"/>
      <c r="I44" s="57"/>
      <c r="J44" s="57"/>
      <c r="K44" s="57"/>
      <c r="L44" s="57"/>
      <c r="M44" s="57"/>
      <c r="N44" s="57"/>
      <c r="O44" s="57"/>
      <c r="P44" s="57"/>
      <c r="Q44" s="57"/>
      <c r="R44" s="57"/>
      <c r="S44" s="57"/>
      <c r="T44" s="57"/>
      <c r="U44" s="57"/>
      <c r="V44" s="57"/>
      <c r="W44" s="57"/>
      <c r="X44" s="57"/>
      <c r="Y44" s="57"/>
      <c r="Z44" s="57"/>
    </row>
    <row r="45" spans="1:35" s="1" customFormat="1" x14ac:dyDescent="0.25">
      <c r="F45" s="2"/>
    </row>
    <row r="46" spans="1:35" s="2" customFormat="1" x14ac:dyDescent="0.25">
      <c r="C46" s="238" t="s">
        <v>174</v>
      </c>
      <c r="D46" s="238"/>
      <c r="E46" s="238"/>
      <c r="F46" s="238" t="s">
        <v>34</v>
      </c>
      <c r="G46" s="238"/>
      <c r="H46" s="238"/>
      <c r="I46" s="238" t="s">
        <v>131</v>
      </c>
      <c r="J46" s="238"/>
      <c r="K46" s="238"/>
      <c r="L46" s="238" t="s">
        <v>32</v>
      </c>
      <c r="M46" s="238"/>
      <c r="N46" s="238"/>
      <c r="O46" s="238" t="s">
        <v>31</v>
      </c>
      <c r="P46" s="238"/>
      <c r="Q46" s="238"/>
      <c r="R46" s="236" t="s">
        <v>30</v>
      </c>
      <c r="S46" s="236"/>
      <c r="T46" s="236"/>
      <c r="U46" s="236" t="s">
        <v>29</v>
      </c>
      <c r="V46" s="236"/>
      <c r="W46" s="236"/>
      <c r="X46" s="236" t="s">
        <v>28</v>
      </c>
      <c r="Y46" s="236"/>
      <c r="Z46" s="236"/>
    </row>
    <row r="47" spans="1:35" s="2" customFormat="1" x14ac:dyDescent="0.25">
      <c r="B47" s="60" t="s">
        <v>129</v>
      </c>
      <c r="C47" s="92" t="s">
        <v>27</v>
      </c>
      <c r="D47" s="92" t="s">
        <v>26</v>
      </c>
      <c r="E47" s="92" t="s">
        <v>25</v>
      </c>
      <c r="F47" s="92" t="s">
        <v>27</v>
      </c>
      <c r="G47" s="92" t="s">
        <v>26</v>
      </c>
      <c r="H47" s="92" t="s">
        <v>25</v>
      </c>
      <c r="I47" s="92" t="s">
        <v>27</v>
      </c>
      <c r="J47" s="92" t="s">
        <v>26</v>
      </c>
      <c r="K47" s="92" t="s">
        <v>25</v>
      </c>
      <c r="L47" s="92" t="s">
        <v>27</v>
      </c>
      <c r="M47" s="92" t="s">
        <v>26</v>
      </c>
      <c r="N47" s="92" t="s">
        <v>25</v>
      </c>
      <c r="O47" s="92" t="s">
        <v>27</v>
      </c>
      <c r="P47" s="92" t="s">
        <v>26</v>
      </c>
      <c r="Q47" s="92" t="s">
        <v>25</v>
      </c>
      <c r="R47" s="92" t="s">
        <v>27</v>
      </c>
      <c r="S47" s="92" t="s">
        <v>26</v>
      </c>
      <c r="T47" s="92" t="s">
        <v>25</v>
      </c>
      <c r="U47" s="92" t="s">
        <v>27</v>
      </c>
      <c r="V47" s="92" t="s">
        <v>26</v>
      </c>
      <c r="W47" s="92" t="s">
        <v>25</v>
      </c>
      <c r="X47" s="92" t="s">
        <v>27</v>
      </c>
      <c r="Y47" s="92" t="s">
        <v>26</v>
      </c>
      <c r="Z47" s="92" t="s">
        <v>25</v>
      </c>
    </row>
    <row r="48" spans="1:35" s="2" customFormat="1" x14ac:dyDescent="0.25">
      <c r="A48" s="237"/>
      <c r="B48" s="19" t="s">
        <v>198</v>
      </c>
      <c r="C48" s="61" t="str">
        <f>IF(selection!$C$33&lt;&gt;"All 22 sites combined",D28,"0")</f>
        <v>0</v>
      </c>
      <c r="D48" s="61" t="str">
        <f>IF(selection!$C$33&lt;&gt;"All 22 sites combined",D28-D29,"0")</f>
        <v>0</v>
      </c>
      <c r="E48" s="61" t="str">
        <f>IF(selection!$C$33&lt;&gt;"All 22 sites combined",E29-D28,"0")</f>
        <v>0</v>
      </c>
      <c r="F48" s="61" t="str">
        <f>IF(selection!$C$33&lt;&gt;"All 22 sites combined",G28,"0")</f>
        <v>0</v>
      </c>
      <c r="G48" s="61" t="str">
        <f>IF(selection!$C$33&lt;&gt;"All 22 sites combined",G28-G29,"0")</f>
        <v>0</v>
      </c>
      <c r="H48" s="61" t="str">
        <f>IF(selection!$C$33&lt;&gt;"All 22 sites combined",H29-G28,"0")</f>
        <v>0</v>
      </c>
      <c r="I48" s="61" t="str">
        <f>IF(selection!$C$33&lt;&gt;"All 22 sites combined",J28,"0")</f>
        <v>0</v>
      </c>
      <c r="J48" s="61" t="str">
        <f>IF(selection!$C$33&lt;&gt;"All 22 sites combined",J28-J29,"0")</f>
        <v>0</v>
      </c>
      <c r="K48" s="61" t="str">
        <f>IF(selection!$C$33&lt;&gt;"All 22 sites combined",K29-J28,"0")</f>
        <v>0</v>
      </c>
      <c r="L48" s="61" t="str">
        <f>IF(selection!$C$33&lt;&gt;"All 22 sites combined",M28,"0")</f>
        <v>0</v>
      </c>
      <c r="M48" s="61" t="str">
        <f>IF(selection!$C$33&lt;&gt;"All 22 sites combined",M28-M29,"0")</f>
        <v>0</v>
      </c>
      <c r="N48" s="61" t="str">
        <f>IF(selection!$C$33&lt;&gt;"All 22 sites combined",N29-M28,"0")</f>
        <v>0</v>
      </c>
      <c r="O48" s="61" t="str">
        <f>IF(selection!$C$33&lt;&gt;"All 22 sites combined",P28,"0")</f>
        <v>0</v>
      </c>
      <c r="P48" s="61" t="str">
        <f>IF(selection!$C$33&lt;&gt;"All 22 sites combined",P28-P29,"0")</f>
        <v>0</v>
      </c>
      <c r="Q48" s="61" t="str">
        <f>IF(selection!$C$33&lt;&gt;"All 22 sites combined",Q29-P28,"0")</f>
        <v>0</v>
      </c>
      <c r="R48" s="61" t="str">
        <f>IF(selection!$C$33&lt;&gt;"All 22 sites combined",S28,"0")</f>
        <v>0</v>
      </c>
      <c r="S48" s="61" t="str">
        <f>IF(selection!$C$33&lt;&gt;"All 22 sites combined",S28-S29,"0")</f>
        <v>0</v>
      </c>
      <c r="T48" s="61" t="str">
        <f>IF(selection!$C$33&lt;&gt;"All 22 sites combined",T29-S28,"0")</f>
        <v>0</v>
      </c>
      <c r="U48" s="61" t="str">
        <f>IF(selection!$C$33&lt;&gt;"All 22 sites combined",V28,"0")</f>
        <v>0</v>
      </c>
      <c r="V48" s="61" t="str">
        <f>IF(selection!$C$33&lt;&gt;"All 22 sites combined",V28-V29,"0")</f>
        <v>0</v>
      </c>
      <c r="W48" s="61" t="str">
        <f>IF(selection!$C$33&lt;&gt;"All 22 sites combined",W29-V28,"0")</f>
        <v>0</v>
      </c>
      <c r="X48" s="61" t="str">
        <f>IF(selection!$C$33&lt;&gt;"All 22 sites combined",Y28,"0")</f>
        <v>0</v>
      </c>
      <c r="Y48" s="61" t="str">
        <f>IF(selection!$C$33&lt;&gt;"All 22 sites combined",Y28-Y29,"0")</f>
        <v>0</v>
      </c>
      <c r="Z48" s="61" t="str">
        <f>IF(selection!$C$33&lt;&gt;"All 22 sites combined",Z29-Y28,"0")</f>
        <v>0</v>
      </c>
      <c r="AI48" s="61"/>
    </row>
    <row r="49" spans="1:35" s="2" customFormat="1" x14ac:dyDescent="0.25">
      <c r="A49" s="237"/>
      <c r="B49" s="19" t="s">
        <v>206</v>
      </c>
      <c r="C49" s="61" t="str">
        <f>IF(selection!$C$33&lt;&gt;"All 22 sites combined",D30,"0")</f>
        <v>0</v>
      </c>
      <c r="D49" s="61" t="str">
        <f>IF(selection!$C$33&lt;&gt;"All 22 sites combined",D30-D31,"0")</f>
        <v>0</v>
      </c>
      <c r="E49" s="61" t="str">
        <f>IF(selection!$C$33&lt;&gt;"All 22 sites combined",E31-D30,"0")</f>
        <v>0</v>
      </c>
      <c r="F49" s="61" t="str">
        <f>IF(selection!$C$33&lt;&gt;"All 22 sites combined",G30,"0")</f>
        <v>0</v>
      </c>
      <c r="G49" s="61" t="str">
        <f>IF(selection!$C$33&lt;&gt;"All 22 sites combined",G30-G31,"0")</f>
        <v>0</v>
      </c>
      <c r="H49" s="61" t="str">
        <f>IF(selection!$C$33&lt;&gt;"All 22 sites combined",H31-G30,"0")</f>
        <v>0</v>
      </c>
      <c r="I49" s="61" t="str">
        <f>IF(selection!$C$33&lt;&gt;"All 22 sites combined",J30,"0")</f>
        <v>0</v>
      </c>
      <c r="J49" s="61" t="str">
        <f>IF(selection!$C$33&lt;&gt;"All 22 sites combined",J30-J31,"0")</f>
        <v>0</v>
      </c>
      <c r="K49" s="61" t="str">
        <f>IF(selection!$C$33&lt;&gt;"All 22 sites combined",K31-J30,"0")</f>
        <v>0</v>
      </c>
      <c r="L49" s="61" t="str">
        <f>IF(selection!$C$33&lt;&gt;"All 22 sites combined",M30,"0")</f>
        <v>0</v>
      </c>
      <c r="M49" s="61" t="str">
        <f>IF(selection!$C$33&lt;&gt;"All 22 sites combined",M30-M31,"0")</f>
        <v>0</v>
      </c>
      <c r="N49" s="61" t="str">
        <f>IF(selection!$C$33&lt;&gt;"All 22 sites combined",N31-M30,"0")</f>
        <v>0</v>
      </c>
      <c r="O49" s="61" t="str">
        <f>IF(selection!$C$33&lt;&gt;"All 22 sites combined",P30,"0")</f>
        <v>0</v>
      </c>
      <c r="P49" s="61" t="str">
        <f>IF(selection!$C$33&lt;&gt;"All 22 sites combined",P30-P31,"0")</f>
        <v>0</v>
      </c>
      <c r="Q49" s="61" t="str">
        <f>IF(selection!$C$33&lt;&gt;"All 22 sites combined",Q31-P30,"0")</f>
        <v>0</v>
      </c>
      <c r="R49" s="61" t="str">
        <f>IF(selection!$C$33&lt;&gt;"All 22 sites combined",S30,"0")</f>
        <v>0</v>
      </c>
      <c r="S49" s="61" t="str">
        <f>IF(selection!$C$33&lt;&gt;"All 22 sites combined",S30-S31,"0")</f>
        <v>0</v>
      </c>
      <c r="T49" s="61" t="str">
        <f>IF(selection!$C$33&lt;&gt;"All 22 sites combined",T31-S30,"0")</f>
        <v>0</v>
      </c>
      <c r="U49" s="61" t="str">
        <f>IF(selection!$C$33&lt;&gt;"All 22 sites combined",V30,"0")</f>
        <v>0</v>
      </c>
      <c r="V49" s="61" t="str">
        <f>IF(selection!$C$33&lt;&gt;"All 22 sites combined",V30-V31,"0")</f>
        <v>0</v>
      </c>
      <c r="W49" s="61" t="str">
        <f>IF(selection!$C$33&lt;&gt;"All 22 sites combined",W31-V30,"0")</f>
        <v>0</v>
      </c>
      <c r="X49" s="61" t="str">
        <f>IF(selection!$C$33&lt;&gt;"All 22 sites combined",Y30,"0")</f>
        <v>0</v>
      </c>
      <c r="Y49" s="61" t="str">
        <f>IF(selection!$C$33&lt;&gt;"All 22 sites combined",Y30-Y31,"0")</f>
        <v>0</v>
      </c>
      <c r="Z49" s="61" t="str">
        <f>IF(selection!$C$33&lt;&gt;"All 22 sites combined",Z31-Y30,"0")</f>
        <v>0</v>
      </c>
      <c r="AI49" s="61"/>
    </row>
    <row r="50" spans="1:35" s="2" customFormat="1" x14ac:dyDescent="0.25">
      <c r="A50" s="237"/>
      <c r="B50" s="19" t="s">
        <v>207</v>
      </c>
      <c r="C50" s="61" t="str">
        <f>IF(selection!$C$33&lt;&gt;"All 22 sites combined",D32,"0")</f>
        <v>0</v>
      </c>
      <c r="D50" s="61" t="str">
        <f>IF(selection!$C$33&lt;&gt;"All 22 sites combined",D32-D33,"0")</f>
        <v>0</v>
      </c>
      <c r="E50" s="61" t="str">
        <f>IF(selection!$C$33&lt;&gt;"All 22 sites combined",E33-D32,"0")</f>
        <v>0</v>
      </c>
      <c r="F50" s="61" t="str">
        <f>IF(selection!$C$33&lt;&gt;"All 22 sites combined",G32,"0")</f>
        <v>0</v>
      </c>
      <c r="G50" s="61" t="str">
        <f>IF(selection!$C$33&lt;&gt;"All 22 sites combined",G32-G33,"0")</f>
        <v>0</v>
      </c>
      <c r="H50" s="61" t="str">
        <f>IF(selection!$C$33&lt;&gt;"All 22 sites combined",H33-G32,"0")</f>
        <v>0</v>
      </c>
      <c r="I50" s="61" t="str">
        <f>IF(selection!$C$33&lt;&gt;"All 22 sites combined",J32,"0")</f>
        <v>0</v>
      </c>
      <c r="J50" s="61" t="str">
        <f>IF(selection!$C$33&lt;&gt;"All 22 sites combined",J32-J33,"0")</f>
        <v>0</v>
      </c>
      <c r="K50" s="61" t="str">
        <f>IF(selection!$C$33&lt;&gt;"All 22 sites combined",K33-J32,"0")</f>
        <v>0</v>
      </c>
      <c r="L50" s="61" t="str">
        <f>IF(selection!$C$33&lt;&gt;"All 22 sites combined",M32,"0")</f>
        <v>0</v>
      </c>
      <c r="M50" s="61" t="str">
        <f>IF(selection!$C$33&lt;&gt;"All 22 sites combined",M32-M33,"0")</f>
        <v>0</v>
      </c>
      <c r="N50" s="61" t="str">
        <f>IF(selection!$C$33&lt;&gt;"All 22 sites combined",N33-M32,"0")</f>
        <v>0</v>
      </c>
      <c r="O50" s="61" t="str">
        <f>IF(selection!$C$33&lt;&gt;"All 22 sites combined",P32,"0")</f>
        <v>0</v>
      </c>
      <c r="P50" s="61" t="str">
        <f>IF(selection!$C$33&lt;&gt;"All 22 sites combined",P32-P33,"0")</f>
        <v>0</v>
      </c>
      <c r="Q50" s="61" t="str">
        <f>IF(selection!$C$33&lt;&gt;"All 22 sites combined",Q33-P32,"0")</f>
        <v>0</v>
      </c>
      <c r="R50" s="61" t="str">
        <f>IF(selection!$C$33&lt;&gt;"All 22 sites combined",S32,"0")</f>
        <v>0</v>
      </c>
      <c r="S50" s="61" t="str">
        <f>IF(selection!$C$33&lt;&gt;"All 22 sites combined",S32-S33,"0")</f>
        <v>0</v>
      </c>
      <c r="T50" s="61" t="str">
        <f>IF(selection!$C$33&lt;&gt;"All 22 sites combined",T33-S32,"0")</f>
        <v>0</v>
      </c>
      <c r="U50" s="61" t="str">
        <f>IF(selection!$C$33&lt;&gt;"All 22 sites combined",V32,"0")</f>
        <v>0</v>
      </c>
      <c r="V50" s="61" t="str">
        <f>IF(selection!$C$33&lt;&gt;"All 22 sites combined",V32-V33,"0")</f>
        <v>0</v>
      </c>
      <c r="W50" s="61" t="str">
        <f>IF(selection!$C$33&lt;&gt;"All 22 sites combined",W33-V32,"0")</f>
        <v>0</v>
      </c>
      <c r="X50" s="61" t="str">
        <f>IF(selection!$C$33&lt;&gt;"All 22 sites combined",Y32,"0")</f>
        <v>0</v>
      </c>
      <c r="Y50" s="61" t="str">
        <f>IF(selection!$C$33&lt;&gt;"All 22 sites combined",Y32-Y33,"0")</f>
        <v>0</v>
      </c>
      <c r="Z50" s="61" t="str">
        <f>IF(selection!$C$33&lt;&gt;"All 22 sites combined",Z33-Y32,"0")</f>
        <v>0</v>
      </c>
      <c r="AI50" s="61"/>
    </row>
    <row r="51" spans="1:35" s="2" customFormat="1" x14ac:dyDescent="0.25">
      <c r="B51" s="92"/>
      <c r="C51" s="92"/>
      <c r="E51" s="92"/>
      <c r="F51" s="92"/>
      <c r="G51" s="92"/>
      <c r="I51" s="92"/>
      <c r="J51" s="92"/>
      <c r="K51" s="92"/>
      <c r="M51" s="92"/>
      <c r="N51" s="92"/>
      <c r="O51" s="92"/>
      <c r="Q51" s="92"/>
      <c r="R51" s="92"/>
      <c r="S51" s="92"/>
      <c r="U51" s="92"/>
      <c r="V51" s="92"/>
      <c r="W51" s="92"/>
      <c r="Y51" s="92"/>
      <c r="Z51" s="92"/>
      <c r="AA51" s="92"/>
      <c r="AC51" s="92"/>
      <c r="AD51" s="92"/>
      <c r="AE51" s="61"/>
      <c r="AG51" s="92"/>
      <c r="AH51" s="92"/>
    </row>
    <row r="52" spans="1:35" s="2" customFormat="1" x14ac:dyDescent="0.25">
      <c r="B52" s="92"/>
      <c r="C52" s="238" t="s">
        <v>174</v>
      </c>
      <c r="D52" s="238"/>
      <c r="E52" s="238"/>
      <c r="F52" s="238" t="s">
        <v>34</v>
      </c>
      <c r="G52" s="238"/>
      <c r="H52" s="238"/>
      <c r="I52" s="238" t="s">
        <v>131</v>
      </c>
      <c r="J52" s="238"/>
      <c r="K52" s="238"/>
      <c r="L52" s="238" t="s">
        <v>32</v>
      </c>
      <c r="M52" s="238"/>
      <c r="N52" s="238"/>
      <c r="O52" s="238" t="s">
        <v>31</v>
      </c>
      <c r="P52" s="238"/>
      <c r="Q52" s="238"/>
      <c r="R52" s="236" t="s">
        <v>30</v>
      </c>
      <c r="S52" s="236"/>
      <c r="T52" s="236"/>
      <c r="U52" s="236" t="s">
        <v>29</v>
      </c>
      <c r="V52" s="236"/>
      <c r="W52" s="236"/>
      <c r="X52" s="236" t="s">
        <v>28</v>
      </c>
      <c r="Y52" s="236"/>
      <c r="Z52" s="236"/>
      <c r="AA52" s="92"/>
      <c r="AC52" s="92"/>
      <c r="AD52" s="92"/>
      <c r="AE52" s="61"/>
      <c r="AG52" s="92"/>
      <c r="AH52" s="92"/>
    </row>
    <row r="53" spans="1:35" s="2" customFormat="1" x14ac:dyDescent="0.25">
      <c r="B53" s="60" t="s">
        <v>130</v>
      </c>
      <c r="C53" s="92" t="s">
        <v>27</v>
      </c>
      <c r="D53" s="92" t="s">
        <v>26</v>
      </c>
      <c r="E53" s="92" t="s">
        <v>25</v>
      </c>
      <c r="F53" s="92" t="s">
        <v>27</v>
      </c>
      <c r="G53" s="92" t="s">
        <v>26</v>
      </c>
      <c r="H53" s="92" t="s">
        <v>25</v>
      </c>
      <c r="I53" s="92" t="s">
        <v>27</v>
      </c>
      <c r="J53" s="92" t="s">
        <v>26</v>
      </c>
      <c r="K53" s="92" t="s">
        <v>25</v>
      </c>
      <c r="L53" s="92" t="s">
        <v>27</v>
      </c>
      <c r="M53" s="92" t="s">
        <v>26</v>
      </c>
      <c r="N53" s="92" t="s">
        <v>25</v>
      </c>
      <c r="O53" s="92" t="s">
        <v>27</v>
      </c>
      <c r="P53" s="92" t="s">
        <v>26</v>
      </c>
      <c r="Q53" s="92" t="s">
        <v>25</v>
      </c>
      <c r="R53" s="92" t="s">
        <v>27</v>
      </c>
      <c r="S53" s="92" t="s">
        <v>26</v>
      </c>
      <c r="T53" s="92" t="s">
        <v>25</v>
      </c>
      <c r="U53" s="92" t="s">
        <v>27</v>
      </c>
      <c r="V53" s="92" t="s">
        <v>26</v>
      </c>
      <c r="W53" s="92" t="s">
        <v>25</v>
      </c>
      <c r="X53" s="92" t="s">
        <v>27</v>
      </c>
      <c r="Y53" s="92" t="s">
        <v>26</v>
      </c>
      <c r="Z53" s="92" t="s">
        <v>25</v>
      </c>
    </row>
    <row r="54" spans="1:35" s="2" customFormat="1" x14ac:dyDescent="0.25">
      <c r="B54" s="19" t="s">
        <v>198</v>
      </c>
      <c r="C54" s="61">
        <f>IF(selection!$C$33="All 22 sites combined",D28,"0")</f>
        <v>33.016154302380855</v>
      </c>
      <c r="D54" s="61">
        <f>IF(selection!$C$33="All 22 sites combined",D28-D29,"0")</f>
        <v>0.11615430238085622</v>
      </c>
      <c r="E54" s="61">
        <f>IF(selection!$C$33="All 22 sites combined",E29-D28,"0")</f>
        <v>8.384569761914662E-2</v>
      </c>
      <c r="F54" s="61">
        <f>IF(selection!$C$33="All 22 sites combined",G28,"0")</f>
        <v>6.8013504761275625</v>
      </c>
      <c r="G54" s="61">
        <f>IF(selection!$C$33="All 22 sites combined",G28-G29,"0")</f>
        <v>0.10135047612756232</v>
      </c>
      <c r="H54" s="61">
        <f>IF(selection!$C$33="All 22 sites combined",H29-G28,"0")</f>
        <v>9.8649523872437861E-2</v>
      </c>
      <c r="I54" s="61">
        <f>IF(selection!$C$33="All 22 sites combined",J28,"0")</f>
        <v>21.476792461229817</v>
      </c>
      <c r="J54" s="61">
        <f>IF(selection!$C$33="All 22 sites combined",J28-J29,"0")</f>
        <v>7.6792461229818088E-2</v>
      </c>
      <c r="K54" s="61">
        <f>IF(selection!$C$33="All 22 sites combined",K29-J28,"0")</f>
        <v>0.12320753877018475</v>
      </c>
      <c r="L54" s="61">
        <f>IF(selection!$C$33="All 22 sites combined",M28,"0")</f>
        <v>10.132161120820509</v>
      </c>
      <c r="M54" s="61">
        <f>IF(selection!$C$33="All 22 sites combined",M28-M29,"0")</f>
        <v>3.2161120820507705E-2</v>
      </c>
      <c r="N54" s="61">
        <f>IF(selection!$C$33="All 22 sites combined",N29-M28,"0")</f>
        <v>6.7838879179490164E-2</v>
      </c>
      <c r="O54" s="61">
        <f>IF(selection!$C$33="All 22 sites combined",P28,"0")</f>
        <v>5.1872126971179604</v>
      </c>
      <c r="P54" s="61">
        <f>IF(selection!$C$33="All 22 sites combined",P28-P29,"0")</f>
        <v>8.7212697117960758E-2</v>
      </c>
      <c r="Q54" s="61">
        <f>IF(selection!$C$33="All 22 sites combined",Q29-P28,"0")</f>
        <v>1.2787302882039775E-2</v>
      </c>
      <c r="R54" s="61">
        <f>IF(selection!$C$33="All 22 sites combined",S28,"0")</f>
        <v>7.813058719287941</v>
      </c>
      <c r="S54" s="61">
        <f>IF(selection!$C$33="All 22 sites combined",S28-S29,"0")</f>
        <v>1.3058719287941223E-2</v>
      </c>
      <c r="T54" s="61">
        <f>IF(selection!$C$33="All 22 sites combined",T29-S28,"0")</f>
        <v>8.694128071205931E-2</v>
      </c>
      <c r="U54" s="61">
        <f>IF(selection!$C$33="All 22 sites combined",V28,"0")</f>
        <v>8.7038502355865681</v>
      </c>
      <c r="V54" s="61">
        <f>IF(selection!$C$33="All 22 sites combined",V28-V29,"0")</f>
        <v>0.10385023558656847</v>
      </c>
      <c r="W54" s="61">
        <f>IF(selection!$C$33="All 22 sites combined",W29-V28,"0")</f>
        <v>9.6149764413430816E-2</v>
      </c>
      <c r="X54" s="61">
        <f>IF(selection!$C$33="All 22 sites combined",Y28,"0")</f>
        <v>6.8694199874487865</v>
      </c>
      <c r="Y54" s="61">
        <f>IF(selection!$C$33="All 22 sites combined",Y28-Y29,"0")</f>
        <v>6.9419987448785747E-2</v>
      </c>
      <c r="Z54" s="61">
        <f>IF(selection!$C$33="All 22 sites combined",Z29-Y28,"0")</f>
        <v>3.0580012551213898E-2</v>
      </c>
    </row>
    <row r="55" spans="1:35" s="2" customFormat="1" x14ac:dyDescent="0.25">
      <c r="B55" s="19" t="s">
        <v>206</v>
      </c>
      <c r="C55" s="61">
        <f>IF(selection!$C$33="All 22 sites combined",D30,"0")</f>
        <v>40.66364072220739</v>
      </c>
      <c r="D55" s="61">
        <f>IF(selection!$C$33="All 22 sites combined",D30-D31,"0")</f>
        <v>0.1636407222073899</v>
      </c>
      <c r="E55" s="61">
        <f>IF(selection!$C$33="All 22 sites combined",E31-D30,"0")</f>
        <v>0.13635927779260726</v>
      </c>
      <c r="F55" s="61">
        <f>IF(selection!$C$33="All 22 sites combined",G30,"0")</f>
        <v>7.3885869643231388</v>
      </c>
      <c r="G55" s="61">
        <f>IF(selection!$C$33="All 22 sites combined",G30-G31,"0")</f>
        <v>8.858696432313895E-2</v>
      </c>
      <c r="H55" s="61">
        <f>IF(selection!$C$33="All 22 sites combined",H31-G30,"0")</f>
        <v>0.11141303567686123</v>
      </c>
      <c r="I55" s="61">
        <f>IF(selection!$C$33="All 22 sites combined",J30,"0")</f>
        <v>19.521935226414715</v>
      </c>
      <c r="J55" s="61">
        <f>IF(selection!$C$33="All 22 sites combined",J30-J31,"0")</f>
        <v>0.12193522641471333</v>
      </c>
      <c r="K55" s="61">
        <f>IF(selection!$C$33="All 22 sites combined",K31-J30,"0")</f>
        <v>0.17806477358528383</v>
      </c>
      <c r="L55" s="61">
        <f>IF(selection!$C$33="All 22 sites combined",M30,"0")</f>
        <v>15.583326873774478</v>
      </c>
      <c r="M55" s="61">
        <f>IF(selection!$C$33="All 22 sites combined",M30-M31,"0")</f>
        <v>8.3326873774478116E-2</v>
      </c>
      <c r="N55" s="61">
        <f>IF(selection!$C$33="All 22 sites combined",N31-M30,"0")</f>
        <v>0.11667312622552117</v>
      </c>
      <c r="O55" s="61">
        <f>IF(selection!$C$33="All 22 sites combined",P30,"0")</f>
        <v>5.9000175125817851</v>
      </c>
      <c r="P55" s="61">
        <f>IF(selection!$C$33="All 22 sites combined",P30-P31,"0")</f>
        <v>0.10001751258178437</v>
      </c>
      <c r="Q55" s="61">
        <f>IF(selection!$C$33="All 22 sites combined",Q31-P30,"0")</f>
        <v>9.9982487418214916E-2</v>
      </c>
      <c r="R55" s="61">
        <f>IF(selection!$C$33="All 22 sites combined",S30,"0")</f>
        <v>6.6668389215694717</v>
      </c>
      <c r="S55" s="61">
        <f>IF(selection!$C$33="All 22 sites combined",S30-S31,"0")</f>
        <v>6.6838921569471132E-2</v>
      </c>
      <c r="T55" s="61">
        <f>IF(selection!$C$33="All 22 sites combined",T31-S30,"0")</f>
        <v>0.13316107843052905</v>
      </c>
      <c r="U55" s="61">
        <f>IF(selection!$C$33="All 22 sites combined",V30,"0")</f>
        <v>2.1017969057277623</v>
      </c>
      <c r="V55" s="61">
        <f>IF(selection!$C$33="All 22 sites combined",V30-V31,"0")</f>
        <v>1.7969057277622547E-3</v>
      </c>
      <c r="W55" s="61">
        <f>IF(selection!$C$33="All 22 sites combined",W31-V30,"0")</f>
        <v>-1.7969057277622547E-3</v>
      </c>
      <c r="X55" s="61">
        <f>IF(selection!$C$33="All 22 sites combined",Y30,"0")</f>
        <v>2.1738568734012595</v>
      </c>
      <c r="Y55" s="61">
        <f>IF(selection!$C$33="All 22 sites combined",Y30-Y31,"0")</f>
        <v>7.385687340125946E-2</v>
      </c>
      <c r="Z55" s="61">
        <f>IF(selection!$C$33="All 22 sites combined",Z31-Y30,"0")</f>
        <v>2.6143126598740185E-2</v>
      </c>
    </row>
    <row r="56" spans="1:35" s="2" customFormat="1" x14ac:dyDescent="0.25">
      <c r="B56" s="19" t="s">
        <v>207</v>
      </c>
      <c r="C56" s="61">
        <f>IF(selection!$C$33="All 22 sites combined",D32,"0")</f>
        <v>25.362185583835689</v>
      </c>
      <c r="D56" s="61">
        <f>IF(selection!$C$33="All 22 sites combined",D32-D33,"0")</f>
        <v>0.16218558383569004</v>
      </c>
      <c r="E56" s="61">
        <f>IF(selection!$C$33="All 22 sites combined",E33-D32,"0")</f>
        <v>0.13781441616431067</v>
      </c>
      <c r="F56" s="61">
        <f>IF(selection!$C$33="All 22 sites combined",G32,"0")</f>
        <v>6.2136162240752126</v>
      </c>
      <c r="G56" s="61">
        <f>IF(selection!$C$33="All 22 sites combined",G32-G33,"0")</f>
        <v>0.11361622407521299</v>
      </c>
      <c r="H56" s="61">
        <f>IF(selection!$C$33="All 22 sites combined",H33-G32,"0")</f>
        <v>8.6383775924787187E-2</v>
      </c>
      <c r="I56" s="61">
        <f>IF(selection!$C$33="All 22 sites combined",J32,"0")</f>
        <v>23.433306706970171</v>
      </c>
      <c r="J56" s="61">
        <f>IF(selection!$C$33="All 22 sites combined",J32-J33,"0")</f>
        <v>0.13330670697017055</v>
      </c>
      <c r="K56" s="61">
        <f>IF(selection!$C$33="All 22 sites combined",K33-J32,"0")</f>
        <v>0.16669329302982661</v>
      </c>
      <c r="L56" s="61">
        <f>IF(selection!$C$33="All 22 sites combined",M32,"0")</f>
        <v>4.6763747536103617</v>
      </c>
      <c r="M56" s="61">
        <f>IF(selection!$C$33="All 22 sites combined",M32-M33,"0")</f>
        <v>7.6374753610362056E-2</v>
      </c>
      <c r="N56" s="61">
        <f>IF(selection!$C$33="All 22 sites combined",N33-M32,"0")</f>
        <v>2.3625246389638477E-2</v>
      </c>
      <c r="O56" s="61">
        <f>IF(selection!$C$33="All 22 sites combined",P32,"0")</f>
        <v>4.4738036813341537</v>
      </c>
      <c r="P56" s="61">
        <f>IF(selection!$C$33="All 22 sites combined",P32-P33,"0")</f>
        <v>7.380368133415427E-2</v>
      </c>
      <c r="Q56" s="61">
        <f>IF(selection!$C$33="All 22 sites combined",Q33-P32,"0")</f>
        <v>2.6196318665846263E-2</v>
      </c>
      <c r="R56" s="61">
        <f>IF(selection!$C$33="All 22 sites combined",S32,"0")</f>
        <v>8.9602500962571767</v>
      </c>
      <c r="S56" s="61">
        <f>IF(selection!$C$33="All 22 sites combined",S32-S33,"0")</f>
        <v>6.0250096257176367E-2</v>
      </c>
      <c r="T56" s="61">
        <f>IF(selection!$C$33="All 22 sites combined",T33-S32,"0")</f>
        <v>0.13974990374282292</v>
      </c>
      <c r="U56" s="61">
        <f>IF(selection!$C$33="All 22 sites combined",V32,"0")</f>
        <v>15.311499715538494</v>
      </c>
      <c r="V56" s="61">
        <f>IF(selection!$C$33="All 22 sites combined",V32-V33,"0")</f>
        <v>0.11149971553849447</v>
      </c>
      <c r="W56" s="61">
        <f>IF(selection!$C$33="All 22 sites combined",W33-V32,"0")</f>
        <v>8.8500284461506595E-2</v>
      </c>
      <c r="X56" s="61">
        <f>IF(selection!$C$33="All 22 sites combined",Y32,"0")</f>
        <v>11.568963238378743</v>
      </c>
      <c r="Y56" s="61">
        <f>IF(selection!$C$33="All 22 sites combined",Y32-Y33,"0")</f>
        <v>6.8963238378742631E-2</v>
      </c>
      <c r="Z56" s="61">
        <f>IF(selection!$C$33="All 22 sites combined",Z33-Y32,"0")</f>
        <v>0.13103676162125844</v>
      </c>
    </row>
    <row r="57" spans="1:35" s="1" customFormat="1" x14ac:dyDescent="0.25">
      <c r="F57" s="2"/>
    </row>
    <row r="58" spans="1:35" s="1" customFormat="1" x14ac:dyDescent="0.25">
      <c r="F58" s="2"/>
    </row>
  </sheetData>
  <mergeCells count="108">
    <mergeCell ref="X52:Z52"/>
    <mergeCell ref="U46:W46"/>
    <mergeCell ref="X46:Z46"/>
    <mergeCell ref="A48:A50"/>
    <mergeCell ref="C52:E52"/>
    <mergeCell ref="F52:H52"/>
    <mergeCell ref="I52:K52"/>
    <mergeCell ref="L52:N52"/>
    <mergeCell ref="O52:Q52"/>
    <mergeCell ref="R52:T52"/>
    <mergeCell ref="U52:W52"/>
    <mergeCell ref="C46:E46"/>
    <mergeCell ref="F46:H46"/>
    <mergeCell ref="I46:K46"/>
    <mergeCell ref="L46:N46"/>
    <mergeCell ref="O46:Q46"/>
    <mergeCell ref="R46:T46"/>
    <mergeCell ref="B34:AA34"/>
    <mergeCell ref="C37:E37"/>
    <mergeCell ref="F37:H37"/>
    <mergeCell ref="I37:K37"/>
    <mergeCell ref="L37:N37"/>
    <mergeCell ref="O37:Q37"/>
    <mergeCell ref="R37:T37"/>
    <mergeCell ref="U37:W37"/>
    <mergeCell ref="X37:Z37"/>
    <mergeCell ref="S30:T30"/>
    <mergeCell ref="U30:U31"/>
    <mergeCell ref="V30:W30"/>
    <mergeCell ref="S32:T32"/>
    <mergeCell ref="U32:U33"/>
    <mergeCell ref="V32:W32"/>
    <mergeCell ref="X32:X33"/>
    <mergeCell ref="Y32:Z32"/>
    <mergeCell ref="AA32:AA33"/>
    <mergeCell ref="M30:N30"/>
    <mergeCell ref="O30:O31"/>
    <mergeCell ref="P30:Q30"/>
    <mergeCell ref="R30:R31"/>
    <mergeCell ref="B32:B33"/>
    <mergeCell ref="C32:C33"/>
    <mergeCell ref="D32:E32"/>
    <mergeCell ref="F32:F33"/>
    <mergeCell ref="G32:H32"/>
    <mergeCell ref="I32:I33"/>
    <mergeCell ref="J32:K32"/>
    <mergeCell ref="L32:L33"/>
    <mergeCell ref="M32:N32"/>
    <mergeCell ref="O32:O33"/>
    <mergeCell ref="P32:Q32"/>
    <mergeCell ref="R32:R33"/>
    <mergeCell ref="V26:W26"/>
    <mergeCell ref="X26:X27"/>
    <mergeCell ref="Y26:Z26"/>
    <mergeCell ref="V28:W28"/>
    <mergeCell ref="X28:X29"/>
    <mergeCell ref="Y28:Z28"/>
    <mergeCell ref="AA28:AA29"/>
    <mergeCell ref="B30:B31"/>
    <mergeCell ref="C30:C31"/>
    <mergeCell ref="D30:E30"/>
    <mergeCell ref="F30:F31"/>
    <mergeCell ref="G30:H30"/>
    <mergeCell ref="I30:I31"/>
    <mergeCell ref="M28:N28"/>
    <mergeCell ref="O28:O29"/>
    <mergeCell ref="P28:Q28"/>
    <mergeCell ref="R28:R29"/>
    <mergeCell ref="S28:T28"/>
    <mergeCell ref="U28:U29"/>
    <mergeCell ref="X30:X31"/>
    <mergeCell ref="Y30:Z30"/>
    <mergeCell ref="AA30:AA31"/>
    <mergeCell ref="J30:K30"/>
    <mergeCell ref="L30:L31"/>
    <mergeCell ref="B28:B29"/>
    <mergeCell ref="C28:C29"/>
    <mergeCell ref="D28:E28"/>
    <mergeCell ref="F28:F29"/>
    <mergeCell ref="G28:H28"/>
    <mergeCell ref="I28:I29"/>
    <mergeCell ref="J28:K28"/>
    <mergeCell ref="L28:L29"/>
    <mergeCell ref="U26:U27"/>
    <mergeCell ref="B2:AA4"/>
    <mergeCell ref="D23:AA24"/>
    <mergeCell ref="C25:Z25"/>
    <mergeCell ref="C26:C27"/>
    <mergeCell ref="D26:E26"/>
    <mergeCell ref="F26:F27"/>
    <mergeCell ref="G26:H26"/>
    <mergeCell ref="I26:I27"/>
    <mergeCell ref="J26:K26"/>
    <mergeCell ref="AA26:AA27"/>
    <mergeCell ref="D27:E27"/>
    <mergeCell ref="G27:H27"/>
    <mergeCell ref="J27:K27"/>
    <mergeCell ref="M27:N27"/>
    <mergeCell ref="P27:Q27"/>
    <mergeCell ref="L26:L27"/>
    <mergeCell ref="M26:N26"/>
    <mergeCell ref="O26:O27"/>
    <mergeCell ref="P26:Q26"/>
    <mergeCell ref="R26:R27"/>
    <mergeCell ref="S26:T26"/>
    <mergeCell ref="S27:T27"/>
    <mergeCell ref="V27:W27"/>
    <mergeCell ref="Y27:Z27"/>
  </mergeCells>
  <pageMargins left="0.7" right="0.7" top="0.75" bottom="0.75" header="0.3" footer="0.3"/>
  <pageSetup paperSize="9" scale="39" orientation="landscape" r:id="rId1"/>
  <ignoredErrors>
    <ignoredError sqref="D28:Z33"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5298" r:id="rId4" name="List Box 2">
              <controlPr defaultSize="0" autoLine="0" autoPict="0">
                <anchor moveWithCells="1">
                  <from>
                    <xdr:col>1</xdr:col>
                    <xdr:colOff>28575</xdr:colOff>
                    <xdr:row>6</xdr:row>
                    <xdr:rowOff>57150</xdr:rowOff>
                  </from>
                  <to>
                    <xdr:col>2</xdr:col>
                    <xdr:colOff>571500</xdr:colOff>
                    <xdr:row>18</xdr:row>
                    <xdr:rowOff>85725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tabColor rgb="FFFF9966"/>
  </sheetPr>
  <dimension ref="A1:AB66"/>
  <sheetViews>
    <sheetView showGridLines="0" zoomScaleNormal="100" zoomScaleSheetLayoutView="100" workbookViewId="0"/>
  </sheetViews>
  <sheetFormatPr defaultRowHeight="15" x14ac:dyDescent="0.25"/>
  <cols>
    <col min="1" max="1" width="2.42578125" style="4" customWidth="1"/>
    <col min="2" max="2" width="18.42578125" style="4" customWidth="1"/>
    <col min="3" max="3" width="20.85546875" style="3" customWidth="1"/>
    <col min="4" max="5" width="15.7109375" style="4" customWidth="1"/>
    <col min="6" max="6" width="25.7109375" style="4" customWidth="1"/>
    <col min="7" max="8" width="15.7109375" style="4" customWidth="1"/>
    <col min="9" max="9" width="25.7109375" style="4" customWidth="1"/>
    <col min="10" max="11" width="15.7109375" style="4" customWidth="1"/>
    <col min="12" max="12" width="21.140625" style="4" customWidth="1"/>
    <col min="13" max="13" width="27.140625" style="4" customWidth="1"/>
    <col min="14" max="15" width="6.5703125" style="4" customWidth="1"/>
    <col min="16" max="16" width="18" style="4" customWidth="1"/>
    <col min="17" max="17" width="33.140625" style="4" customWidth="1"/>
    <col min="18" max="29" width="6.5703125" style="4" customWidth="1"/>
    <col min="30" max="16384" width="9.140625" style="4"/>
  </cols>
  <sheetData>
    <row r="1" spans="2:28" ht="15.75" thickBot="1" x14ac:dyDescent="0.3">
      <c r="C1" s="4"/>
      <c r="N1" s="6"/>
      <c r="O1" s="6"/>
      <c r="P1" s="6"/>
      <c r="Q1" s="6"/>
      <c r="R1" s="6"/>
      <c r="S1" s="6"/>
      <c r="U1" s="6"/>
      <c r="V1" s="6"/>
      <c r="W1" s="6"/>
      <c r="X1" s="6"/>
      <c r="Y1" s="6"/>
      <c r="Z1" s="6"/>
      <c r="AA1" s="6"/>
      <c r="AB1" s="6"/>
    </row>
    <row r="2" spans="2:28" ht="15.75" customHeight="1" x14ac:dyDescent="0.25">
      <c r="B2" s="194" t="str">
        <f>"Number of "&amp;selection!B35&amp;" diagnosed in "&amp;selection!D12&amp;" and recorded to have been treated with chemotherapy, tumour resection or radiotherapy in England"</f>
        <v>Number of all malignant tumours (excl NMSC) diagnosed in 2013-2015 and recorded to have been treated with chemotherapy, tumour resection or radiotherapy in England</v>
      </c>
      <c r="C2" s="195"/>
      <c r="D2" s="195"/>
      <c r="E2" s="195"/>
      <c r="F2" s="195"/>
      <c r="G2" s="195"/>
      <c r="H2" s="195"/>
      <c r="I2" s="195"/>
      <c r="J2" s="195"/>
      <c r="K2" s="195"/>
      <c r="L2" s="195"/>
      <c r="M2" s="196"/>
      <c r="N2" s="7"/>
      <c r="O2" s="7"/>
      <c r="P2" s="7"/>
      <c r="Q2" s="7"/>
      <c r="R2" s="7"/>
      <c r="S2" s="7"/>
      <c r="T2" s="6"/>
      <c r="U2" s="7"/>
      <c r="V2" s="7"/>
      <c r="W2" s="7"/>
      <c r="X2" s="7"/>
      <c r="Y2" s="7"/>
      <c r="Z2" s="7"/>
      <c r="AA2" s="7"/>
      <c r="AB2" s="7"/>
    </row>
    <row r="3" spans="2:28" ht="15.75" customHeight="1" x14ac:dyDescent="0.25">
      <c r="B3" s="197"/>
      <c r="C3" s="198"/>
      <c r="D3" s="198"/>
      <c r="E3" s="198"/>
      <c r="F3" s="198"/>
      <c r="G3" s="198"/>
      <c r="H3" s="198"/>
      <c r="I3" s="198"/>
      <c r="J3" s="198"/>
      <c r="K3" s="198"/>
      <c r="L3" s="198"/>
      <c r="M3" s="199"/>
      <c r="N3" s="7"/>
      <c r="O3" s="7"/>
      <c r="P3" s="7"/>
      <c r="Q3" s="7"/>
      <c r="R3" s="7"/>
      <c r="S3" s="7"/>
      <c r="U3" s="7"/>
      <c r="V3" s="7"/>
      <c r="W3" s="7"/>
      <c r="X3" s="7"/>
      <c r="Y3" s="7"/>
      <c r="Z3" s="7"/>
      <c r="AA3" s="7"/>
      <c r="AB3" s="7"/>
    </row>
    <row r="4" spans="2:28" ht="15.75" customHeight="1" thickBot="1" x14ac:dyDescent="0.3">
      <c r="B4" s="200"/>
      <c r="C4" s="201"/>
      <c r="D4" s="201"/>
      <c r="E4" s="201"/>
      <c r="F4" s="201"/>
      <c r="G4" s="201"/>
      <c r="H4" s="201"/>
      <c r="I4" s="201"/>
      <c r="J4" s="201"/>
      <c r="K4" s="201"/>
      <c r="L4" s="201"/>
      <c r="M4" s="202"/>
      <c r="N4" s="7"/>
      <c r="O4" s="7"/>
      <c r="P4" s="7"/>
      <c r="Q4" s="7"/>
      <c r="R4" s="7"/>
      <c r="S4" s="7"/>
      <c r="T4" s="3"/>
      <c r="U4" s="7"/>
      <c r="V4" s="7"/>
      <c r="W4" s="7"/>
      <c r="X4" s="7"/>
      <c r="Y4" s="7"/>
      <c r="Z4" s="7"/>
      <c r="AA4" s="7"/>
      <c r="AB4" s="7"/>
    </row>
    <row r="5" spans="2:28" ht="15.75" customHeight="1" x14ac:dyDescent="0.25">
      <c r="C5" s="9"/>
      <c r="D5" s="91" t="str">
        <f>"Proportion of "&amp;selection!B35&amp;" diagnosed in "&amp;selection!D12&amp;", by deprivation quintile** - treatments are presented independently"</f>
        <v>Proportion of all malignant tumours (excl NMSC) diagnosed in 2013-2015, by deprivation quintile** - treatments are presented independently</v>
      </c>
      <c r="F5" s="91"/>
      <c r="G5" s="91"/>
      <c r="H5" s="91"/>
      <c r="I5" s="91"/>
      <c r="J5" s="9"/>
      <c r="K5" s="9"/>
      <c r="L5" s="9"/>
      <c r="M5" s="9"/>
      <c r="N5" s="7"/>
      <c r="O5" s="7"/>
      <c r="P5" s="7"/>
      <c r="Q5" s="7"/>
      <c r="R5" s="7"/>
      <c r="S5" s="7"/>
      <c r="T5" s="3"/>
      <c r="U5" s="7"/>
      <c r="V5" s="7"/>
      <c r="W5" s="7"/>
      <c r="X5" s="7"/>
      <c r="Y5" s="7"/>
      <c r="Z5" s="7"/>
      <c r="AA5" s="7"/>
      <c r="AB5" s="7"/>
    </row>
    <row r="6" spans="2:28" ht="20.100000000000001" customHeight="1" x14ac:dyDescent="0.25">
      <c r="B6" s="18" t="s">
        <v>116</v>
      </c>
      <c r="D6" s="3"/>
      <c r="E6" s="3"/>
      <c r="F6" s="3"/>
      <c r="G6" s="3"/>
      <c r="H6" s="3"/>
      <c r="I6" s="3"/>
      <c r="J6" s="3"/>
      <c r="K6" s="3"/>
      <c r="L6" s="3"/>
      <c r="M6" s="3"/>
      <c r="N6" s="8"/>
      <c r="O6" s="8"/>
      <c r="P6" s="8"/>
      <c r="Q6" s="7"/>
      <c r="R6" s="7"/>
      <c r="S6" s="7"/>
      <c r="T6" s="3"/>
      <c r="U6" s="7"/>
      <c r="V6" s="7"/>
      <c r="W6" s="7"/>
      <c r="X6" s="7"/>
      <c r="Y6" s="7"/>
      <c r="Z6" s="7"/>
      <c r="AA6" s="7"/>
      <c r="AB6" s="7"/>
    </row>
    <row r="7" spans="2:28" ht="20.100000000000001" customHeight="1" x14ac:dyDescent="0.25">
      <c r="B7" s="14"/>
      <c r="C7" s="14"/>
      <c r="D7" s="14"/>
      <c r="E7" s="14"/>
      <c r="F7" s="14"/>
      <c r="G7" s="14"/>
      <c r="H7" s="14"/>
      <c r="I7" s="14"/>
      <c r="J7" s="14"/>
      <c r="K7" s="14"/>
      <c r="L7" s="14"/>
      <c r="M7" s="3"/>
      <c r="N7" s="8"/>
      <c r="O7" s="8"/>
      <c r="P7" s="8"/>
      <c r="Q7" s="7"/>
      <c r="R7" s="7"/>
      <c r="S7" s="7"/>
      <c r="T7" s="3"/>
      <c r="U7" s="7"/>
      <c r="V7" s="7"/>
      <c r="W7" s="7"/>
      <c r="X7" s="7"/>
      <c r="Y7" s="7"/>
      <c r="Z7" s="7"/>
      <c r="AA7" s="7"/>
      <c r="AB7" s="7"/>
    </row>
    <row r="8" spans="2:28" ht="20.100000000000001" customHeight="1" x14ac:dyDescent="0.25">
      <c r="B8" s="3"/>
      <c r="D8" s="3"/>
      <c r="E8" s="3"/>
      <c r="F8" s="3"/>
      <c r="G8" s="3"/>
      <c r="H8" s="3"/>
      <c r="I8" s="3"/>
      <c r="J8" s="3"/>
      <c r="K8" s="3"/>
      <c r="L8" s="3"/>
      <c r="M8" s="3"/>
      <c r="N8" s="8"/>
      <c r="O8" s="8"/>
      <c r="P8" s="8"/>
      <c r="Q8" s="7"/>
      <c r="R8" s="7"/>
      <c r="S8" s="7"/>
      <c r="T8" s="3"/>
      <c r="U8" s="7"/>
      <c r="V8" s="7"/>
      <c r="W8" s="7"/>
      <c r="X8" s="7"/>
      <c r="Y8" s="7"/>
      <c r="Z8" s="7"/>
      <c r="AA8" s="7"/>
      <c r="AB8" s="7"/>
    </row>
    <row r="9" spans="2:28" ht="20.100000000000001" customHeight="1" x14ac:dyDescent="0.25">
      <c r="B9" s="69"/>
      <c r="C9" s="69"/>
      <c r="D9" s="69"/>
      <c r="E9" s="69"/>
      <c r="F9" s="69"/>
      <c r="G9" s="69"/>
      <c r="H9" s="69"/>
      <c r="I9" s="69"/>
      <c r="J9" s="69"/>
      <c r="K9" s="69"/>
      <c r="L9" s="69"/>
      <c r="M9" s="3"/>
      <c r="N9" s="7"/>
      <c r="O9" s="7"/>
      <c r="P9" s="7"/>
      <c r="Q9" s="7"/>
      <c r="R9" s="7"/>
      <c r="S9" s="7"/>
      <c r="T9" s="3"/>
      <c r="U9" s="7"/>
      <c r="V9" s="7"/>
      <c r="W9" s="7"/>
      <c r="X9" s="7"/>
      <c r="Y9" s="7"/>
      <c r="Z9" s="7"/>
      <c r="AA9" s="7"/>
      <c r="AB9" s="7"/>
    </row>
    <row r="10" spans="2:28" ht="20.100000000000001" customHeight="1" x14ac:dyDescent="0.25">
      <c r="B10" s="69"/>
      <c r="C10" s="69"/>
      <c r="D10" s="69"/>
      <c r="E10" s="69"/>
      <c r="F10" s="69"/>
      <c r="G10" s="69"/>
      <c r="H10" s="69"/>
      <c r="I10" s="69"/>
      <c r="J10" s="69"/>
      <c r="K10" s="69"/>
      <c r="L10" s="69"/>
      <c r="M10" s="3"/>
      <c r="N10" s="7"/>
      <c r="O10" s="7"/>
      <c r="P10" s="7"/>
      <c r="Q10" s="7"/>
      <c r="R10" s="7"/>
      <c r="S10" s="7"/>
      <c r="T10" s="3"/>
      <c r="U10" s="7"/>
      <c r="V10" s="7"/>
      <c r="W10" s="7"/>
      <c r="X10" s="7"/>
      <c r="Y10" s="7"/>
      <c r="Z10" s="7"/>
      <c r="AA10" s="7"/>
      <c r="AB10" s="7"/>
    </row>
    <row r="11" spans="2:28" ht="20.100000000000001" customHeight="1" x14ac:dyDescent="0.25">
      <c r="B11" s="3"/>
      <c r="D11" s="3"/>
      <c r="E11" s="3"/>
      <c r="F11" s="3"/>
      <c r="G11" s="3"/>
      <c r="H11" s="3"/>
      <c r="I11" s="3"/>
      <c r="J11" s="3"/>
      <c r="K11" s="3"/>
      <c r="L11" s="3"/>
      <c r="M11" s="3"/>
      <c r="N11" s="7"/>
      <c r="O11" s="7"/>
      <c r="P11" s="11"/>
      <c r="Q11" s="7"/>
      <c r="R11" s="7"/>
      <c r="S11" s="7"/>
      <c r="T11" s="3"/>
      <c r="U11" s="7"/>
      <c r="V11" s="7"/>
      <c r="W11" s="7"/>
      <c r="X11" s="7"/>
      <c r="Y11" s="7"/>
      <c r="Z11" s="7"/>
      <c r="AA11" s="7"/>
      <c r="AB11" s="7"/>
    </row>
    <row r="12" spans="2:28" ht="20.100000000000001" customHeight="1" x14ac:dyDescent="0.25">
      <c r="B12" s="3"/>
      <c r="D12" s="3"/>
      <c r="E12" s="3"/>
      <c r="F12" s="3"/>
      <c r="G12" s="3"/>
      <c r="H12" s="3"/>
      <c r="I12" s="3"/>
      <c r="J12" s="3"/>
      <c r="K12" s="3"/>
      <c r="L12" s="3"/>
      <c r="M12" s="3"/>
      <c r="N12" s="7"/>
      <c r="O12" s="7"/>
      <c r="P12" s="11"/>
      <c r="Q12" s="11"/>
      <c r="R12" s="7"/>
      <c r="S12" s="7"/>
      <c r="T12" s="3"/>
      <c r="U12" s="7"/>
      <c r="V12" s="7"/>
      <c r="W12" s="7"/>
      <c r="X12" s="7"/>
      <c r="Y12" s="7"/>
      <c r="Z12" s="7"/>
      <c r="AA12" s="7"/>
      <c r="AB12" s="7"/>
    </row>
    <row r="13" spans="2:28" ht="20.100000000000001" customHeight="1" x14ac:dyDescent="0.25">
      <c r="B13" s="3"/>
      <c r="D13" s="3"/>
      <c r="E13" s="3"/>
      <c r="F13" s="3"/>
      <c r="G13" s="3"/>
      <c r="H13" s="3"/>
      <c r="I13" s="3"/>
      <c r="J13" s="3"/>
      <c r="K13" s="3"/>
      <c r="L13" s="3"/>
      <c r="M13" s="3"/>
      <c r="N13" s="10"/>
      <c r="O13" s="10"/>
      <c r="P13" s="11"/>
      <c r="Q13" s="11"/>
      <c r="R13" s="7"/>
      <c r="S13" s="7"/>
      <c r="T13" s="3"/>
      <c r="U13" s="7"/>
      <c r="V13" s="7"/>
      <c r="W13" s="7"/>
      <c r="X13" s="7"/>
      <c r="Y13" s="7"/>
      <c r="Z13" s="7"/>
      <c r="AA13" s="7"/>
      <c r="AB13" s="7"/>
    </row>
    <row r="14" spans="2:28" ht="20.100000000000001" customHeight="1" x14ac:dyDescent="0.25">
      <c r="B14" s="3"/>
      <c r="D14" s="3"/>
      <c r="E14" s="3"/>
      <c r="F14" s="3"/>
      <c r="G14" s="3"/>
      <c r="H14" s="3"/>
      <c r="I14" s="3"/>
      <c r="J14" s="3"/>
      <c r="K14" s="3"/>
      <c r="L14" s="3"/>
      <c r="M14" s="3"/>
      <c r="N14" s="7"/>
      <c r="O14" s="7"/>
      <c r="P14" s="11"/>
      <c r="Q14" s="11"/>
      <c r="R14" s="7"/>
      <c r="S14" s="7"/>
      <c r="T14" s="3"/>
      <c r="U14" s="7"/>
      <c r="V14" s="7"/>
      <c r="W14" s="7"/>
      <c r="X14" s="7"/>
      <c r="Y14" s="7"/>
      <c r="Z14" s="7"/>
      <c r="AA14" s="7"/>
      <c r="AB14" s="7"/>
    </row>
    <row r="15" spans="2:28" s="5" customFormat="1" ht="20.100000000000001" customHeight="1" x14ac:dyDescent="0.25">
      <c r="B15" s="3"/>
      <c r="C15" s="3"/>
      <c r="D15" s="3"/>
      <c r="E15" s="3"/>
      <c r="F15" s="3"/>
      <c r="G15" s="3"/>
      <c r="H15" s="3"/>
      <c r="I15" s="3"/>
      <c r="J15" s="3"/>
      <c r="K15" s="3"/>
      <c r="L15" s="3"/>
      <c r="M15" s="3"/>
      <c r="N15" s="11"/>
      <c r="O15" s="11"/>
      <c r="P15" s="11"/>
      <c r="Q15" s="11"/>
      <c r="R15" s="7"/>
      <c r="S15" s="7"/>
      <c r="U15" s="7"/>
      <c r="V15" s="7"/>
      <c r="W15" s="7"/>
      <c r="X15" s="7"/>
      <c r="Y15" s="7"/>
      <c r="Z15" s="7"/>
      <c r="AA15" s="7"/>
      <c r="AB15" s="7"/>
    </row>
    <row r="16" spans="2:28" ht="20.100000000000001" customHeight="1" x14ac:dyDescent="0.25">
      <c r="B16" s="3"/>
      <c r="D16" s="3"/>
      <c r="E16" s="3"/>
      <c r="F16" s="3"/>
      <c r="G16" s="3"/>
      <c r="H16" s="3"/>
      <c r="I16" s="3"/>
      <c r="J16" s="3"/>
      <c r="K16" s="3"/>
      <c r="L16" s="3"/>
      <c r="M16" s="3"/>
      <c r="P16" s="11"/>
      <c r="Q16" s="11"/>
    </row>
    <row r="17" spans="1:28" s="12" customFormat="1" ht="20.100000000000001" customHeight="1" x14ac:dyDescent="0.25">
      <c r="B17" s="3"/>
      <c r="C17" s="3"/>
      <c r="D17" s="3"/>
      <c r="E17" s="3"/>
      <c r="F17" s="3"/>
      <c r="G17" s="3"/>
      <c r="H17" s="3"/>
      <c r="I17" s="3"/>
      <c r="J17" s="3"/>
      <c r="K17" s="3"/>
      <c r="L17" s="3"/>
      <c r="M17" s="3"/>
      <c r="N17" s="4"/>
      <c r="O17" s="4"/>
      <c r="P17" s="11"/>
      <c r="Q17" s="11"/>
      <c r="R17" s="4"/>
      <c r="S17" s="4"/>
      <c r="T17" s="4"/>
      <c r="U17" s="4"/>
      <c r="V17" s="4"/>
      <c r="W17" s="4"/>
      <c r="X17" s="4"/>
      <c r="Y17" s="4"/>
      <c r="Z17" s="4"/>
      <c r="AA17" s="4"/>
      <c r="AB17" s="4"/>
    </row>
    <row r="18" spans="1:28" s="12" customFormat="1" ht="20.100000000000001" customHeight="1" x14ac:dyDescent="0.25">
      <c r="B18" s="3"/>
      <c r="C18" s="3"/>
      <c r="D18" s="3"/>
      <c r="E18" s="3"/>
      <c r="F18" s="3"/>
      <c r="G18" s="3"/>
      <c r="H18" s="3"/>
      <c r="I18" s="3"/>
      <c r="J18" s="3"/>
      <c r="K18" s="3"/>
      <c r="L18" s="3"/>
      <c r="M18" s="3"/>
      <c r="N18" s="13"/>
      <c r="O18" s="13"/>
      <c r="P18" s="11"/>
      <c r="Q18" s="11"/>
      <c r="R18" s="13" t="s">
        <v>41</v>
      </c>
      <c r="S18" s="13"/>
      <c r="T18" s="4"/>
      <c r="U18" s="13"/>
      <c r="V18" s="13"/>
      <c r="W18" s="13"/>
      <c r="X18" s="13"/>
      <c r="Y18" s="13"/>
      <c r="Z18" s="13"/>
      <c r="AA18" s="13"/>
      <c r="AB18" s="13"/>
    </row>
    <row r="19" spans="1:28" ht="20.100000000000001" customHeight="1" x14ac:dyDescent="0.25">
      <c r="D19" s="3"/>
      <c r="E19" s="3"/>
      <c r="F19" s="3"/>
      <c r="G19" s="3"/>
      <c r="H19" s="3"/>
      <c r="I19" s="3"/>
      <c r="J19" s="3"/>
      <c r="K19" s="3"/>
      <c r="L19" s="3"/>
      <c r="M19" s="3"/>
      <c r="P19" s="11"/>
      <c r="Q19" s="11"/>
    </row>
    <row r="20" spans="1:28" ht="20.100000000000001" customHeight="1" x14ac:dyDescent="0.25">
      <c r="B20" s="76"/>
      <c r="D20" s="3"/>
      <c r="E20" s="3"/>
      <c r="F20" s="3"/>
      <c r="G20" s="3"/>
      <c r="H20" s="3"/>
      <c r="I20" s="3"/>
      <c r="J20" s="3"/>
      <c r="K20" s="3"/>
      <c r="L20" s="3"/>
      <c r="M20" s="3"/>
      <c r="P20" s="11"/>
      <c r="Q20" s="11"/>
    </row>
    <row r="21" spans="1:28" ht="20.100000000000001" customHeight="1" x14ac:dyDescent="0.25">
      <c r="B21" s="3"/>
      <c r="D21" s="3"/>
      <c r="E21" s="3"/>
      <c r="F21" s="3"/>
      <c r="G21" s="3"/>
      <c r="H21" s="3"/>
      <c r="I21" s="3"/>
      <c r="J21" s="3"/>
      <c r="K21" s="3"/>
      <c r="L21" s="3"/>
      <c r="M21" s="3"/>
      <c r="P21" s="11"/>
      <c r="Q21" s="11"/>
    </row>
    <row r="22" spans="1:28" ht="20.100000000000001" customHeight="1" x14ac:dyDescent="0.25">
      <c r="B22" s="3"/>
      <c r="D22" s="3"/>
      <c r="E22" s="3"/>
      <c r="F22" s="3"/>
      <c r="G22" s="3"/>
      <c r="H22" s="3"/>
      <c r="I22" s="3"/>
      <c r="J22" s="3"/>
      <c r="K22" s="3"/>
      <c r="L22" s="3"/>
      <c r="M22" s="3"/>
      <c r="P22" s="11"/>
      <c r="Q22" s="11"/>
    </row>
    <row r="23" spans="1:28" ht="38.25" customHeight="1" x14ac:dyDescent="0.25">
      <c r="C23" s="251" t="s">
        <v>256</v>
      </c>
      <c r="D23" s="251"/>
      <c r="E23" s="251"/>
      <c r="F23" s="251"/>
      <c r="G23" s="251"/>
      <c r="H23" s="251"/>
      <c r="I23" s="251"/>
      <c r="J23" s="251"/>
      <c r="K23" s="251"/>
      <c r="L23" s="251"/>
      <c r="M23" s="251"/>
      <c r="P23" s="11"/>
      <c r="Q23" s="11"/>
    </row>
    <row r="24" spans="1:28" ht="7.5" customHeight="1" thickBot="1" x14ac:dyDescent="0.3">
      <c r="C24" s="4"/>
      <c r="P24" s="11"/>
      <c r="Q24" s="11"/>
    </row>
    <row r="25" spans="1:28" s="38" customFormat="1" ht="19.5" thickBot="1" x14ac:dyDescent="0.35">
      <c r="B25" s="12"/>
      <c r="C25" s="226" t="s">
        <v>154</v>
      </c>
      <c r="D25" s="227"/>
      <c r="E25" s="227"/>
      <c r="F25" s="227"/>
      <c r="G25" s="227"/>
      <c r="H25" s="227"/>
      <c r="I25" s="227"/>
      <c r="J25" s="227"/>
      <c r="K25" s="228"/>
      <c r="L25" s="12"/>
      <c r="M25" s="12"/>
      <c r="P25" s="39"/>
      <c r="Q25" s="39"/>
    </row>
    <row r="26" spans="1:28" s="38" customFormat="1" ht="18.75" x14ac:dyDescent="0.3">
      <c r="B26" s="12"/>
      <c r="C26" s="149" t="s">
        <v>42</v>
      </c>
      <c r="D26" s="147" t="s">
        <v>115</v>
      </c>
      <c r="E26" s="148"/>
      <c r="F26" s="150" t="s">
        <v>85</v>
      </c>
      <c r="G26" s="147" t="s">
        <v>115</v>
      </c>
      <c r="H26" s="148"/>
      <c r="I26" s="163" t="s">
        <v>43</v>
      </c>
      <c r="J26" s="147" t="s">
        <v>115</v>
      </c>
      <c r="K26" s="148"/>
      <c r="L26" s="232" t="s">
        <v>180</v>
      </c>
      <c r="M26" s="232" t="s">
        <v>177</v>
      </c>
      <c r="P26" s="39"/>
    </row>
    <row r="27" spans="1:28" s="38" customFormat="1" ht="19.5" thickBot="1" x14ac:dyDescent="0.35">
      <c r="B27" s="12"/>
      <c r="C27" s="229"/>
      <c r="D27" s="234" t="s">
        <v>155</v>
      </c>
      <c r="E27" s="235"/>
      <c r="F27" s="230"/>
      <c r="G27" s="234" t="s">
        <v>155</v>
      </c>
      <c r="H27" s="235"/>
      <c r="I27" s="231"/>
      <c r="J27" s="234" t="s">
        <v>155</v>
      </c>
      <c r="K27" s="235"/>
      <c r="L27" s="233"/>
      <c r="M27" s="233"/>
      <c r="P27" s="39"/>
    </row>
    <row r="28" spans="1:28" s="38" customFormat="1" ht="18.75" x14ac:dyDescent="0.3">
      <c r="B28" s="220" t="s">
        <v>198</v>
      </c>
      <c r="C28" s="153">
        <f>IF(selection!$B$33="All malignant (excl NMSC)",SUMIFS('data '!F:F,'data '!D:D,1),SUMIFS('data '!F:F,'data '!D:D,1,'data '!A:A,selection!$B$33))</f>
        <v>258082</v>
      </c>
      <c r="D28" s="221">
        <f>IF(C28=0,"",IFERROR(C28/$L28*100,""))</f>
        <v>28.540401141695671</v>
      </c>
      <c r="E28" s="222"/>
      <c r="F28" s="223">
        <f>IF(selection!$B$33="All malignant (excl NMSC)", SUMIFS('data '!F:F,'data '!E:E,1,'data '!A:A,"&lt;&gt;Other"), SUMIFS('data '!F:F,'data '!E:E,1,'data '!A:A,selection!$B$33))</f>
        <v>312403</v>
      </c>
      <c r="G28" s="221">
        <f>IF(F28=0,"",IFERROR(F28/$M28*100,""))</f>
        <v>44.863121403553116</v>
      </c>
      <c r="H28" s="221"/>
      <c r="I28" s="153">
        <f>IF(selection!$B$33="All malignant (excl NMSC)", SUMIFS('data '!F:F,'data '!C:C,1), SUMIFS('data '!F:F,'data '!C:C,1,'data '!A:A,selection!$B$33))</f>
        <v>249688</v>
      </c>
      <c r="J28" s="221">
        <f>IF(I28=0,"",IFERROR(I28/$L28*100,""))</f>
        <v>27.612137538719121</v>
      </c>
      <c r="K28" s="221"/>
      <c r="L28" s="224">
        <f>IF(selection!$B$33="All malignant (excl NMSC)",SUM('data '!F:F),SUMIFS('data '!F:F,'data '!A:A,selection!$B$33))</f>
        <v>904269</v>
      </c>
      <c r="M28" s="225">
        <f>IF(selection!$B$33="All malignant (excl NMSC)",SUMIFS('data '!F:F,'data '!A:A,"&lt;&gt;Other"),SUMIFS('data '!F:F,'data '!A:A,selection!$B$33))</f>
        <v>696347</v>
      </c>
    </row>
    <row r="29" spans="1:28" s="38" customFormat="1" ht="18.75" x14ac:dyDescent="0.3">
      <c r="A29" s="40"/>
      <c r="B29" s="173"/>
      <c r="C29" s="154"/>
      <c r="D29" s="121">
        <f>IFERROR(IF(OR(D28="",C28=0),"",ROUND((2*C28+1.96^2-(1.96*SQRT((1.96^2+4*C28*(1-(D28/100))))))/(2*($L28+(1.96^2))),3))*100,"")</f>
        <v>28.4</v>
      </c>
      <c r="E29" s="122">
        <f>IFERROR(IF(OR(D28="",C28=0),"",ROUND((2*C28+1.96^2+(1.96*SQRT((1.96^2+4*C28*(1-(D28/100))))))/(2*($L28+(1.96^2))),3))*100,"")</f>
        <v>28.599999999999998</v>
      </c>
      <c r="F29" s="219"/>
      <c r="G29" s="121">
        <f>IFERROR(IF(OR(G28="",F28=0),"",ROUND((2*F28+1.96^2-(1.96*SQRT((1.96^2+4*F28*(1-(G28/100))))))/(2*($M28+(1.96^2))),3))*100,"")</f>
        <v>44.7</v>
      </c>
      <c r="H29" s="121">
        <f>IFERROR(IF(OR(G28="",F28=0),"",ROUND((2*F28+1.96^2+(1.96*SQRT((1.96^2+4*F28*(1-(G28/100))))))/(2*($M28+(1.96^2))),3))*100,"")</f>
        <v>45</v>
      </c>
      <c r="I29" s="154"/>
      <c r="J29" s="121">
        <f>IFERROR(IF(OR(J28="",I28=0),"",ROUND((2*I28+1.96^2-(1.96*SQRT((1.96^2+4*I28*(1-(J28/100))))))/(2*($L28+(1.96^2))),3))*100,"")</f>
        <v>27.500000000000004</v>
      </c>
      <c r="K29" s="121">
        <f>IFERROR(IF(OR(J28="",I28=0),"",ROUND((2*I28+1.96^2+(1.96*SQRT((1.96^2+4*I28*(1-(J28/100))))))/(2*($L28+(1.96^2))),3))*100,"")</f>
        <v>27.700000000000003</v>
      </c>
      <c r="L29" s="211"/>
      <c r="M29" s="211"/>
    </row>
    <row r="30" spans="1:28" s="38" customFormat="1" ht="18.75" x14ac:dyDescent="0.3">
      <c r="A30" s="90" t="s">
        <v>196</v>
      </c>
      <c r="B30" s="257" t="s">
        <v>199</v>
      </c>
      <c r="C30" s="214">
        <f>IF(selection!$B$33="All malignant (excl NMSC)",SUMIFS(data3!F:F,data3!D:D,1,data3!B:B,$A30),SUMIFS(data3!F:F,data3!D:D,1,data3!A:A,selection!$B$33,data3!B:B,$A30))</f>
        <v>53331</v>
      </c>
      <c r="D30" s="206">
        <f>IF(C30=0,"",IFERROR(C30/$L30*100,""))</f>
        <v>28.172444031230519</v>
      </c>
      <c r="E30" s="215"/>
      <c r="F30" s="216">
        <f>IF(selection!$B$33="All malignant (excl NMSC)",SUMIFS(data3!F:F,data3!E:E,1,data3!B:B,$A30),SUMIFS(data3!F:F,data3!E:E,1,data3!A:A,selection!$B$33,data3!B:B,$A30))</f>
        <v>69151</v>
      </c>
      <c r="G30" s="206">
        <f>IF(F30=0,"",IFERROR(F30/$M30*100,""))</f>
        <v>48.494007587817414</v>
      </c>
      <c r="H30" s="206"/>
      <c r="I30" s="209">
        <f>IF(selection!$B$33="All malignant (excl NMSC)",SUMIFS(data3!F:F,data3!C:C,1,data3!B:B,$A30),SUMIFS(data3!F:F,data3!C:C,1,data3!A:A,selection!$B$33,data3!B:B,$A30))</f>
        <v>52738</v>
      </c>
      <c r="J30" s="206">
        <f>IF(I30=0,"",IFERROR(I30/$L30*100,""))</f>
        <v>27.859187964205347</v>
      </c>
      <c r="K30" s="206"/>
      <c r="L30" s="207">
        <f>IF(selection!$B$33="All malignant (excl NMSC)",SUMIFS(data3!F:F,data3!B:B,$A30),SUMIFS(data3!F:F,data3!A:A,selection!$B$33,data3!B:B,$A30))</f>
        <v>189302</v>
      </c>
      <c r="M30" s="207">
        <f>IF(selection!$B$33="All malignant (excl NMSC)",SUMIFS(data3!F:F,data3!B:B,$A30,data3!A:A,"&lt;&gt;Other"),SUMIFS(data3!F:F,data3!A:A,selection!$B$33,data3!B:B,$A30))</f>
        <v>142597</v>
      </c>
    </row>
    <row r="31" spans="1:28" s="38" customFormat="1" ht="18.75" x14ac:dyDescent="0.3">
      <c r="A31" s="90"/>
      <c r="B31" s="258"/>
      <c r="C31" s="154"/>
      <c r="D31" s="121">
        <f>IFERROR(IF(OR(D30="",C30=0),"",ROUND((2*C30+1.96^2-(1.96*SQRT((1.96^2+4*C30*(1-(D30/100))))))/(2*($L30+(1.96^2))),3))*100,"")</f>
        <v>28.000000000000004</v>
      </c>
      <c r="E31" s="122">
        <f>IFERROR(IF(OR(D30="",C30=0),"",ROUND((2*C30+1.96^2+(1.96*SQRT((1.96^2+4*C30*(1-(D30/100))))))/(2*($L30+(1.96^2))),3))*100,"")</f>
        <v>28.4</v>
      </c>
      <c r="F31" s="219"/>
      <c r="G31" s="121">
        <f>IFERROR(IF(OR(G30="",F30=0),"",ROUND((2*F30+1.96^2-(1.96*SQRT((1.96^2+4*F30*(1-(G30/100))))))/(2*($M30+(1.96^2))),3))*100,"")</f>
        <v>48.199999999999996</v>
      </c>
      <c r="H31" s="121">
        <f>IFERROR(IF(OR(G30="",F30=0),"",ROUND((2*F30+1.96^2+(1.96*SQRT((1.96^2+4*F30*(1-(G30/100))))))/(2*($M30+(1.96^2))),3))*100,"")</f>
        <v>48.8</v>
      </c>
      <c r="I31" s="154"/>
      <c r="J31" s="121">
        <f>IFERROR(IF(OR(J30="",I30=0),"",ROUND((2*I30+1.96^2-(1.96*SQRT((1.96^2+4*I30*(1-(J30/100))))))/(2*($L30+(1.96^2))),3))*100,"")</f>
        <v>27.700000000000003</v>
      </c>
      <c r="K31" s="121">
        <f>IFERROR(IF(OR(J30="",I30=0),"",ROUND((2*I30+1.96^2+(1.96*SQRT((1.96^2+4*I30*(1-(J30/100))))))/(2*($L30+(1.96^2))),3))*100,"")</f>
        <v>28.1</v>
      </c>
      <c r="L31" s="211"/>
      <c r="M31" s="211"/>
    </row>
    <row r="32" spans="1:28" s="38" customFormat="1" ht="18.75" x14ac:dyDescent="0.3">
      <c r="A32" s="90">
        <v>2</v>
      </c>
      <c r="B32" s="212" t="s">
        <v>193</v>
      </c>
      <c r="C32" s="214">
        <f>IF(selection!$B$33="All malignant (excl NMSC)",SUMIFS(data3!F:F,data3!D:D,1,data3!B:B,$A32),SUMIFS(data3!F:F,data3!D:D,1,data3!A:A,selection!$B$33,data3!B:B,$A32))</f>
        <v>56134</v>
      </c>
      <c r="D32" s="206">
        <f>IF(C32=0,"",IFERROR(C32/$L32*100,""))</f>
        <v>28.327899958618879</v>
      </c>
      <c r="E32" s="215"/>
      <c r="F32" s="216">
        <f>IF(selection!$B$33="All malignant (excl NMSC)",SUMIFS(data3!F:F,data3!E:E,1,data3!B:B,$A32),SUMIFS(data3!F:F,data3!E:E,1,data3!A:A,selection!$B$33,data3!B:B,$A32))</f>
        <v>70749</v>
      </c>
      <c r="G32" s="206">
        <f>IF(F32=0,"",IFERROR(F32/$M32*100,""))</f>
        <v>46.75054350339979</v>
      </c>
      <c r="H32" s="206"/>
      <c r="I32" s="209">
        <f>IF(selection!$B$33="All malignant (excl NMSC)",SUMIFS(data3!F:F,data3!C:C,1,data3!B:B,$A32),SUMIFS(data3!F:F,data3!C:C,1,data3!A:A,selection!$B$33,data3!B:B,$A32))</f>
        <v>54783</v>
      </c>
      <c r="J32" s="206">
        <f>IF(I32=0,"",IFERROR(I32/$L32*100,""))</f>
        <v>27.646120772313004</v>
      </c>
      <c r="K32" s="206"/>
      <c r="L32" s="207">
        <f>IF(selection!$B$33="All malignant (excl NMSC)",SUMIFS(data3!F:F,data3!B:B,$A32),SUMIFS(data3!F:F,data3!A:A,selection!$B$33,data3!B:B,$A32))</f>
        <v>198158</v>
      </c>
      <c r="M32" s="207">
        <f>IF(selection!$B$33="All malignant (excl NMSC)",SUMIFS(data3!F:F,data3!B:B,$A32,data3!A:A,"&lt;&gt;Other"),SUMIFS(data3!F:F,data3!A:A,selection!$B$33,data3!B:B,$A32))</f>
        <v>151333</v>
      </c>
    </row>
    <row r="33" spans="1:20" s="38" customFormat="1" ht="18.75" x14ac:dyDescent="0.3">
      <c r="A33" s="90"/>
      <c r="B33" s="218"/>
      <c r="C33" s="154"/>
      <c r="D33" s="121">
        <f>IFERROR(IF(OR(D32="",C32=0),"",ROUND((2*C32+1.96^2-(1.96*SQRT((1.96^2+4*C32*(1-(D32/100))))))/(2*($L32+(1.96^2))),3))*100,"")</f>
        <v>28.1</v>
      </c>
      <c r="E33" s="122">
        <f>IFERROR(IF(OR(D32="",C32=0),"",ROUND((2*C32+1.96^2+(1.96*SQRT((1.96^2+4*C32*(1-(D32/100))))))/(2*($L32+(1.96^2))),3))*100,"")</f>
        <v>28.499999999999996</v>
      </c>
      <c r="F33" s="219"/>
      <c r="G33" s="121">
        <f>IFERROR(IF(OR(G32="",F32=0),"",ROUND((2*F32+1.96^2-(1.96*SQRT((1.96^2+4*F32*(1-(G32/100))))))/(2*($M32+(1.96^2))),3))*100,"")</f>
        <v>46.5</v>
      </c>
      <c r="H33" s="121">
        <f>IFERROR(IF(OR(G32="",F32=0),"",ROUND((2*F32+1.96^2+(1.96*SQRT((1.96^2+4*F32*(1-(G32/100))))))/(2*($M32+(1.96^2))),3))*100,"")</f>
        <v>47</v>
      </c>
      <c r="I33" s="154"/>
      <c r="J33" s="121">
        <f>IFERROR(IF(OR(J32="",I32=0),"",ROUND((2*I32+1.96^2-(1.96*SQRT((1.96^2+4*I32*(1-(J32/100))))))/(2*($L32+(1.96^2))),3))*100,"")</f>
        <v>27.400000000000002</v>
      </c>
      <c r="K33" s="121">
        <f>IFERROR(IF(OR(J32="",I32=0),"",ROUND((2*I32+1.96^2+(1.96*SQRT((1.96^2+4*I32*(1-(J32/100))))))/(2*($L32+(1.96^2))),3))*100,"")</f>
        <v>27.800000000000004</v>
      </c>
      <c r="L33" s="211"/>
      <c r="M33" s="211"/>
    </row>
    <row r="34" spans="1:20" s="38" customFormat="1" ht="18.75" x14ac:dyDescent="0.3">
      <c r="A34" s="90">
        <v>3</v>
      </c>
      <c r="B34" s="212" t="s">
        <v>194</v>
      </c>
      <c r="C34" s="214">
        <f>IF(selection!$B$33="All malignant (excl NMSC)",SUMIFS(data3!F:F,data3!D:D,1,data3!B:B,$A34),SUMIFS(data3!F:F,data3!D:D,1,data3!A:A,selection!$B$33,data3!B:B,$A34))</f>
        <v>53240</v>
      </c>
      <c r="D34" s="206">
        <f>IF(C34=0,"",IFERROR(C34/$L34*100,""))</f>
        <v>28.537582881738409</v>
      </c>
      <c r="E34" s="215"/>
      <c r="F34" s="216">
        <f>IF(selection!$B$33="All malignant (excl NMSC)",SUMIFS(data3!F:F,data3!E:E,1,data3!B:B,$A34),SUMIFS(data3!F:F,data3!E:E,1,data3!A:A,selection!$B$33,data3!B:B,$A34))</f>
        <v>64554</v>
      </c>
      <c r="G34" s="206">
        <f>IF(F34=0,"",IFERROR(F34/$M34*100,""))</f>
        <v>44.905568501965149</v>
      </c>
      <c r="H34" s="206"/>
      <c r="I34" s="209">
        <f>IF(selection!$B$33="All malignant (excl NMSC)",SUMIFS(data3!F:F,data3!C:C,1,data3!B:B,$A34),SUMIFS(data3!F:F,data3!C:C,1,data3!A:A,selection!$B$33,data3!B:B,$A34))</f>
        <v>51627</v>
      </c>
      <c r="J34" s="206">
        <f>IF(I34=0,"",IFERROR(I34/$L34*100,""))</f>
        <v>27.672986315467863</v>
      </c>
      <c r="K34" s="206"/>
      <c r="L34" s="207">
        <f>IF(selection!$B$33="All malignant (excl NMSC)",SUMIFS(data3!F:F,data3!B:B,$A34),SUMIFS(data3!F:F,data3!A:A,selection!$B$33,data3!B:B,$A34))</f>
        <v>186561</v>
      </c>
      <c r="M34" s="207">
        <f>IF(selection!$B$33="All malignant (excl NMSC)",SUMIFS(data3!F:F,data3!B:B,$A34,data3!A:A,"&lt;&gt;Other"),SUMIFS(data3!F:F,data3!A:A,selection!$B$33,data3!B:B,$A34))</f>
        <v>143755</v>
      </c>
    </row>
    <row r="35" spans="1:20" s="38" customFormat="1" ht="18.75" x14ac:dyDescent="0.3">
      <c r="A35" s="90"/>
      <c r="B35" s="218"/>
      <c r="C35" s="154"/>
      <c r="D35" s="121">
        <f>IFERROR(IF(OR(D34="",C34=0),"",ROUND((2*C34+1.96^2-(1.96*SQRT((1.96^2+4*C34*(1-(D34/100))))))/(2*($L34+(1.96^2))),3))*100,"")</f>
        <v>28.299999999999997</v>
      </c>
      <c r="E35" s="122">
        <f>IFERROR(IF(OR(D34="",C34=0),"",ROUND((2*C34+1.96^2+(1.96*SQRT((1.96^2+4*C34*(1-(D34/100))))))/(2*($L34+(1.96^2))),3))*100,"")</f>
        <v>28.7</v>
      </c>
      <c r="F35" s="219"/>
      <c r="G35" s="121">
        <f>IFERROR(IF(OR(G34="",F34=0),"",ROUND((2*F34+1.96^2-(1.96*SQRT((1.96^2+4*F34*(1-(G34/100))))))/(2*($M34+(1.96^2))),3))*100,"")</f>
        <v>44.6</v>
      </c>
      <c r="H35" s="121">
        <f>IFERROR(IF(OR(G34="",F34=0),"",ROUND((2*F34+1.96^2+(1.96*SQRT((1.96^2+4*F34*(1-(G34/100))))))/(2*($M34+(1.96^2))),3))*100,"")</f>
        <v>45.2</v>
      </c>
      <c r="I35" s="154"/>
      <c r="J35" s="121">
        <f>IFERROR(IF(OR(J34="",I34=0),"",ROUND((2*I34+1.96^2-(1.96*SQRT((1.96^2+4*I34*(1-(J34/100))))))/(2*($L34+(1.96^2))),3))*100,"")</f>
        <v>27.500000000000004</v>
      </c>
      <c r="K35" s="121">
        <f>IFERROR(IF(OR(J34="",I34=0),"",ROUND((2*I34+1.96^2+(1.96*SQRT((1.96^2+4*I34*(1-(J34/100))))))/(2*($L34+(1.96^2))),3))*100,"")</f>
        <v>27.900000000000002</v>
      </c>
      <c r="L35" s="211"/>
      <c r="M35" s="211"/>
    </row>
    <row r="36" spans="1:20" s="38" customFormat="1" ht="18.75" x14ac:dyDescent="0.3">
      <c r="A36" s="90">
        <v>4</v>
      </c>
      <c r="B36" s="257" t="s">
        <v>195</v>
      </c>
      <c r="C36" s="214">
        <f>IF(selection!$B$33="All malignant (excl NMSC)",SUMIFS(data3!F:F,data3!D:D,1,data3!B:B,$A36),SUMIFS(data3!F:F,data3!D:D,1,data3!A:A,selection!$B$33,data3!B:B,$A36))</f>
        <v>49357</v>
      </c>
      <c r="D36" s="206">
        <f>IF(C36=0,"",IFERROR(C36/$L36*100,""))</f>
        <v>28.78999988333975</v>
      </c>
      <c r="E36" s="215"/>
      <c r="F36" s="216">
        <f>IF(selection!$B$33="All malignant (excl NMSC)",SUMIFS(data3!F:F,data3!E:E,1,data3!B:B,$A36),SUMIFS(data3!F:F,data3!E:E,1,data3!A:A,selection!$B$33,data3!B:B,$A36))</f>
        <v>57222</v>
      </c>
      <c r="G36" s="206">
        <f>IF(F36=0,"",IFERROR(F36/$M36*100,""))</f>
        <v>42.969459859276562</v>
      </c>
      <c r="H36" s="206"/>
      <c r="I36" s="209">
        <f>IF(selection!$B$33="All malignant (excl NMSC)",SUMIFS(data3!F:F,data3!C:C,1,data3!B:B,$A36),SUMIFS(data3!F:F,data3!C:C,1,data3!A:A,selection!$B$33,data3!B:B,$A36))</f>
        <v>46691</v>
      </c>
      <c r="J36" s="206">
        <f>IF(I36=0,"",IFERROR(I36/$L36*100,""))</f>
        <v>27.234918746135627</v>
      </c>
      <c r="K36" s="206"/>
      <c r="L36" s="207">
        <f>IF(selection!$B$33="All malignant (excl NMSC)",SUMIFS(data3!F:F,data3!B:B,$A36),SUMIFS(data3!F:F,data3!A:A,selection!$B$33,data3!B:B,$A36))</f>
        <v>171438</v>
      </c>
      <c r="M36" s="207">
        <f>IF(selection!$B$33="All malignant (excl NMSC)",SUMIFS(data3!F:F,data3!B:B,$A36,data3!A:A,"&lt;&gt;Other"),SUMIFS(data3!F:F,data3!A:A,selection!$B$33,data3!B:B,$A36))</f>
        <v>133169</v>
      </c>
    </row>
    <row r="37" spans="1:20" s="38" customFormat="1" ht="18.75" x14ac:dyDescent="0.3">
      <c r="A37" s="90"/>
      <c r="B37" s="258"/>
      <c r="C37" s="154"/>
      <c r="D37" s="121">
        <f>IFERROR(IF(OR(D36="",C36=0),"",ROUND((2*C36+1.96^2-(1.96*SQRT((1.96^2+4*C36*(1-(D36/100))))))/(2*($L36+(1.96^2))),3))*100,"")</f>
        <v>28.599999999999998</v>
      </c>
      <c r="E37" s="122">
        <f>IFERROR(IF(OR(D36="",C36=0),"",ROUND((2*C36+1.96^2+(1.96*SQRT((1.96^2+4*C36*(1-(D36/100))))))/(2*($L36+(1.96^2))),3))*100,"")</f>
        <v>28.999999999999996</v>
      </c>
      <c r="F37" s="219"/>
      <c r="G37" s="121">
        <f>IFERROR(IF(OR(G36="",F36=0),"",ROUND((2*F36+1.96^2-(1.96*SQRT((1.96^2+4*F36*(1-(G36/100))))))/(2*($M36+(1.96^2))),3))*100,"")</f>
        <v>42.699999999999996</v>
      </c>
      <c r="H37" s="121">
        <f>IFERROR(IF(OR(G36="",F36=0),"",ROUND((2*F36+1.96^2+(1.96*SQRT((1.96^2+4*F36*(1-(G36/100))))))/(2*($M36+(1.96^2))),3))*100,"")</f>
        <v>43.2</v>
      </c>
      <c r="I37" s="154"/>
      <c r="J37" s="121">
        <f>IFERROR(IF(OR(J36="",I36=0),"",ROUND((2*I36+1.96^2-(1.96*SQRT((1.96^2+4*I36*(1-(J36/100))))))/(2*($L36+(1.96^2))),3))*100,"")</f>
        <v>27</v>
      </c>
      <c r="K37" s="121">
        <f>IFERROR(IF(OR(J36="",I36=0),"",ROUND((2*I36+1.96^2+(1.96*SQRT((1.96^2+4*I36*(1-(J36/100))))))/(2*($L36+(1.96^2))),3))*100,"")</f>
        <v>27.400000000000002</v>
      </c>
      <c r="L37" s="211"/>
      <c r="M37" s="211"/>
    </row>
    <row r="38" spans="1:20" s="38" customFormat="1" ht="18.75" x14ac:dyDescent="0.3">
      <c r="A38" s="90" t="s">
        <v>197</v>
      </c>
      <c r="B38" s="257" t="s">
        <v>210</v>
      </c>
      <c r="C38" s="214">
        <f>IF(selection!$B$33="All malignant (excl NMSC)",SUMIFS(data3!F:F,data3!D:D,1,data3!B:B,$A38),SUMIFS(data3!F:F,data3!D:D,1,data3!A:A,selection!$B$33,data3!B:B,$A38))</f>
        <v>46020</v>
      </c>
      <c r="D38" s="206">
        <f>IF(C38=0,"",IFERROR(C38/$L38*100,""))</f>
        <v>28.978024053900885</v>
      </c>
      <c r="E38" s="215"/>
      <c r="F38" s="216">
        <f>IF(selection!$B$33="All malignant (excl NMSC)",SUMIFS(data3!F:F,data3!E:E,1,data3!B:B,$A38),SUMIFS(data3!F:F,data3!E:E,1,data3!A:A,selection!$B$33,data3!B:B,$A38))</f>
        <v>50727</v>
      </c>
      <c r="G38" s="206">
        <f>IF(F38=0,"",IFERROR(F38/$M38*100,""))</f>
        <v>40.42217494202864</v>
      </c>
      <c r="H38" s="206"/>
      <c r="I38" s="209">
        <f>IF(selection!$B$33="All malignant (excl NMSC)",SUMIFS(data3!F:F,data3!C:C,1,data3!B:B,$A38),SUMIFS(data3!F:F,data3!C:C,1,data3!A:A,selection!$B$33,data3!B:B,$A38))</f>
        <v>43849</v>
      </c>
      <c r="J38" s="206">
        <f>IF(I38=0,"",IFERROR(I38/$L38*100,""))</f>
        <v>27.610981676216863</v>
      </c>
      <c r="K38" s="206"/>
      <c r="L38" s="207">
        <f>IF(selection!$B$33="All malignant (excl NMSC)",SUMIFS(data3!F:F,data3!B:B,$A38),SUMIFS(data3!F:F,data3!A:A,selection!$B$33,data3!B:B,$A38))</f>
        <v>158810</v>
      </c>
      <c r="M38" s="207">
        <f>IF(selection!$B$33="All malignant (excl NMSC)",SUMIFS(data3!F:F,data3!B:B,$A38,data3!A:A,"&lt;&gt;Other"),SUMIFS(data3!F:F,data3!A:A,selection!$B$33,data3!B:B,$A38))</f>
        <v>125493</v>
      </c>
    </row>
    <row r="39" spans="1:20" s="38" customFormat="1" ht="19.5" thickBot="1" x14ac:dyDescent="0.35">
      <c r="A39" s="90"/>
      <c r="B39" s="259"/>
      <c r="C39" s="210"/>
      <c r="D39" s="123">
        <f>IFERROR(IF(OR(D38="",C38=0),"",ROUND((2*C38+1.96^2-(1.96*SQRT((1.96^2+4*C38*(1-(D38/100))))))/(2*($L38+(1.96^2))),3))*100,"")</f>
        <v>28.799999999999997</v>
      </c>
      <c r="E39" s="124">
        <f>IFERROR(IF(OR(D38="",C38=0),"",ROUND((2*C38+1.96^2+(1.96*SQRT((1.96^2+4*C38*(1-(D38/100))))))/(2*($L38+(1.96^2))),3))*100,"")</f>
        <v>29.2</v>
      </c>
      <c r="F39" s="217"/>
      <c r="G39" s="123">
        <f>IFERROR(IF(OR(G38="",F38=0),"",ROUND((2*F38+1.96^2-(1.96*SQRT((1.96^2+4*F38*(1-(G38/100))))))/(2*($M38+(1.96^2))),3))*100,"")</f>
        <v>40.200000000000003</v>
      </c>
      <c r="H39" s="123">
        <f>IFERROR(IF(OR(G38="",F38=0),"",ROUND((2*F38+1.96^2+(1.96*SQRT((1.96^2+4*F38*(1-(G38/100))))))/(2*($M38+(1.96^2))),3))*100,"")</f>
        <v>40.699999999999996</v>
      </c>
      <c r="I39" s="210"/>
      <c r="J39" s="123">
        <f>IFERROR(IF(OR(J38="",I38=0),"",ROUND((2*I38+1.96^2-(1.96*SQRT((1.96^2+4*I38*(1-(J38/100))))))/(2*($L38+(1.96^2))),3))*100,"")</f>
        <v>27.400000000000002</v>
      </c>
      <c r="K39" s="123">
        <f>IFERROR(IF(OR(J38="",I38=0),"",ROUND((2*I38+1.96^2+(1.96*SQRT((1.96^2+4*I38*(1-(J38/100))))))/(2*($L38+(1.96^2))),3))*100,"")</f>
        <v>27.800000000000004</v>
      </c>
      <c r="L39" s="208"/>
      <c r="M39" s="208"/>
    </row>
    <row r="40" spans="1:20" ht="19.5" customHeight="1" x14ac:dyDescent="0.25">
      <c r="A40" s="1"/>
      <c r="B40" s="52" t="s">
        <v>179</v>
      </c>
      <c r="C40" s="4"/>
    </row>
    <row r="41" spans="1:20" ht="19.5" customHeight="1" x14ac:dyDescent="0.25">
      <c r="B41" s="3"/>
      <c r="C41" s="4"/>
    </row>
    <row r="42" spans="1:20" s="1" customFormat="1" ht="19.5" customHeight="1" x14ac:dyDescent="0.25">
      <c r="B42" s="2"/>
    </row>
    <row r="43" spans="1:20" s="1" customFormat="1" ht="19.5" customHeight="1" x14ac:dyDescent="0.25">
      <c r="B43" s="2"/>
      <c r="C43" s="205" t="s">
        <v>92</v>
      </c>
      <c r="D43" s="205"/>
      <c r="E43" s="205"/>
      <c r="F43" s="205" t="s">
        <v>90</v>
      </c>
      <c r="G43" s="205"/>
      <c r="H43" s="205"/>
      <c r="I43" s="205" t="s">
        <v>91</v>
      </c>
      <c r="J43" s="205"/>
      <c r="K43" s="205"/>
      <c r="L43" s="58"/>
      <c r="M43" s="58"/>
      <c r="N43" s="58"/>
    </row>
    <row r="44" spans="1:20" s="1" customFormat="1" ht="19.5" customHeight="1" x14ac:dyDescent="0.25">
      <c r="B44" s="19" t="s">
        <v>35</v>
      </c>
      <c r="C44" s="205" t="s">
        <v>127</v>
      </c>
      <c r="D44" s="205"/>
      <c r="E44" s="205"/>
      <c r="F44" s="205"/>
      <c r="G44" s="205"/>
      <c r="H44" s="205"/>
      <c r="I44" s="205"/>
      <c r="J44" s="205"/>
      <c r="K44" s="205"/>
      <c r="O44" s="58"/>
      <c r="P44" s="58"/>
      <c r="Q44" s="58"/>
      <c r="R44" s="189"/>
      <c r="S44" s="189"/>
      <c r="T44" s="189"/>
    </row>
    <row r="45" spans="1:20" s="1" customFormat="1" ht="19.5" customHeight="1" x14ac:dyDescent="0.25">
      <c r="B45" s="19"/>
      <c r="C45" s="100" t="s">
        <v>27</v>
      </c>
      <c r="D45" s="86" t="s">
        <v>26</v>
      </c>
      <c r="E45" s="86" t="s">
        <v>25</v>
      </c>
      <c r="F45" s="100" t="s">
        <v>27</v>
      </c>
      <c r="G45" s="86" t="s">
        <v>26</v>
      </c>
      <c r="H45" s="86" t="s">
        <v>25</v>
      </c>
      <c r="I45" s="100" t="s">
        <v>27</v>
      </c>
      <c r="J45" s="86" t="s">
        <v>26</v>
      </c>
      <c r="K45" s="86" t="s">
        <v>25</v>
      </c>
      <c r="O45" s="21"/>
      <c r="P45" s="21"/>
      <c r="Q45" s="21"/>
      <c r="R45" s="21"/>
      <c r="S45" s="21"/>
      <c r="T45" s="21"/>
    </row>
    <row r="46" spans="1:20" s="1" customFormat="1" ht="19.5" customHeight="1" x14ac:dyDescent="0.25">
      <c r="B46" s="19"/>
      <c r="C46" s="87"/>
      <c r="D46" s="88"/>
      <c r="E46" s="88"/>
      <c r="F46" s="87"/>
      <c r="G46" s="88"/>
      <c r="H46" s="88"/>
      <c r="I46" s="87"/>
      <c r="J46" s="88"/>
      <c r="K46" s="88"/>
      <c r="O46" s="94"/>
      <c r="P46" s="94"/>
      <c r="Q46" s="94"/>
      <c r="R46" s="94"/>
      <c r="S46" s="94"/>
      <c r="T46" s="94"/>
    </row>
    <row r="47" spans="1:20" s="1" customFormat="1" ht="19.5" customHeight="1" x14ac:dyDescent="0.25">
      <c r="B47" s="19" t="s">
        <v>198</v>
      </c>
      <c r="C47" s="85">
        <f>IF(selection!$B$33="All malignant (excl NMSC)",D28,"0")</f>
        <v>28.540401141695671</v>
      </c>
      <c r="D47" s="89">
        <f>IF(selection!$B$33="All malignant (excl NMSC)",D28-D29,"0")</f>
        <v>0.14040114169567275</v>
      </c>
      <c r="E47" s="89">
        <f>IF(selection!$B$33="All malignant (excl NMSC)",E29-D28,"0")</f>
        <v>5.9598858304326541E-2</v>
      </c>
      <c r="F47" s="85">
        <f>IF(selection!$B$33="All malignant (excl NMSC)",G28,"0")</f>
        <v>44.863121403553116</v>
      </c>
      <c r="G47" s="89">
        <f>IF(selection!$B$33="All malignant (excl NMSC)",G28-G29,"0")</f>
        <v>0.163121403553113</v>
      </c>
      <c r="H47" s="89">
        <f>IF(selection!$B$33="All malignant (excl NMSC)",H29-G28,"0")</f>
        <v>0.13687859644688416</v>
      </c>
      <c r="I47" s="85">
        <f>IF(selection!$B$33="All malignant (excl NMSC)",J28,"0")</f>
        <v>27.612137538719121</v>
      </c>
      <c r="J47" s="89">
        <f>IF(selection!$B$33="All malignant (excl NMSC)",J28-J29,"0")</f>
        <v>0.11213753871911791</v>
      </c>
      <c r="K47" s="89">
        <f>IF(selection!$B$33="All malignant (excl NMSC)",K29-J28,"0")</f>
        <v>8.7862461280881377E-2</v>
      </c>
      <c r="O47" s="53"/>
      <c r="P47" s="53"/>
      <c r="Q47" s="53"/>
      <c r="R47" s="53"/>
      <c r="S47" s="53"/>
      <c r="T47" s="53"/>
    </row>
    <row r="48" spans="1:20" s="1" customFormat="1" ht="19.5" customHeight="1" x14ac:dyDescent="0.25">
      <c r="B48" s="19" t="s">
        <v>196</v>
      </c>
      <c r="C48" s="85">
        <f>IF(selection!$B$33="All malignant (excl NMSC)",D30,"0")</f>
        <v>28.172444031230519</v>
      </c>
      <c r="D48" s="89">
        <f>IF(selection!$B$33="All malignant (excl NMSC)",D30-D31,"0")</f>
        <v>0.17244403123051555</v>
      </c>
      <c r="E48" s="89">
        <f>IF(selection!$B$33="All malignant (excl NMSC)",E31-D30,"0")</f>
        <v>0.22755596876947948</v>
      </c>
      <c r="F48" s="85">
        <f>IF(selection!$B$33="All malignant (excl NMSC)",G30,"0")</f>
        <v>48.494007587817414</v>
      </c>
      <c r="G48" s="89">
        <f>IF(selection!$B$33="All malignant (excl NMSC)",G30-G31,"0")</f>
        <v>0.29400758781741843</v>
      </c>
      <c r="H48" s="89">
        <f>IF(selection!$B$33="All malignant (excl NMSC)",H31-G30,"0")</f>
        <v>0.305992412182583</v>
      </c>
      <c r="I48" s="85">
        <f>IF(selection!$B$33="All malignant (excl NMSC)",J30,"0")</f>
        <v>27.859187964205347</v>
      </c>
      <c r="J48" s="89">
        <f>IF(selection!$B$33="All malignant (excl NMSC)",J30-J31,"0")</f>
        <v>0.1591879642053442</v>
      </c>
      <c r="K48" s="89">
        <f>IF(selection!$B$33="All malignant (excl NMSC)",K31-J30,"0")</f>
        <v>0.24081203579465438</v>
      </c>
      <c r="O48" s="53"/>
      <c r="P48" s="53"/>
      <c r="Q48" s="53"/>
      <c r="R48" s="53"/>
      <c r="S48" s="53"/>
      <c r="T48" s="53"/>
    </row>
    <row r="49" spans="2:20" s="1" customFormat="1" x14ac:dyDescent="0.25">
      <c r="B49" s="19">
        <v>2</v>
      </c>
      <c r="C49" s="85">
        <f>IF(selection!$B$33="All malignant (excl NMSC)",D32,"0")</f>
        <v>28.327899958618879</v>
      </c>
      <c r="D49" s="89">
        <f>IF(selection!$B$33="All malignant (excl NMSC)",D32-D33,"0")</f>
        <v>0.22789995861887746</v>
      </c>
      <c r="E49" s="89">
        <f>IF(selection!$B$33="All malignant (excl NMSC)",E33-D32,"0")</f>
        <v>0.17210004138111756</v>
      </c>
      <c r="F49" s="85">
        <f>IF(selection!$B$33="All malignant (excl NMSC)",G32,"0")</f>
        <v>46.75054350339979</v>
      </c>
      <c r="G49" s="89">
        <f>IF(selection!$B$33="All malignant (excl NMSC)",G32-G33,"0")</f>
        <v>0.25054350339978981</v>
      </c>
      <c r="H49" s="89">
        <f>IF(selection!$B$33="All malignant (excl NMSC)",H33-G32,"0")</f>
        <v>0.24945649660021019</v>
      </c>
      <c r="I49" s="85">
        <f>IF(selection!$B$33="All malignant (excl NMSC)",J32,"0")</f>
        <v>27.646120772313004</v>
      </c>
      <c r="J49" s="89">
        <f>IF(selection!$B$33="All malignant (excl NMSC)",J32-J33,"0")</f>
        <v>0.24612077231300233</v>
      </c>
      <c r="K49" s="89">
        <f>IF(selection!$B$33="All malignant (excl NMSC)",K33-J32,"0")</f>
        <v>0.1538792276869998</v>
      </c>
      <c r="O49" s="53"/>
      <c r="P49" s="53"/>
      <c r="Q49" s="53"/>
      <c r="R49" s="53"/>
      <c r="S49" s="53"/>
      <c r="T49" s="53"/>
    </row>
    <row r="50" spans="2:20" s="1" customFormat="1" x14ac:dyDescent="0.25">
      <c r="B50" s="19">
        <v>3</v>
      </c>
      <c r="C50" s="85">
        <f>IF(selection!$B$33="All malignant (excl NMSC)",D34,"0")</f>
        <v>28.537582881738409</v>
      </c>
      <c r="D50" s="89">
        <f>IF(selection!$B$33="All malignant (excl NMSC)",D34-D35,"0")</f>
        <v>0.2375828817384118</v>
      </c>
      <c r="E50" s="89">
        <f>IF(selection!$B$33="All malignant (excl NMSC)",E35-D34,"0")</f>
        <v>0.16241711826159033</v>
      </c>
      <c r="F50" s="85">
        <f>IF(selection!$B$33="All malignant (excl NMSC)",G34,"0")</f>
        <v>44.905568501965149</v>
      </c>
      <c r="G50" s="89">
        <f>IF(selection!$B$33="All malignant (excl NMSC)",G34-G35,"0")</f>
        <v>0.30556850196514773</v>
      </c>
      <c r="H50" s="89">
        <f>IF(selection!$B$33="All malignant (excl NMSC)",H35-G34,"0")</f>
        <v>0.29443149803485369</v>
      </c>
      <c r="I50" s="85">
        <f>IF(selection!$B$33="All malignant (excl NMSC)",J34,"0")</f>
        <v>27.672986315467863</v>
      </c>
      <c r="J50" s="89">
        <f>IF(selection!$B$33="All malignant (excl NMSC)",J34-J35,"0")</f>
        <v>0.1729863154678597</v>
      </c>
      <c r="K50" s="89">
        <f>IF(selection!$B$33="All malignant (excl NMSC)",K35-J34,"0")</f>
        <v>0.22701368453213888</v>
      </c>
      <c r="O50" s="53"/>
      <c r="P50" s="53"/>
      <c r="Q50" s="53"/>
      <c r="R50" s="53"/>
      <c r="S50" s="53"/>
      <c r="T50" s="53"/>
    </row>
    <row r="51" spans="2:20" s="1" customFormat="1" x14ac:dyDescent="0.25">
      <c r="B51" s="19">
        <v>4</v>
      </c>
      <c r="C51" s="85">
        <f>IF(selection!$B$33="All malignant (excl NMSC)",D36,"0")</f>
        <v>28.78999988333975</v>
      </c>
      <c r="D51" s="89">
        <f>IF(selection!$B$33="All malignant (excl NMSC)",D36-D37,"0")</f>
        <v>0.18999988333975182</v>
      </c>
      <c r="E51" s="89">
        <f>IF(selection!$B$33="All malignant (excl NMSC)",E37-D36,"0")</f>
        <v>0.21000011666024676</v>
      </c>
      <c r="F51" s="85">
        <f>IF(selection!$B$33="All malignant (excl NMSC)",G36,"0")</f>
        <v>42.969459859276562</v>
      </c>
      <c r="G51" s="89">
        <f>IF(selection!$B$33="All malignant (excl NMSC)",G36-G37,"0")</f>
        <v>0.26945985927656579</v>
      </c>
      <c r="H51" s="89">
        <f>IF(selection!$B$33="All malignant (excl NMSC)",H37-G36,"0")</f>
        <v>0.23054014072344131</v>
      </c>
      <c r="I51" s="85">
        <f>IF(selection!$B$33="All malignant (excl NMSC)",J36,"0")</f>
        <v>27.234918746135627</v>
      </c>
      <c r="J51" s="89">
        <f>IF(selection!$B$33="All malignant (excl NMSC)",J36-J37,"0")</f>
        <v>0.23491874613562658</v>
      </c>
      <c r="K51" s="89">
        <f>IF(selection!$B$33="All malignant (excl NMSC)",K37-J36,"0")</f>
        <v>0.16508125386437555</v>
      </c>
      <c r="O51" s="53"/>
      <c r="P51" s="53"/>
      <c r="Q51" s="53"/>
      <c r="R51" s="53"/>
      <c r="S51" s="53"/>
      <c r="T51" s="53"/>
    </row>
    <row r="52" spans="2:20" s="1" customFormat="1" x14ac:dyDescent="0.25">
      <c r="B52" s="19" t="s">
        <v>197</v>
      </c>
      <c r="C52" s="85">
        <f>IF(selection!$B$33="All malignant (excl NMSC)",D38,"0")</f>
        <v>28.978024053900885</v>
      </c>
      <c r="D52" s="89">
        <f>IF(selection!$B$33="All malignant (excl NMSC)",D38-D39,"0")</f>
        <v>0.17802405390088794</v>
      </c>
      <c r="E52" s="89">
        <f>IF(selection!$B$33="All malignant (excl NMSC)",E39-D38,"0")</f>
        <v>0.2219759460991142</v>
      </c>
      <c r="F52" s="85">
        <f>IF(selection!$B$33="All malignant (excl NMSC)",G38,"0")</f>
        <v>40.42217494202864</v>
      </c>
      <c r="G52" s="89">
        <f>IF(selection!$B$33="All malignant (excl NMSC)",G38-G39,"0")</f>
        <v>0.22217494202863719</v>
      </c>
      <c r="H52" s="89">
        <f>IF(selection!$B$33="All malignant (excl NMSC)",H39-G38,"0")</f>
        <v>0.2778250579713557</v>
      </c>
      <c r="I52" s="85">
        <f>IF(selection!$B$33="All malignant (excl NMSC)",J38,"0")</f>
        <v>27.610981676216863</v>
      </c>
      <c r="J52" s="89">
        <f>IF(selection!$B$33="All malignant (excl NMSC)",J38-J39,"0")</f>
        <v>0.21098167621686059</v>
      </c>
      <c r="K52" s="89">
        <f>IF(selection!$B$33="All malignant (excl NMSC)",K39-J38,"0")</f>
        <v>0.18901832378314154</v>
      </c>
      <c r="O52" s="53"/>
      <c r="P52" s="53"/>
      <c r="Q52" s="53"/>
      <c r="R52" s="53"/>
      <c r="S52" s="53"/>
      <c r="T52" s="53"/>
    </row>
    <row r="53" spans="2:20" s="96" customFormat="1" ht="19.5" customHeight="1" x14ac:dyDescent="0.25">
      <c r="B53" s="56"/>
      <c r="C53" s="205" t="s">
        <v>128</v>
      </c>
      <c r="D53" s="205"/>
      <c r="E53" s="205"/>
      <c r="F53" s="205"/>
      <c r="G53" s="205"/>
      <c r="H53" s="205"/>
      <c r="I53" s="205"/>
      <c r="J53" s="205"/>
      <c r="K53" s="205"/>
      <c r="L53" s="95"/>
    </row>
    <row r="54" spans="2:20" s="96" customFormat="1" x14ac:dyDescent="0.25">
      <c r="B54" s="56"/>
      <c r="C54" s="100" t="s">
        <v>27</v>
      </c>
      <c r="D54" s="86" t="s">
        <v>26</v>
      </c>
      <c r="E54" s="86" t="s">
        <v>25</v>
      </c>
      <c r="F54" s="100" t="s">
        <v>27</v>
      </c>
      <c r="G54" s="86" t="s">
        <v>26</v>
      </c>
      <c r="H54" s="86" t="s">
        <v>25</v>
      </c>
      <c r="I54" s="100" t="s">
        <v>27</v>
      </c>
      <c r="J54" s="86" t="s">
        <v>26</v>
      </c>
      <c r="K54" s="86" t="s">
        <v>25</v>
      </c>
      <c r="L54" s="95"/>
    </row>
    <row r="55" spans="2:20" s="96" customFormat="1" x14ac:dyDescent="0.25">
      <c r="B55" s="56"/>
      <c r="C55" s="100"/>
      <c r="D55" s="88"/>
      <c r="E55" s="88"/>
      <c r="F55" s="100"/>
      <c r="G55" s="88"/>
      <c r="H55" s="88"/>
      <c r="I55" s="100"/>
      <c r="J55" s="88"/>
      <c r="K55" s="88"/>
    </row>
    <row r="56" spans="2:20" s="96" customFormat="1" x14ac:dyDescent="0.25">
      <c r="B56" s="19" t="s">
        <v>198</v>
      </c>
      <c r="C56" s="85" t="str">
        <f>IF(selection!$B$33&lt;&gt;"All malignant (excl NMSC)",D28,"0")</f>
        <v>0</v>
      </c>
      <c r="D56" s="89" t="str">
        <f>IF(selection!$B$33&lt;&gt;"All malignant (excl NMSC)",D28-D29,"0")</f>
        <v>0</v>
      </c>
      <c r="E56" s="89" t="str">
        <f>IF(selection!$B$33&lt;&gt;"All malignant (excl NMSC)",E29-D28,"0")</f>
        <v>0</v>
      </c>
      <c r="F56" s="85" t="str">
        <f>IF(selection!$B$33&lt;&gt;"All malignant (excl NMSC)",G28,"0")</f>
        <v>0</v>
      </c>
      <c r="G56" s="89" t="str">
        <f>IF(selection!$B$33&lt;&gt;"All malignant (excl NMSC)",G28-G29,"0")</f>
        <v>0</v>
      </c>
      <c r="H56" s="89" t="str">
        <f>IF(selection!$B$33&lt;&gt;"All malignant (excl NMSC)",H29-G28,"0")</f>
        <v>0</v>
      </c>
      <c r="I56" s="85" t="str">
        <f>IF(selection!$B$33&lt;&gt;"All malignant (excl NMSC)",J28,"0")</f>
        <v>0</v>
      </c>
      <c r="J56" s="89" t="str">
        <f>IF(selection!$B$33&lt;&gt;"All malignant (excl NMSC)",J28-J29,"0")</f>
        <v>0</v>
      </c>
      <c r="K56" s="89" t="str">
        <f>IF(selection!$B$33&lt;&gt;"All malignant (excl NMSC)",K29-J28,"0")</f>
        <v>0</v>
      </c>
      <c r="L56" s="95"/>
    </row>
    <row r="57" spans="2:20" s="96" customFormat="1" x14ac:dyDescent="0.25">
      <c r="B57" s="19" t="s">
        <v>196</v>
      </c>
      <c r="C57" s="85" t="str">
        <f>IF(selection!$B$33&lt;&gt;"All malignant (excl NMSC)",D30,"0")</f>
        <v>0</v>
      </c>
      <c r="D57" s="89" t="str">
        <f>IF(selection!$B$33&lt;&gt;"All malignant (excl NMSC)",D30-D31,"0")</f>
        <v>0</v>
      </c>
      <c r="E57" s="89" t="str">
        <f>IF(selection!$B$33&lt;&gt;"All malignant (excl NMSC)",E31-D30,"0")</f>
        <v>0</v>
      </c>
      <c r="F57" s="85" t="str">
        <f>IF(selection!$B$33&lt;&gt;"All malignant (excl NMSC)",G30,"0")</f>
        <v>0</v>
      </c>
      <c r="G57" s="89" t="str">
        <f>IF(selection!$B$33&lt;&gt;"All malignant (excl NMSC)",G30-G31,"0")</f>
        <v>0</v>
      </c>
      <c r="H57" s="89" t="str">
        <f>IF(selection!$B$33&lt;&gt;"All malignant (excl NMSC)",H31-G30,"0")</f>
        <v>0</v>
      </c>
      <c r="I57" s="85" t="str">
        <f>IF(selection!$B$33&lt;&gt;"All malignant (excl NMSC)",J30,"0")</f>
        <v>0</v>
      </c>
      <c r="J57" s="89" t="str">
        <f>IF(selection!$B$33&lt;&gt;"All malignant (excl NMSC)",J30-J31,"0")</f>
        <v>0</v>
      </c>
      <c r="K57" s="89" t="str">
        <f>IF(selection!$B$33&lt;&gt;"All malignant (excl NMSC)",K31-J30,"0")</f>
        <v>0</v>
      </c>
      <c r="L57" s="95"/>
    </row>
    <row r="58" spans="2:20" s="1" customFormat="1" x14ac:dyDescent="0.25">
      <c r="B58" s="19">
        <v>2</v>
      </c>
      <c r="C58" s="85" t="str">
        <f>IF(selection!$B$33&lt;&gt;"All malignant (excl NMSC)",D32,"0")</f>
        <v>0</v>
      </c>
      <c r="D58" s="89" t="str">
        <f>IF(selection!$B$33&lt;&gt;"All malignant (excl NMSC)",D32-D33,"0")</f>
        <v>0</v>
      </c>
      <c r="E58" s="89" t="str">
        <f>IF(selection!$B$33&lt;&gt;"All malignant (excl NMSC)",E33-D32,"0")</f>
        <v>0</v>
      </c>
      <c r="F58" s="85" t="str">
        <f>IF(selection!$B$33&lt;&gt;"All malignant (excl NMSC)",G32,"0")</f>
        <v>0</v>
      </c>
      <c r="G58" s="89" t="str">
        <f>IF(selection!$B$33&lt;&gt;"All malignant (excl NMSC)",G32-G33,"0")</f>
        <v>0</v>
      </c>
      <c r="H58" s="89" t="str">
        <f>IF(selection!$B$33&lt;&gt;"All malignant (excl NMSC)",H33-G32,"0")</f>
        <v>0</v>
      </c>
      <c r="I58" s="85" t="str">
        <f>IF(selection!$B$33&lt;&gt;"All malignant (excl NMSC)",J32,"0")</f>
        <v>0</v>
      </c>
      <c r="J58" s="89" t="str">
        <f>IF(selection!$B$33&lt;&gt;"All malignant (excl NMSC)",J32-J33,"0")</f>
        <v>0</v>
      </c>
      <c r="K58" s="89" t="str">
        <f>IF(selection!$B$33&lt;&gt;"All malignant (excl NMSC)",K33-J32,"0")</f>
        <v>0</v>
      </c>
      <c r="L58" s="95"/>
    </row>
    <row r="59" spans="2:20" s="1" customFormat="1" x14ac:dyDescent="0.25">
      <c r="B59" s="19">
        <v>3</v>
      </c>
      <c r="C59" s="85" t="str">
        <f>IF(selection!$B$33&lt;&gt;"All malignant (excl NMSC)",D34,"0")</f>
        <v>0</v>
      </c>
      <c r="D59" s="89" t="str">
        <f>IF(selection!$B$33&lt;&gt;"All malignant (excl NMSC)",D34-D35,"0")</f>
        <v>0</v>
      </c>
      <c r="E59" s="89" t="str">
        <f>IF(selection!$B$33&lt;&gt;"All malignant (excl NMSC)",E35-D34,"0")</f>
        <v>0</v>
      </c>
      <c r="F59" s="85" t="str">
        <f>IF(selection!$B$33&lt;&gt;"All malignant (excl NMSC)",G34,"0")</f>
        <v>0</v>
      </c>
      <c r="G59" s="89" t="str">
        <f>IF(selection!$B$33&lt;&gt;"All malignant (excl NMSC)",G34-G35,"0")</f>
        <v>0</v>
      </c>
      <c r="H59" s="89" t="str">
        <f>IF(selection!$B$33&lt;&gt;"All malignant (excl NMSC)",H35-G34,"0")</f>
        <v>0</v>
      </c>
      <c r="I59" s="85" t="str">
        <f>IF(selection!$B$33&lt;&gt;"All malignant (excl NMSC)",J34,"0")</f>
        <v>0</v>
      </c>
      <c r="J59" s="89" t="str">
        <f>IF(selection!$B$33&lt;&gt;"All malignant (excl NMSC)",J34-J35,"0")</f>
        <v>0</v>
      </c>
      <c r="K59" s="89" t="str">
        <f>IF(selection!$B$33&lt;&gt;"All malignant (excl NMSC)",K35-J34,"0")</f>
        <v>0</v>
      </c>
      <c r="L59" s="95"/>
    </row>
    <row r="60" spans="2:20" s="1" customFormat="1" x14ac:dyDescent="0.25">
      <c r="B60" s="19">
        <v>4</v>
      </c>
      <c r="C60" s="85" t="str">
        <f>IF(selection!$B$33&lt;&gt;"All malignant (excl NMSC)",D36,"0")</f>
        <v>0</v>
      </c>
      <c r="D60" s="89" t="str">
        <f>IF(selection!$B$33&lt;&gt;"All malignant (excl NMSC)",D36-D37,"0")</f>
        <v>0</v>
      </c>
      <c r="E60" s="89" t="str">
        <f>IF(selection!$B$33&lt;&gt;"All malignant (excl NMSC)",E37-D36,"0")</f>
        <v>0</v>
      </c>
      <c r="F60" s="85" t="str">
        <f>IF(selection!$B$33&lt;&gt;"All malignant (excl NMSC)",G36,"0")</f>
        <v>0</v>
      </c>
      <c r="G60" s="89" t="str">
        <f>IF(selection!$B$33&lt;&gt;"All malignant (excl NMSC)",G36-G37,"0")</f>
        <v>0</v>
      </c>
      <c r="H60" s="89" t="str">
        <f>IF(selection!$B$33&lt;&gt;"All malignant (excl NMSC)",H37-G36,"0")</f>
        <v>0</v>
      </c>
      <c r="I60" s="85" t="str">
        <f>IF(selection!$B$33&lt;&gt;"All malignant (excl NMSC)",J36,"0")</f>
        <v>0</v>
      </c>
      <c r="J60" s="89" t="str">
        <f>IF(selection!$B$33&lt;&gt;"All malignant (excl NMSC)",J36-J37,"0")</f>
        <v>0</v>
      </c>
      <c r="K60" s="89" t="str">
        <f>IF(selection!$B$33&lt;&gt;"All malignant (excl NMSC)",K37-J36,"0")</f>
        <v>0</v>
      </c>
    </row>
    <row r="61" spans="2:20" s="1" customFormat="1" x14ac:dyDescent="0.25">
      <c r="B61" s="19" t="s">
        <v>197</v>
      </c>
      <c r="C61" s="85" t="str">
        <f>IF(selection!$B$33&lt;&gt;"All malignant (excl NMSC)",D38,"0")</f>
        <v>0</v>
      </c>
      <c r="D61" s="89" t="str">
        <f>IF(selection!$B$33&lt;&gt;"All malignant (excl NMSC)",D38-D39,"0")</f>
        <v>0</v>
      </c>
      <c r="E61" s="89" t="str">
        <f>IF(selection!$B$33&lt;&gt;"All malignant (excl NMSC)",E39-D38,"0")</f>
        <v>0</v>
      </c>
      <c r="F61" s="85" t="str">
        <f>IF(selection!$B$33&lt;&gt;"All malignant (excl NMSC)",G38,"0")</f>
        <v>0</v>
      </c>
      <c r="G61" s="89" t="str">
        <f>IF(selection!$B$33&lt;&gt;"All malignant (excl NMSC)",G38-G39,"0")</f>
        <v>0</v>
      </c>
      <c r="H61" s="89" t="str">
        <f>IF(selection!$B$33&lt;&gt;"All malignant (excl NMSC)",H39-G38,"0")</f>
        <v>0</v>
      </c>
      <c r="I61" s="85" t="str">
        <f>IF(selection!$B$33&lt;&gt;"All malignant (excl NMSC)",J38,"0")</f>
        <v>0</v>
      </c>
      <c r="J61" s="89" t="str">
        <f>IF(selection!$B$33&lt;&gt;"All malignant (excl NMSC)",J38-J39,"0")</f>
        <v>0</v>
      </c>
      <c r="K61" s="89" t="str">
        <f>IF(selection!$B$33&lt;&gt;"All malignant (excl NMSC)",K39-J38,"0")</f>
        <v>0</v>
      </c>
    </row>
    <row r="62" spans="2:20" s="1" customFormat="1" x14ac:dyDescent="0.25">
      <c r="B62" s="19"/>
      <c r="C62" s="95"/>
      <c r="D62" s="2"/>
    </row>
    <row r="63" spans="2:20" x14ac:dyDescent="0.25">
      <c r="B63" s="3"/>
      <c r="D63" s="3"/>
    </row>
    <row r="64" spans="2:20" x14ac:dyDescent="0.25">
      <c r="B64" s="3"/>
      <c r="D64" s="3"/>
    </row>
    <row r="65" spans="2:4" x14ac:dyDescent="0.25">
      <c r="B65" s="3"/>
      <c r="D65" s="3"/>
    </row>
    <row r="66" spans="2:4" x14ac:dyDescent="0.25">
      <c r="C66" s="4"/>
    </row>
  </sheetData>
  <mergeCells count="74">
    <mergeCell ref="C53:K53"/>
    <mergeCell ref="M38:M39"/>
    <mergeCell ref="C43:E43"/>
    <mergeCell ref="F43:H43"/>
    <mergeCell ref="I43:K43"/>
    <mergeCell ref="C44:K44"/>
    <mergeCell ref="R44:T44"/>
    <mergeCell ref="L36:L37"/>
    <mergeCell ref="M36:M37"/>
    <mergeCell ref="B38:B39"/>
    <mergeCell ref="C38:C39"/>
    <mergeCell ref="D38:E38"/>
    <mergeCell ref="F38:F39"/>
    <mergeCell ref="G38:H38"/>
    <mergeCell ref="I38:I39"/>
    <mergeCell ref="J38:K38"/>
    <mergeCell ref="L38:L39"/>
    <mergeCell ref="I36:I37"/>
    <mergeCell ref="J36:K36"/>
    <mergeCell ref="B36:B37"/>
    <mergeCell ref="C36:C37"/>
    <mergeCell ref="D36:E36"/>
    <mergeCell ref="B34:B35"/>
    <mergeCell ref="C34:C35"/>
    <mergeCell ref="D34:E34"/>
    <mergeCell ref="F34:F35"/>
    <mergeCell ref="G34:H34"/>
    <mergeCell ref="F36:F37"/>
    <mergeCell ref="G36:H36"/>
    <mergeCell ref="I32:I33"/>
    <mergeCell ref="J32:K32"/>
    <mergeCell ref="L32:L33"/>
    <mergeCell ref="M32:M33"/>
    <mergeCell ref="J34:K34"/>
    <mergeCell ref="L34:L35"/>
    <mergeCell ref="M34:M35"/>
    <mergeCell ref="I34:I35"/>
    <mergeCell ref="B32:B33"/>
    <mergeCell ref="C32:C33"/>
    <mergeCell ref="D32:E32"/>
    <mergeCell ref="F32:F33"/>
    <mergeCell ref="G32:H32"/>
    <mergeCell ref="I30:I31"/>
    <mergeCell ref="J30:K30"/>
    <mergeCell ref="L30:L31"/>
    <mergeCell ref="M30:M31"/>
    <mergeCell ref="B28:B29"/>
    <mergeCell ref="C28:C29"/>
    <mergeCell ref="D28:E28"/>
    <mergeCell ref="F28:F29"/>
    <mergeCell ref="G28:H28"/>
    <mergeCell ref="I28:I29"/>
    <mergeCell ref="B30:B31"/>
    <mergeCell ref="C30:C31"/>
    <mergeCell ref="D30:E30"/>
    <mergeCell ref="F30:F31"/>
    <mergeCell ref="G30:H30"/>
    <mergeCell ref="J28:K28"/>
    <mergeCell ref="L28:L29"/>
    <mergeCell ref="M28:M29"/>
    <mergeCell ref="B2:M4"/>
    <mergeCell ref="C25:K25"/>
    <mergeCell ref="C26:C27"/>
    <mergeCell ref="D26:E26"/>
    <mergeCell ref="F26:F27"/>
    <mergeCell ref="G26:H26"/>
    <mergeCell ref="I26:I27"/>
    <mergeCell ref="J26:K26"/>
    <mergeCell ref="L26:L27"/>
    <mergeCell ref="M26:M27"/>
    <mergeCell ref="D27:E27"/>
    <mergeCell ref="G27:H27"/>
    <mergeCell ref="J27:K27"/>
    <mergeCell ref="C23:M23"/>
  </mergeCells>
  <pageMargins left="0.7" right="0.7" top="0.75" bottom="0.75" header="0.3" footer="0.3"/>
  <pageSetup paperSize="9" scale="39" orientation="landscape" r:id="rId1"/>
  <ignoredErrors>
    <ignoredError sqref="D28:L3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0722" r:id="rId4" name="List Box 2">
              <controlPr defaultSize="0" autoLine="0" autoPict="0">
                <anchor moveWithCells="1">
                  <from>
                    <xdr:col>1</xdr:col>
                    <xdr:colOff>28575</xdr:colOff>
                    <xdr:row>6</xdr:row>
                    <xdr:rowOff>28575</xdr:rowOff>
                  </from>
                  <to>
                    <xdr:col>2</xdr:col>
                    <xdr:colOff>238125</xdr:colOff>
                    <xdr:row>18</xdr:row>
                    <xdr:rowOff>190500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tabColor rgb="FFFF9966"/>
  </sheetPr>
  <dimension ref="A1:AI70"/>
  <sheetViews>
    <sheetView showGridLines="0" zoomScale="90" zoomScaleNormal="90" zoomScaleSheetLayoutView="100" workbookViewId="0"/>
  </sheetViews>
  <sheetFormatPr defaultRowHeight="15" x14ac:dyDescent="0.25"/>
  <cols>
    <col min="1" max="1" width="1.42578125" style="4" customWidth="1"/>
    <col min="2" max="2" width="17.28515625" style="4" customWidth="1"/>
    <col min="3" max="3" width="16" style="4" customWidth="1"/>
    <col min="4" max="4" width="9.140625" style="4" customWidth="1"/>
    <col min="5" max="5" width="8.42578125" style="4" bestFit="1" customWidth="1"/>
    <col min="6" max="6" width="18.140625" style="3" customWidth="1"/>
    <col min="7" max="8" width="7.42578125" style="4" bestFit="1" customWidth="1"/>
    <col min="9" max="9" width="18.140625" style="4" customWidth="1"/>
    <col min="10" max="11" width="7.42578125" style="4" bestFit="1" customWidth="1"/>
    <col min="12" max="12" width="18.140625" style="4" customWidth="1"/>
    <col min="13" max="13" width="7.42578125" style="4" bestFit="1" customWidth="1"/>
    <col min="14" max="14" width="9.140625" style="4" customWidth="1"/>
    <col min="15" max="15" width="18.140625" style="4" customWidth="1"/>
    <col min="16" max="16" width="7.42578125" style="4" bestFit="1" customWidth="1"/>
    <col min="17" max="17" width="8.85546875" style="4" customWidth="1"/>
    <col min="18" max="18" width="18.140625" style="4" customWidth="1"/>
    <col min="19" max="20" width="7.42578125" style="4" bestFit="1" customWidth="1"/>
    <col min="21" max="21" width="18.140625" style="4" customWidth="1"/>
    <col min="22" max="23" width="7.42578125" style="4" bestFit="1" customWidth="1"/>
    <col min="24" max="24" width="18.140625" style="4" customWidth="1"/>
    <col min="25" max="26" width="7.42578125" style="4" bestFit="1" customWidth="1"/>
    <col min="27" max="27" width="18.140625" style="4" customWidth="1"/>
    <col min="28" max="28" width="10.85546875" style="4" bestFit="1" customWidth="1"/>
    <col min="29" max="16384" width="9.140625" style="4"/>
  </cols>
  <sheetData>
    <row r="1" spans="1:27" ht="15.75" thickBot="1" x14ac:dyDescent="0.3">
      <c r="F1" s="4"/>
      <c r="Q1" s="6"/>
      <c r="R1" s="6"/>
      <c r="S1" s="6"/>
      <c r="T1" s="6"/>
      <c r="U1" s="6"/>
      <c r="V1" s="6"/>
      <c r="X1" s="6"/>
      <c r="Y1" s="6"/>
      <c r="Z1" s="6"/>
    </row>
    <row r="2" spans="1:27" ht="15.75" customHeight="1" x14ac:dyDescent="0.25">
      <c r="B2" s="194" t="str">
        <f>"Number of "&amp;selection!C35&amp;" diagnosed in "&amp;selection!D12&amp;" and recorded to have been treated with chemotherapy, tumour resection or radiotherapy in England"</f>
        <v>Number of tumours of all 22 cancer sites combined diagnosed in 2013-2015 and recorded to have been treated with chemotherapy, tumour resection or radiotherapy in England</v>
      </c>
      <c r="C2" s="195"/>
      <c r="D2" s="195"/>
      <c r="E2" s="195"/>
      <c r="F2" s="195"/>
      <c r="G2" s="195"/>
      <c r="H2" s="195"/>
      <c r="I2" s="195"/>
      <c r="J2" s="195"/>
      <c r="K2" s="195"/>
      <c r="L2" s="195"/>
      <c r="M2" s="195"/>
      <c r="N2" s="195"/>
      <c r="O2" s="195"/>
      <c r="P2" s="195"/>
      <c r="Q2" s="195"/>
      <c r="R2" s="195"/>
      <c r="S2" s="195"/>
      <c r="T2" s="195"/>
      <c r="U2" s="195"/>
      <c r="V2" s="195"/>
      <c r="W2" s="195"/>
      <c r="X2" s="195"/>
      <c r="Y2" s="195"/>
      <c r="Z2" s="195"/>
      <c r="AA2" s="196"/>
    </row>
    <row r="3" spans="1:27" ht="15.75" customHeight="1" x14ac:dyDescent="0.25">
      <c r="B3" s="197"/>
      <c r="C3" s="198"/>
      <c r="D3" s="198"/>
      <c r="E3" s="198"/>
      <c r="F3" s="198"/>
      <c r="G3" s="198"/>
      <c r="H3" s="198"/>
      <c r="I3" s="198"/>
      <c r="J3" s="198"/>
      <c r="K3" s="198"/>
      <c r="L3" s="198"/>
      <c r="M3" s="198"/>
      <c r="N3" s="198"/>
      <c r="O3" s="198"/>
      <c r="P3" s="198"/>
      <c r="Q3" s="198"/>
      <c r="R3" s="198"/>
      <c r="S3" s="198"/>
      <c r="T3" s="198"/>
      <c r="U3" s="198"/>
      <c r="V3" s="198"/>
      <c r="W3" s="198"/>
      <c r="X3" s="198"/>
      <c r="Y3" s="198"/>
      <c r="Z3" s="198"/>
      <c r="AA3" s="199"/>
    </row>
    <row r="4" spans="1:27" ht="15.75" customHeight="1" thickBot="1" x14ac:dyDescent="0.3">
      <c r="B4" s="200"/>
      <c r="C4" s="201"/>
      <c r="D4" s="201"/>
      <c r="E4" s="201"/>
      <c r="F4" s="201"/>
      <c r="G4" s="201"/>
      <c r="H4" s="201"/>
      <c r="I4" s="201"/>
      <c r="J4" s="201"/>
      <c r="K4" s="201"/>
      <c r="L4" s="201"/>
      <c r="M4" s="201"/>
      <c r="N4" s="201"/>
      <c r="O4" s="201"/>
      <c r="P4" s="201"/>
      <c r="Q4" s="201"/>
      <c r="R4" s="201"/>
      <c r="S4" s="201"/>
      <c r="T4" s="201"/>
      <c r="U4" s="201"/>
      <c r="V4" s="201"/>
      <c r="W4" s="201"/>
      <c r="X4" s="201"/>
      <c r="Y4" s="201"/>
      <c r="Z4" s="201"/>
      <c r="AA4" s="202"/>
    </row>
    <row r="5" spans="1:27" s="1" customFormat="1" ht="15.75" customHeight="1" x14ac:dyDescent="0.25">
      <c r="A5" s="4"/>
      <c r="B5" s="1" t="str">
        <f>"Proportion of "&amp;selection!C35&amp;" diagnosed in "&amp;selection!D12&amp;", by deprivation quintile** - treatments are presented in combinations"</f>
        <v>Proportion of tumours of all 22 cancer sites combined diagnosed in 2013-2015, by deprivation quintile** - treatments are presented in combinations</v>
      </c>
      <c r="C5" s="4"/>
      <c r="D5" s="4"/>
      <c r="E5" s="4"/>
      <c r="F5" s="4"/>
      <c r="G5" s="4"/>
      <c r="H5" s="4"/>
      <c r="I5" s="4"/>
      <c r="J5" s="4"/>
      <c r="K5" s="4"/>
      <c r="R5" s="81"/>
      <c r="S5" s="81"/>
      <c r="T5" s="81"/>
      <c r="U5" s="81"/>
      <c r="V5" s="81"/>
      <c r="W5" s="2"/>
      <c r="X5" s="81"/>
      <c r="Y5" s="81"/>
      <c r="Z5" s="81"/>
    </row>
    <row r="6" spans="1:27" ht="20.100000000000001" customHeight="1" x14ac:dyDescent="0.25">
      <c r="B6" s="18" t="s">
        <v>116</v>
      </c>
      <c r="C6" s="18"/>
      <c r="D6" s="3"/>
      <c r="E6" s="3"/>
      <c r="G6" s="3"/>
      <c r="H6" s="3"/>
      <c r="I6" s="3"/>
      <c r="J6" s="3"/>
      <c r="K6" s="3"/>
      <c r="L6" s="3"/>
      <c r="M6" s="3"/>
      <c r="N6" s="3"/>
      <c r="O6" s="3"/>
      <c r="P6" s="3"/>
      <c r="Q6" s="3"/>
      <c r="R6" s="7"/>
      <c r="S6" s="7"/>
      <c r="T6" s="7"/>
      <c r="U6" s="7"/>
      <c r="V6" s="7"/>
      <c r="W6" s="3"/>
      <c r="X6" s="7"/>
      <c r="Y6" s="7"/>
      <c r="Z6" s="7"/>
      <c r="AA6" s="3"/>
    </row>
    <row r="7" spans="1:27" ht="20.100000000000001" customHeight="1" x14ac:dyDescent="0.25">
      <c r="B7" s="14"/>
      <c r="C7" s="14"/>
      <c r="D7" s="14"/>
      <c r="E7" s="14"/>
      <c r="F7" s="14"/>
      <c r="G7" s="14"/>
      <c r="H7" s="14"/>
      <c r="I7" s="14"/>
      <c r="J7" s="14"/>
      <c r="K7" s="14"/>
      <c r="L7" s="14"/>
      <c r="M7" s="14"/>
      <c r="N7" s="14"/>
      <c r="O7" s="14"/>
      <c r="P7" s="14"/>
      <c r="Q7" s="14"/>
      <c r="R7" s="11"/>
      <c r="S7" s="7"/>
      <c r="T7" s="7"/>
      <c r="U7" s="7"/>
      <c r="V7" s="7"/>
      <c r="W7" s="14"/>
      <c r="X7" s="7"/>
      <c r="Y7" s="7"/>
      <c r="Z7" s="7"/>
      <c r="AA7" s="14"/>
    </row>
    <row r="8" spans="1:27" ht="20.100000000000001" customHeight="1" x14ac:dyDescent="0.25">
      <c r="B8" s="3"/>
      <c r="C8" s="3"/>
      <c r="D8" s="3"/>
      <c r="E8" s="3"/>
      <c r="G8" s="3"/>
      <c r="H8" s="3"/>
      <c r="I8" s="3"/>
      <c r="J8" s="3"/>
      <c r="K8" s="3"/>
      <c r="L8" s="3"/>
      <c r="M8" s="3"/>
      <c r="N8" s="3"/>
      <c r="O8" s="3"/>
      <c r="P8" s="3"/>
      <c r="Q8" s="3"/>
      <c r="R8" s="3"/>
      <c r="S8" s="3"/>
      <c r="T8" s="3"/>
      <c r="U8" s="3"/>
      <c r="V8" s="3"/>
      <c r="W8" s="3"/>
      <c r="X8" s="3"/>
      <c r="Y8" s="3"/>
      <c r="Z8" s="3"/>
      <c r="AA8" s="3"/>
    </row>
    <row r="9" spans="1:27" ht="20.100000000000001" customHeight="1" x14ac:dyDescent="0.25">
      <c r="B9" s="69"/>
      <c r="C9" s="69"/>
      <c r="D9" s="69"/>
      <c r="E9" s="69"/>
      <c r="F9" s="69"/>
      <c r="G9" s="69"/>
      <c r="H9" s="69"/>
      <c r="I9" s="69"/>
      <c r="J9" s="69"/>
      <c r="K9" s="69"/>
      <c r="L9" s="69"/>
      <c r="M9" s="69"/>
      <c r="N9" s="69"/>
      <c r="O9" s="69"/>
      <c r="P9" s="69"/>
      <c r="Q9" s="69"/>
      <c r="R9" s="3"/>
      <c r="S9" s="3"/>
      <c r="T9" s="3"/>
      <c r="U9" s="3"/>
      <c r="V9" s="3"/>
      <c r="W9" s="3"/>
      <c r="X9" s="3"/>
      <c r="Y9" s="3"/>
      <c r="Z9" s="3"/>
      <c r="AA9" s="69"/>
    </row>
    <row r="10" spans="1:27" ht="20.100000000000001" customHeight="1" x14ac:dyDescent="0.25">
      <c r="B10" s="69"/>
      <c r="C10" s="69"/>
      <c r="D10" s="69"/>
      <c r="E10" s="69"/>
      <c r="G10" s="69"/>
      <c r="H10" s="69"/>
      <c r="I10" s="69"/>
      <c r="J10" s="69"/>
      <c r="K10" s="69"/>
      <c r="L10" s="69"/>
      <c r="M10" s="69"/>
      <c r="N10" s="69"/>
      <c r="O10" s="69"/>
      <c r="P10" s="69"/>
      <c r="Q10" s="69"/>
      <c r="R10" s="74"/>
      <c r="S10" s="74"/>
      <c r="T10" s="74"/>
      <c r="U10" s="74" t="s">
        <v>41</v>
      </c>
      <c r="V10" s="74"/>
      <c r="W10" s="3"/>
      <c r="X10" s="74"/>
      <c r="Y10" s="74"/>
      <c r="Z10" s="74"/>
      <c r="AA10" s="69"/>
    </row>
    <row r="11" spans="1:27" ht="20.100000000000001" customHeight="1" x14ac:dyDescent="0.25">
      <c r="B11" s="3"/>
      <c r="C11" s="3"/>
      <c r="D11" s="3"/>
      <c r="E11" s="3"/>
      <c r="G11" s="3"/>
      <c r="H11" s="3"/>
      <c r="I11" s="3"/>
      <c r="J11" s="3"/>
      <c r="K11" s="3"/>
      <c r="L11" s="3"/>
      <c r="M11" s="3"/>
      <c r="N11" s="3"/>
      <c r="O11" s="3"/>
      <c r="P11" s="3"/>
      <c r="Q11" s="3"/>
      <c r="R11" s="3"/>
      <c r="S11" s="3"/>
      <c r="T11" s="3"/>
      <c r="U11" s="3"/>
      <c r="V11" s="3"/>
      <c r="W11" s="3"/>
      <c r="X11" s="3"/>
      <c r="Y11" s="3"/>
      <c r="Z11" s="3"/>
      <c r="AA11" s="3"/>
    </row>
    <row r="12" spans="1:27" ht="20.100000000000001" customHeight="1" x14ac:dyDescent="0.25">
      <c r="B12" s="3"/>
      <c r="C12" s="3"/>
      <c r="D12" s="3"/>
      <c r="E12" s="3"/>
      <c r="G12" s="3"/>
      <c r="H12" s="3"/>
      <c r="I12" s="3"/>
      <c r="J12" s="3"/>
      <c r="K12" s="3"/>
      <c r="L12" s="3"/>
      <c r="M12" s="3"/>
      <c r="N12" s="3"/>
      <c r="O12" s="3"/>
      <c r="P12" s="3"/>
      <c r="Q12" s="3"/>
      <c r="R12" s="3"/>
      <c r="S12" s="3"/>
      <c r="T12" s="3"/>
      <c r="U12" s="3"/>
      <c r="V12" s="3"/>
      <c r="W12" s="3"/>
      <c r="X12" s="3"/>
      <c r="Y12" s="3"/>
      <c r="Z12" s="3"/>
      <c r="AA12" s="3"/>
    </row>
    <row r="13" spans="1:27" ht="20.100000000000001" customHeight="1" x14ac:dyDescent="0.25">
      <c r="B13" s="3"/>
      <c r="C13" s="3"/>
      <c r="D13" s="3"/>
      <c r="E13" s="3"/>
      <c r="G13" s="3"/>
      <c r="H13" s="3"/>
      <c r="I13" s="3"/>
      <c r="J13" s="3"/>
      <c r="K13" s="3"/>
      <c r="L13" s="3"/>
      <c r="M13" s="3"/>
      <c r="N13" s="3"/>
      <c r="O13" s="3"/>
      <c r="P13" s="3"/>
      <c r="Q13" s="3"/>
      <c r="R13" s="3"/>
      <c r="S13" s="3"/>
      <c r="T13" s="3"/>
      <c r="U13" s="3"/>
      <c r="V13" s="3"/>
      <c r="W13" s="3"/>
      <c r="X13" s="3"/>
      <c r="Y13" s="3"/>
      <c r="Z13" s="3"/>
      <c r="AA13" s="3"/>
    </row>
    <row r="14" spans="1:27" ht="20.100000000000001" customHeight="1" x14ac:dyDescent="0.25">
      <c r="B14" s="3"/>
      <c r="C14" s="3"/>
      <c r="D14" s="3"/>
      <c r="E14" s="3"/>
      <c r="G14" s="3"/>
      <c r="H14" s="3"/>
      <c r="I14" s="3"/>
      <c r="J14" s="3"/>
      <c r="K14" s="3"/>
      <c r="L14" s="3"/>
      <c r="M14" s="3"/>
      <c r="N14" s="3"/>
      <c r="O14" s="3"/>
      <c r="P14" s="3"/>
      <c r="Q14" s="3"/>
      <c r="R14" s="3"/>
      <c r="S14" s="3"/>
      <c r="T14" s="3"/>
      <c r="U14" s="3"/>
      <c r="V14" s="3"/>
      <c r="W14" s="3"/>
      <c r="X14" s="3"/>
      <c r="Y14" s="3"/>
      <c r="Z14" s="3"/>
      <c r="AA14" s="3"/>
    </row>
    <row r="15" spans="1:27" s="5" customFormat="1" ht="20.100000000000001" customHeight="1" x14ac:dyDescent="0.25">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20.100000000000001" customHeight="1" x14ac:dyDescent="0.25">
      <c r="B16" s="3"/>
      <c r="C16" s="3"/>
      <c r="D16" s="3"/>
      <c r="E16" s="3"/>
      <c r="G16" s="3"/>
      <c r="H16" s="3"/>
      <c r="I16" s="3"/>
      <c r="J16" s="3"/>
      <c r="K16" s="3"/>
      <c r="L16" s="3"/>
      <c r="M16" s="3"/>
      <c r="N16" s="3"/>
      <c r="O16" s="3"/>
      <c r="P16" s="3"/>
      <c r="Q16" s="3"/>
      <c r="R16" s="3"/>
      <c r="S16" s="3"/>
      <c r="T16" s="3"/>
      <c r="U16" s="3"/>
      <c r="V16" s="3"/>
      <c r="W16" s="3"/>
      <c r="X16" s="3"/>
      <c r="Y16" s="3"/>
      <c r="Z16" s="3"/>
      <c r="AA16" s="3"/>
    </row>
    <row r="17" spans="1:28" s="12" customFormat="1" ht="20.100000000000001" customHeight="1" x14ac:dyDescent="0.25">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8" s="12" customFormat="1" ht="20.100000000000001" customHeight="1"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8" ht="20.100000000000001" customHeight="1" x14ac:dyDescent="0.25">
      <c r="B19" s="3"/>
      <c r="C19" s="3"/>
      <c r="D19" s="3"/>
      <c r="E19" s="3"/>
      <c r="G19" s="3"/>
      <c r="H19" s="3"/>
      <c r="I19" s="3"/>
      <c r="J19" s="3"/>
      <c r="K19" s="3"/>
      <c r="L19" s="3"/>
      <c r="M19" s="3"/>
      <c r="N19" s="3"/>
      <c r="O19" s="3"/>
      <c r="P19" s="3"/>
      <c r="Q19" s="3"/>
      <c r="R19" s="3"/>
      <c r="S19" s="3"/>
      <c r="T19" s="3"/>
      <c r="U19" s="3"/>
      <c r="V19" s="3"/>
      <c r="W19" s="3"/>
      <c r="X19" s="3"/>
      <c r="Y19" s="3"/>
      <c r="Z19" s="3"/>
      <c r="AA19" s="3"/>
    </row>
    <row r="20" spans="1:28" ht="20.100000000000001" customHeight="1" x14ac:dyDescent="0.25">
      <c r="B20" s="18"/>
      <c r="C20" s="18"/>
      <c r="D20" s="3"/>
      <c r="E20" s="3"/>
      <c r="G20" s="3"/>
      <c r="H20" s="3"/>
      <c r="I20" s="3"/>
      <c r="J20" s="3"/>
      <c r="K20" s="3"/>
      <c r="L20" s="3"/>
      <c r="M20" s="3"/>
      <c r="N20" s="3"/>
      <c r="O20" s="3"/>
      <c r="P20" s="3"/>
      <c r="Q20" s="3"/>
      <c r="R20" s="3"/>
      <c r="S20" s="3"/>
      <c r="T20" s="3"/>
      <c r="U20" s="3"/>
      <c r="V20" s="3"/>
      <c r="W20" s="3"/>
      <c r="X20" s="3"/>
      <c r="Y20" s="3"/>
      <c r="Z20" s="3"/>
      <c r="AA20" s="3"/>
    </row>
    <row r="21" spans="1:28" ht="20.100000000000001" customHeight="1" x14ac:dyDescent="0.25">
      <c r="B21" s="3"/>
      <c r="C21" s="3"/>
      <c r="D21" s="3"/>
      <c r="E21" s="3"/>
      <c r="G21" s="3"/>
      <c r="H21" s="3"/>
      <c r="I21" s="3"/>
      <c r="J21" s="3"/>
      <c r="K21" s="3"/>
      <c r="L21" s="3"/>
      <c r="M21" s="3"/>
      <c r="N21" s="3"/>
      <c r="O21" s="3"/>
      <c r="P21" s="3"/>
      <c r="Q21" s="3"/>
      <c r="R21" s="3"/>
      <c r="S21" s="3"/>
      <c r="T21" s="3"/>
      <c r="U21" s="3"/>
      <c r="V21" s="3"/>
      <c r="W21" s="3"/>
      <c r="X21" s="3"/>
      <c r="Y21" s="3"/>
      <c r="Z21" s="3"/>
      <c r="AA21" s="3"/>
    </row>
    <row r="22" spans="1:28" ht="17.25" customHeight="1" x14ac:dyDescent="0.25">
      <c r="B22" s="3"/>
      <c r="C22" s="3"/>
      <c r="D22" s="3"/>
      <c r="E22" s="3"/>
      <c r="G22" s="3"/>
      <c r="H22" s="3"/>
      <c r="I22" s="3"/>
      <c r="J22" s="3"/>
      <c r="K22" s="3"/>
      <c r="L22" s="3"/>
      <c r="M22" s="3"/>
      <c r="N22" s="3"/>
      <c r="O22" s="3"/>
      <c r="P22" s="3"/>
      <c r="Q22" s="3"/>
      <c r="R22" s="3"/>
      <c r="S22" s="3"/>
      <c r="T22" s="3"/>
      <c r="U22" s="3"/>
      <c r="V22" s="3"/>
      <c r="W22" s="3"/>
      <c r="X22" s="3"/>
      <c r="Y22" s="3"/>
      <c r="Z22" s="3"/>
      <c r="AA22" s="3"/>
    </row>
    <row r="23" spans="1:28" ht="18" customHeight="1" x14ac:dyDescent="0.25">
      <c r="D23" s="244" t="s">
        <v>255</v>
      </c>
      <c r="E23" s="244"/>
      <c r="F23" s="244"/>
      <c r="G23" s="244"/>
      <c r="H23" s="244"/>
      <c r="I23" s="244"/>
      <c r="J23" s="244"/>
      <c r="K23" s="244"/>
      <c r="L23" s="244"/>
      <c r="M23" s="244"/>
      <c r="N23" s="244"/>
      <c r="O23" s="244"/>
      <c r="P23" s="244"/>
      <c r="Q23" s="244"/>
      <c r="R23" s="244"/>
      <c r="S23" s="244"/>
      <c r="T23" s="244"/>
      <c r="U23" s="244"/>
      <c r="V23" s="244"/>
      <c r="W23" s="244"/>
      <c r="X23" s="244"/>
      <c r="Y23" s="244"/>
      <c r="Z23" s="244"/>
      <c r="AA23" s="244"/>
    </row>
    <row r="24" spans="1:28" ht="30.75" customHeight="1" thickBot="1" x14ac:dyDescent="0.3">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row>
    <row r="25" spans="1:28" s="38" customFormat="1" ht="19.5" thickBot="1" x14ac:dyDescent="0.35">
      <c r="B25" s="12"/>
      <c r="C25" s="144" t="s">
        <v>154</v>
      </c>
      <c r="D25" s="145"/>
      <c r="E25" s="145"/>
      <c r="F25" s="227"/>
      <c r="G25" s="227"/>
      <c r="H25" s="227"/>
      <c r="I25" s="227"/>
      <c r="J25" s="227"/>
      <c r="K25" s="227"/>
      <c r="L25" s="227"/>
      <c r="M25" s="227"/>
      <c r="N25" s="227"/>
      <c r="O25" s="227"/>
      <c r="P25" s="227"/>
      <c r="Q25" s="227"/>
      <c r="R25" s="227"/>
      <c r="S25" s="227"/>
      <c r="T25" s="227"/>
      <c r="U25" s="227"/>
      <c r="V25" s="227"/>
      <c r="W25" s="227"/>
      <c r="X25" s="227"/>
      <c r="Y25" s="227"/>
      <c r="Z25" s="228"/>
      <c r="AA25" s="12"/>
    </row>
    <row r="26" spans="1:28" s="38" customFormat="1" ht="18.75" x14ac:dyDescent="0.3">
      <c r="B26" s="12"/>
      <c r="C26" s="245" t="s">
        <v>246</v>
      </c>
      <c r="D26" s="242" t="s">
        <v>37</v>
      </c>
      <c r="E26" s="243"/>
      <c r="F26" s="149" t="s">
        <v>40</v>
      </c>
      <c r="G26" s="242" t="s">
        <v>37</v>
      </c>
      <c r="H26" s="243"/>
      <c r="I26" s="149" t="s">
        <v>86</v>
      </c>
      <c r="J26" s="242" t="s">
        <v>37</v>
      </c>
      <c r="K26" s="243"/>
      <c r="L26" s="149" t="s">
        <v>39</v>
      </c>
      <c r="M26" s="242" t="s">
        <v>37</v>
      </c>
      <c r="N26" s="243"/>
      <c r="O26" s="149" t="s">
        <v>38</v>
      </c>
      <c r="P26" s="242" t="s">
        <v>37</v>
      </c>
      <c r="Q26" s="243"/>
      <c r="R26" s="149" t="s">
        <v>87</v>
      </c>
      <c r="S26" s="242" t="s">
        <v>37</v>
      </c>
      <c r="T26" s="243"/>
      <c r="U26" s="149" t="s">
        <v>88</v>
      </c>
      <c r="V26" s="242" t="s">
        <v>37</v>
      </c>
      <c r="W26" s="243"/>
      <c r="X26" s="149" t="s">
        <v>89</v>
      </c>
      <c r="Y26" s="242" t="s">
        <v>37</v>
      </c>
      <c r="Z26" s="243"/>
      <c r="AA26" s="167" t="s">
        <v>177</v>
      </c>
    </row>
    <row r="27" spans="1:28" s="38" customFormat="1" ht="27.75" customHeight="1" thickBot="1" x14ac:dyDescent="0.35">
      <c r="B27" s="12"/>
      <c r="C27" s="246"/>
      <c r="D27" s="165" t="s">
        <v>155</v>
      </c>
      <c r="E27" s="166"/>
      <c r="F27" s="161"/>
      <c r="G27" s="165" t="s">
        <v>155</v>
      </c>
      <c r="H27" s="166"/>
      <c r="I27" s="161"/>
      <c r="J27" s="165" t="s">
        <v>155</v>
      </c>
      <c r="K27" s="166"/>
      <c r="L27" s="161"/>
      <c r="M27" s="165" t="s">
        <v>155</v>
      </c>
      <c r="N27" s="166"/>
      <c r="O27" s="161"/>
      <c r="P27" s="165" t="s">
        <v>155</v>
      </c>
      <c r="Q27" s="166"/>
      <c r="R27" s="161"/>
      <c r="S27" s="165" t="s">
        <v>155</v>
      </c>
      <c r="T27" s="166"/>
      <c r="U27" s="161"/>
      <c r="V27" s="165" t="s">
        <v>155</v>
      </c>
      <c r="W27" s="166"/>
      <c r="X27" s="161"/>
      <c r="Y27" s="165" t="s">
        <v>155</v>
      </c>
      <c r="Z27" s="166"/>
      <c r="AA27" s="168"/>
    </row>
    <row r="28" spans="1:28" s="38" customFormat="1" ht="18.75" x14ac:dyDescent="0.3">
      <c r="A28" s="40"/>
      <c r="B28" s="220" t="s">
        <v>198</v>
      </c>
      <c r="C28" s="153">
        <f>IF(selection!$C$33="All 22 sites combined",SUMIFS('data '!F:F,'data '!D:D,0,'data '!E:E,0,'data '!C:C,0,'data '!A:A,"&lt;&gt;Other"),SUMIFS('data '!F:F,'data '!A:A,selection!$C$33,'data '!D:D,0,'data '!E:E,0,'data '!C:C,0))</f>
        <v>229907</v>
      </c>
      <c r="D28" s="221">
        <f>IF(C28=0,"",IFERROR(C28/$AA28*100,""))</f>
        <v>33.016154302380855</v>
      </c>
      <c r="E28" s="222"/>
      <c r="F28" s="153">
        <f>IF(selection!$C$33="All 22 sites combined",SUMIFS('data '!F:F,'data '!D:D,1,'data '!E:E,0,'data '!C:C,0,'data '!A:A,"&lt;&gt;Other"),SUMIFS('data '!F:F,'data '!A:A,selection!$C$33,'data '!D:D,1,'data '!E:E,0,'data '!C:C,0))</f>
        <v>47361</v>
      </c>
      <c r="G28" s="221">
        <f>IF(F28=0,"",IFERROR(F28/$AA28*100,""))</f>
        <v>6.8013504761275625</v>
      </c>
      <c r="H28" s="222"/>
      <c r="I28" s="153">
        <f>IF(selection!$C$33="All 22 sites combined",SUMIFS('data '!F:F,'data '!D:D,0,'data '!E:E,1,'data '!C:C,0,'data '!A:A,"&lt;&gt;Other"),SUMIFS('data '!F:F,'data '!A:A,selection!$C$33,'data '!D:D,0,'data '!E:E,1,'data '!C:C,0))</f>
        <v>149553</v>
      </c>
      <c r="J28" s="221">
        <f>IF(I28=0,"",IFERROR(I28/$AA28*100,""))</f>
        <v>21.476792461229817</v>
      </c>
      <c r="K28" s="222"/>
      <c r="L28" s="153">
        <f>IF(selection!$C$33="All 22 sites combined",SUMIFS('data '!F:F,'data '!D:D,0,'data '!E:E,0,'data '!C:C,1,'data '!A:A,"&lt;&gt;Other"),SUMIFS('data '!F:F,'data '!A:A,selection!$C$33,'data '!D:D,0,'data '!E:E,0,'data '!C:C,1))</f>
        <v>70555</v>
      </c>
      <c r="M28" s="221">
        <f>IF(L28=0,"",IFERROR(L28/$AA28*100,""))</f>
        <v>10.132161120820509</v>
      </c>
      <c r="N28" s="222"/>
      <c r="O28" s="153">
        <f>IF(selection!$C$33="All 22 sites combined",SUMIFS('data '!F:F,'data '!D:D,1,'data '!E:E,0,'data '!C:C,1,'data '!A:A,"&lt;&gt;Other"),SUMIFS('data '!F:F,'data '!A:A,selection!$C$33,'data '!D:D,1,'data '!E:E,0,'data '!C:C,1))</f>
        <v>36121</v>
      </c>
      <c r="P28" s="221">
        <f>IF(O28=0,"",IFERROR(O28/$AA28*100,""))</f>
        <v>5.1872126971179604</v>
      </c>
      <c r="Q28" s="222"/>
      <c r="R28" s="153">
        <f>IF(selection!$C$33="All 22 sites combined",SUMIFS('data '!F:F,'data '!D:D,1,'data '!E:E,1,'data '!C:C,0,'data '!A:A,"&lt;&gt;Other"),SUMIFS('data '!F:F,'data '!A:A,selection!$C$33,'data '!D:D,1,'data '!E:E,1,'data '!C:C,0))</f>
        <v>54406</v>
      </c>
      <c r="S28" s="221">
        <f>IF(R28=0,"",IFERROR(R28/$AA28*100,""))</f>
        <v>7.813058719287941</v>
      </c>
      <c r="T28" s="222"/>
      <c r="U28" s="153">
        <f>IF(selection!$C$33="All 22 sites combined",SUMIFS('data '!F:F,'data '!D:D,0,'data '!E:E,1,'data '!C:C,1,'data '!A:A,"&lt;&gt;Other"),SUMIFS('data '!F:F,'data '!A:A,selection!$C$33,'data '!D:D,0,'data '!E:E,1,'data '!C:C,1))</f>
        <v>60609</v>
      </c>
      <c r="V28" s="221">
        <f>IF(U28=0,"",IFERROR(U28/$AA28*100,""))</f>
        <v>8.7038502355865681</v>
      </c>
      <c r="W28" s="222"/>
      <c r="X28" s="153">
        <f>IF(selection!$C$33="All 22 sites combined",SUMIFS('data '!F:F,'data '!D:D,1,'data '!E:E,1,'data '!C:C,1,'data '!A:A,"&lt;&gt;Other"),SUMIFS('data '!F:F,'data '!A:A,selection!$C$33,'data '!D:D,1,'data '!E:E,1,'data '!C:C,1))</f>
        <v>47835</v>
      </c>
      <c r="Y28" s="221">
        <f>IF(X28=0,"",IFERROR(X28/$AA28*100,""))</f>
        <v>6.8694199874487865</v>
      </c>
      <c r="Z28" s="221"/>
      <c r="AA28" s="224">
        <f>IF(selection!$C$33="All 22 sites combined",SUMIFS('data '!F:F,'data '!A:A,"&lt;&gt;Other"),SUMIFS('data '!F:F,'data '!A:A,selection!$C$33))</f>
        <v>696347</v>
      </c>
      <c r="AB28" s="51"/>
    </row>
    <row r="29" spans="1:28" s="38" customFormat="1" ht="18.75" x14ac:dyDescent="0.3">
      <c r="A29" s="40"/>
      <c r="B29" s="173"/>
      <c r="C29" s="154"/>
      <c r="D29" s="125">
        <f>IFERROR(IF(OR(D28="",C28=0),"",ROUND((2*C28+1.96^2-(1.96*SQRT((1.96^2+4*C28*(1-(D28/100))))))/(2*($AA28+(1.96^2))),3))*100,"")</f>
        <v>32.9</v>
      </c>
      <c r="E29" s="126">
        <f>IFERROR(IF(OR(D28="",C28=0),"",ROUND((2*C28+1.96^2+(1.96*SQRT((1.96^2+4*C28*(1-(D28/100))))))/(2*($AA28+(1.96^2))),3))*100,"")</f>
        <v>33.1</v>
      </c>
      <c r="F29" s="154"/>
      <c r="G29" s="125">
        <f>IFERROR(IF(OR(G28="",F28=0),"",ROUND((2*F28+1.96^2-(1.96*SQRT((1.96^2+4*F28*(1-(G28/100))))))/(2*($AA28+(1.96^2))),3))*100,"")</f>
        <v>6.7</v>
      </c>
      <c r="H29" s="126">
        <f>IFERROR(IF(OR(G28="",F28=0),"",ROUND((2*F28+1.96^2+(1.96*SQRT((1.96^2+4*F28*(1-(G28/100))))))/(2*($AA28+(1.96^2))),3))*100,"")</f>
        <v>6.9</v>
      </c>
      <c r="I29" s="154"/>
      <c r="J29" s="125">
        <f>IFERROR(IF(OR(J28="",I28=0),"",ROUND((2*I28+1.96^2-(1.96*SQRT((1.96^2+4*I28*(1-(J28/100))))))/(2*($AA28+(1.96^2))),3))*100,"")</f>
        <v>21.4</v>
      </c>
      <c r="K29" s="126">
        <f>IFERROR(IF(OR(J28="",I28=0),"",ROUND((2*I28+1.96^2+(1.96*SQRT((1.96^2+4*I28*(1-(J28/100))))))/(2*($AA28+(1.96^2))),3))*100,"")</f>
        <v>21.6</v>
      </c>
      <c r="L29" s="154"/>
      <c r="M29" s="125">
        <f>IFERROR(IF(OR(M28="",L28=0),"",ROUND((2*L28+1.96^2-(1.96*SQRT((1.96^2+4*L28*(1-(M28/100))))))/(2*($AA28+(1.96^2))),3))*100,"")</f>
        <v>10.100000000000001</v>
      </c>
      <c r="N29" s="126">
        <f>IFERROR(IF(OR(M28="",L28=0),"",ROUND((2*L28+1.96^2+(1.96*SQRT((1.96^2+4*L28*(1-(M28/100))))))/(2*($AA28+(1.96^2))),3))*100,"")</f>
        <v>10.199999999999999</v>
      </c>
      <c r="O29" s="154"/>
      <c r="P29" s="125">
        <f>IFERROR(IF(OR(P28="",O28=0),"",ROUND((2*O28+1.96^2-(1.96*SQRT((1.96^2+4*O28*(1-(P28/100))))))/(2*($AA28+(1.96^2))),3))*100,"")</f>
        <v>5.0999999999999996</v>
      </c>
      <c r="Q29" s="126">
        <f>IFERROR(IF(OR(P28="",O28=0),"",ROUND((2*O28+1.96^2+(1.96*SQRT((1.96^2+4*O28*(1-(P28/100))))))/(2*($AA28+(1.96^2))),3))*100,"")</f>
        <v>5.2</v>
      </c>
      <c r="R29" s="154"/>
      <c r="S29" s="125">
        <f>IFERROR(IF(OR(S28="",R28=0),"",ROUND((2*R28+1.96^2-(1.96*SQRT((1.96^2+4*R28*(1-(S28/100))))))/(2*($AA28+(1.96^2))),3))*100,"")</f>
        <v>7.8</v>
      </c>
      <c r="T29" s="126">
        <f>IFERROR(IF(OR(S28="",R28=0),"",ROUND((2*R28+1.96^2+(1.96*SQRT((1.96^2+4*R28*(1-(S28/100))))))/(2*($AA28+(1.96^2))),3))*100,"")</f>
        <v>7.9</v>
      </c>
      <c r="U29" s="154"/>
      <c r="V29" s="125">
        <f>IFERROR(IF(OR(V28="",U28=0),"",ROUND((2*U28+1.96^2-(1.96*SQRT((1.96^2+4*U28*(1-(V28/100))))))/(2*($AA28+(1.96^2))),3))*100,"")</f>
        <v>8.6</v>
      </c>
      <c r="W29" s="126">
        <f>IFERROR(IF(OR(V28="",U28=0),"",ROUND((2*U28+1.96^2+(1.96*SQRT((1.96^2+4*U28*(1-(V28/100))))))/(2*($AA28+(1.96^2))),3))*100,"")</f>
        <v>8.7999999999999989</v>
      </c>
      <c r="X29" s="154"/>
      <c r="Y29" s="125">
        <f>IFERROR(IF(OR(Y28="",X28=0),"",ROUND((2*X28+1.96^2-(1.96*SQRT((1.96^2+4*X28*(1-(Y28/100))))))/(2*($AA28+(1.96^2))),3))*100,"")</f>
        <v>6.8000000000000007</v>
      </c>
      <c r="Z29" s="125">
        <f>IFERROR(IF(OR(Y28="",X28=0),"",ROUND((2*X28+1.96^2+(1.96*SQRT((1.96^2+4*X28*(1-(Y28/100))))))/(2*($AA28+(1.96^2))),3))*100,"")</f>
        <v>6.9</v>
      </c>
      <c r="AA29" s="211"/>
    </row>
    <row r="30" spans="1:28" s="38" customFormat="1" ht="18.75" x14ac:dyDescent="0.3">
      <c r="A30" s="90" t="s">
        <v>196</v>
      </c>
      <c r="B30" s="257" t="s">
        <v>199</v>
      </c>
      <c r="C30" s="214">
        <f>IF(selection!$C$33="All 22 sites combined",SUMIFS(data3!F:F,data3!D:D,0,data3!E:E,0,data3!C:C,0,data3!B:B,$A30,data3!A:A,"&lt;&gt;Other"),SUMIFS(data3!F:F,data3!A:A,selection!$C$33,data3!D:D,0,data3!E:E,0,data3!C:C,0,data3!B:B,$A30))</f>
        <v>43639</v>
      </c>
      <c r="D30" s="206">
        <f>IF(C30=0,"",IFERROR(C30/$AA30*100,""))</f>
        <v>30.603028114195951</v>
      </c>
      <c r="E30" s="215"/>
      <c r="F30" s="214">
        <f>IF(selection!$C$33="All 22 sites combined",SUMIFS(data3!F:F,data3!D:D,1,data3!E:E,0,data3!C:C,0,data3!B:B,$A30,data3!A:A,"&lt;&gt;Other"),SUMIFS(data3!F:F,data3!A:A,selection!$C$33,data3!D:D,1,data3!E:E,0,data3!C:C,0,data3!B:B,$A30))</f>
        <v>9059</v>
      </c>
      <c r="G30" s="206">
        <f>IF(F30=0,"",IFERROR(F30/$AA30*100,""))</f>
        <v>6.3528685736726587</v>
      </c>
      <c r="H30" s="215"/>
      <c r="I30" s="214">
        <f>IF(selection!$C$33="All 22 sites combined",SUMIFS(data3!F:F,data3!D:D,0,data3!E:E,1,data3!C:C,0,data3!B:B,$A30,data3!A:A,"&lt;&gt;Other"),SUMIFS(data3!F:F,data3!A:A,selection!$C$33,data3!D:D,0,data3!E:E,1,data3!C:C,0,data3!B:B,$A30))</f>
        <v>33029</v>
      </c>
      <c r="J30" s="206">
        <f>IF(I30=0,"",IFERROR(I30/$AA30*100,""))</f>
        <v>23.162478874029606</v>
      </c>
      <c r="K30" s="215"/>
      <c r="L30" s="214">
        <f>IF(selection!$C$33="All 22 sites combined",SUMIFS(data3!F:F,data3!D:D,0,data3!E:E,0,data3!C:C,1,data3!B:B,$A30,data3!A:A,"&lt;&gt;Other"),SUMIFS(data3!F:F,data3!A:A,selection!$C$33,data3!D:D,0,data3!E:E,0,data3!C:C,1,data3!B:B,$A30))</f>
        <v>14432</v>
      </c>
      <c r="M30" s="206">
        <f>IF(L30=0,"",IFERROR(L30/$AA30*100,""))</f>
        <v>10.120830031487337</v>
      </c>
      <c r="N30" s="215"/>
      <c r="O30" s="214">
        <f>IF(selection!$C$33="All 22 sites combined",SUMIFS(data3!F:F,data3!D:D,1,data3!E:E,0,data3!C:C,1,data3!B:B,$A30,data3!A:A,"&lt;&gt;Other"),SUMIFS(data3!F:F,data3!A:A,selection!$C$33,data3!D:D,1,data3!E:E,0,data3!C:C,1,data3!B:B,$A30))</f>
        <v>6316</v>
      </c>
      <c r="P30" s="206">
        <f>IF(O30=0,"",IFERROR(O30/$AA30*100,""))</f>
        <v>4.429265692826637</v>
      </c>
      <c r="Q30" s="215"/>
      <c r="R30" s="214">
        <f>IF(selection!$C$33="All 22 sites combined",SUMIFS(data3!F:F,data3!D:D,1,data3!E:E,1,data3!C:C,0,data3!B:B,$A30,data3!A:A,"&lt;&gt;Other"),SUMIFS(data3!F:F,data3!A:A,selection!$C$33,data3!D:D,1,data3!E:E,1,data3!C:C,0,data3!B:B,$A30))</f>
        <v>11740</v>
      </c>
      <c r="S30" s="206">
        <f>IF(R30=0,"",IFERROR(R30/$AA30*100,""))</f>
        <v>8.2329922789399497</v>
      </c>
      <c r="T30" s="215"/>
      <c r="U30" s="214">
        <f>IF(selection!$C$33="All 22 sites combined",SUMIFS(data3!F:F,data3!D:D,0,data3!E:E,1,data3!C:C,1,data3!B:B,$A30,data3!A:A,"&lt;&gt;Other"),SUMIFS(data3!F:F,data3!A:A,selection!$C$33,data3!D:D,0,data3!E:E,1,data3!C:C,1,data3!B:B,$A30))</f>
        <v>14144</v>
      </c>
      <c r="V30" s="206">
        <f>IF(U30=0,"",IFERROR(U30/$AA30*100,""))</f>
        <v>9.9188622481538875</v>
      </c>
      <c r="W30" s="215"/>
      <c r="X30" s="214">
        <f>IF(selection!$C$33="All 22 sites combined",SUMIFS(data3!F:F,data3!D:D,1,data3!E:E,1,data3!C:C,1,data3!B:B,$A30,data3!A:A,"&lt;&gt;Other"),SUMIFS(data3!F:F,data3!A:A,selection!$C$33,data3!D:D,1,data3!E:E,1,data3!C:C,1,data3!B:B,$A30))</f>
        <v>10238</v>
      </c>
      <c r="Y30" s="206">
        <f>IF(X30=0,"",IFERROR(X30/$AA30*100,""))</f>
        <v>7.17967418669397</v>
      </c>
      <c r="Z30" s="215"/>
      <c r="AA30" s="241">
        <f>IF(selection!$C$33="All 22 sites combined",SUMIFS(data3!F:F,data3!B:B,$A30,data3!A:A,"&lt;&gt;Other"),SUMIFS(data3!F:F,data3!A:A,selection!$C$33,data3!B:B,$A30,data3!A:A,"&lt;&gt;Other"))</f>
        <v>142597</v>
      </c>
      <c r="AB30" s="51"/>
    </row>
    <row r="31" spans="1:28" s="38" customFormat="1" ht="18.75" x14ac:dyDescent="0.3">
      <c r="A31" s="90"/>
      <c r="B31" s="258"/>
      <c r="C31" s="154"/>
      <c r="D31" s="121">
        <f>IFERROR(IF(OR(D30="",C30=0),"",ROUND((2*C30+1.96^2-(1.96*SQRT((1.96^2+4*C30*(1-(D30/100))))))/(2*($AA30+(1.96^2))),3))*100,"")</f>
        <v>30.4</v>
      </c>
      <c r="E31" s="122">
        <f>IFERROR(IF(OR(D30="",C30=0),"",ROUND((2*C30+1.96^2+(1.96*SQRT((1.96^2+4*C30*(1-(D30/100))))))/(2*($AA30+(1.96^2))),3))*100,"")</f>
        <v>30.8</v>
      </c>
      <c r="F31" s="154"/>
      <c r="G31" s="121">
        <f>IFERROR(IF(OR(G30="",F30=0),"",ROUND((2*F30+1.96^2-(1.96*SQRT((1.96^2+4*F30*(1-(G30/100))))))/(2*($AA30+(1.96^2))),3))*100,"")</f>
        <v>6.2</v>
      </c>
      <c r="H31" s="121">
        <f>IFERROR(IF(OR(G30="",F30=0),"",ROUND((2*F30+1.96^2+(1.96*SQRT((1.96^2+4*F30*(1-(G30/100))))))/(2*($AA30+(1.96^2))),3))*100,"")</f>
        <v>6.5</v>
      </c>
      <c r="I31" s="154"/>
      <c r="J31" s="121">
        <f>IFERROR(IF(OR(J30="",I30=0),"",ROUND((2*I30+1.96^2-(1.96*SQRT((1.96^2+4*I30*(1-(J30/100))))))/(2*($AA30+(1.96^2))),3))*100,"")</f>
        <v>22.900000000000002</v>
      </c>
      <c r="K31" s="122">
        <f>IFERROR(IF(OR(J30="",I30=0),"",ROUND((2*I30+1.96^2+(1.96*SQRT((1.96^2+4*I30*(1-(J30/100))))))/(2*($AA30+(1.96^2))),3))*100,"")</f>
        <v>23.400000000000002</v>
      </c>
      <c r="L31" s="154"/>
      <c r="M31" s="121">
        <f>IFERROR(IF(OR(M30="",L30=0),"",ROUND((2*L30+1.96^2-(1.96*SQRT((1.96^2+4*L30*(1-(M30/100))))))/(2*($AA30+(1.96^2))),3))*100,"")</f>
        <v>10</v>
      </c>
      <c r="N31" s="121">
        <f>IFERROR(IF(OR(M30="",L30=0),"",ROUND((2*L30+1.96^2+(1.96*SQRT((1.96^2+4*L30*(1-(M30/100))))))/(2*($AA30+(1.96^2))),3))*100,"")</f>
        <v>10.299999999999999</v>
      </c>
      <c r="O31" s="154"/>
      <c r="P31" s="121">
        <f>IFERROR(IF(OR(P30="",O30=0),"",ROUND((2*O30+1.96^2-(1.96*SQRT((1.96^2+4*O30*(1-(P30/100))))))/(2*($AA30+(1.96^2))),3))*100,"")</f>
        <v>4.3</v>
      </c>
      <c r="Q31" s="122">
        <f>IFERROR(IF(OR(P30="",O30=0),"",ROUND((2*O30+1.96^2+(1.96*SQRT((1.96^2+4*O30*(1-(P30/100))))))/(2*($AA30+(1.96^2))),3))*100,"")</f>
        <v>4.5</v>
      </c>
      <c r="R31" s="154"/>
      <c r="S31" s="121">
        <f>IFERROR(IF(OR(S30="",R30=0),"",ROUND((2*R30+1.96^2-(1.96*SQRT((1.96^2+4*R30*(1-(S30/100))))))/(2*($AA30+(1.96^2))),3))*100,"")</f>
        <v>8.1</v>
      </c>
      <c r="T31" s="121">
        <f>IFERROR(IF(OR(S30="",R30=0),"",ROUND((2*R30+1.96^2+(1.96*SQRT((1.96^2+4*R30*(1-(S30/100))))))/(2*($AA30+(1.96^2))),3))*100,"")</f>
        <v>8.4</v>
      </c>
      <c r="U31" s="154"/>
      <c r="V31" s="121">
        <f>IFERROR(IF(OR(V30="",U30=0),"",ROUND((2*U30+1.96^2-(1.96*SQRT((1.96^2+4*U30*(1-(V30/100))))))/(2*($AA30+(1.96^2))),3))*100,"")</f>
        <v>9.8000000000000007</v>
      </c>
      <c r="W31" s="122">
        <f>IFERROR(IF(OR(V30="",U30=0),"",ROUND((2*U30+1.96^2+(1.96*SQRT((1.96^2+4*U30*(1-(V30/100))))))/(2*($AA30+(1.96^2))),3))*100,"")</f>
        <v>10.100000000000001</v>
      </c>
      <c r="X31" s="154"/>
      <c r="Y31" s="121">
        <f>IFERROR(IF(OR(Y30="",X30=0),"",ROUND((2*X30+1.96^2-(1.96*SQRT((1.96^2+4*X30*(1-(Y30/100))))))/(2*($AA30+(1.96^2))),3))*100,"")</f>
        <v>7.0000000000000009</v>
      </c>
      <c r="Z31" s="121">
        <f>IFERROR(IF(OR(Y30="",X30=0),"",ROUND((2*X30+1.96^2+(1.96*SQRT((1.96^2+4*X30*(1-(Y30/100))))))/(2*($AA30+(1.96^2))),3))*100,"")</f>
        <v>7.3</v>
      </c>
      <c r="AA31" s="211"/>
    </row>
    <row r="32" spans="1:28" s="38" customFormat="1" ht="18.75" x14ac:dyDescent="0.3">
      <c r="A32" s="90">
        <v>2</v>
      </c>
      <c r="B32" s="212" t="s">
        <v>193</v>
      </c>
      <c r="C32" s="214">
        <f>IF(selection!$C$33="All 22 sites combined",SUMIFS(data3!F:F,data3!D:D,0,data3!E:E,0,data3!C:C,0,data3!B:B,$A32,data3!A:A,"&lt;&gt;Other"),SUMIFS(data3!F:F,data3!A:A,selection!$C$33,data3!D:D,0,data3!E:E,0,data3!C:C,0,data3!B:B,$A32))</f>
        <v>48274</v>
      </c>
      <c r="D32" s="206">
        <f>IF(C32=0,"",IFERROR(C32/$AA32*100,""))</f>
        <v>31.899189205262569</v>
      </c>
      <c r="E32" s="215"/>
      <c r="F32" s="214">
        <f>IF(selection!$C$33="All 22 sites combined",SUMIFS(data3!F:F,data3!D:D,1,data3!E:E,0,data3!C:C,0,data3!B:B,$A32,data3!A:A,"&lt;&gt;Other"),SUMIFS(data3!F:F,data3!A:A,selection!$C$33,data3!D:D,1,data3!E:E,0,data3!C:C,0,data3!B:B,$A32))</f>
        <v>9822</v>
      </c>
      <c r="G32" s="206">
        <f>IF(F32=0,"",IFERROR(F32/$AA32*100,""))</f>
        <v>6.4903226659089555</v>
      </c>
      <c r="H32" s="215"/>
      <c r="I32" s="214">
        <f>IF(selection!$C$33="All 22 sites combined",SUMIFS(data3!F:F,data3!D:D,0,data3!E:E,1,data3!C:C,0,data3!B:B,$A32,data3!A:A,"&lt;&gt;Other"),SUMIFS(data3!F:F,data3!A:A,selection!$C$33,data3!D:D,0,data3!E:E,1,data3!C:C,0,data3!B:B,$A32))</f>
        <v>33540</v>
      </c>
      <c r="J32" s="206">
        <f>IF(I32=0,"",IFERROR(I32/$AA32*100,""))</f>
        <v>22.163044411992097</v>
      </c>
      <c r="K32" s="215"/>
      <c r="L32" s="214">
        <f>IF(selection!$C$33="All 22 sites combined",SUMIFS(data3!F:F,data3!D:D,0,data3!E:E,0,data3!C:C,1,data3!B:B,$A32,data3!A:A,"&lt;&gt;Other"),SUMIFS(data3!F:F,data3!A:A,selection!$C$33,data3!D:D,0,data3!E:E,0,data3!C:C,1,data3!B:B,$A32))</f>
        <v>15214</v>
      </c>
      <c r="M32" s="206">
        <f>IF(L32=0,"",IFERROR(L32/$AA32*100,""))</f>
        <v>10.053326108647816</v>
      </c>
      <c r="N32" s="215"/>
      <c r="O32" s="214">
        <f>IF(selection!$C$33="All 22 sites combined",SUMIFS(data3!F:F,data3!D:D,1,data3!E:E,0,data3!C:C,1,data3!B:B,$A32,data3!A:A,"&lt;&gt;Other"),SUMIFS(data3!F:F,data3!A:A,selection!$C$33,data3!D:D,1,data3!E:E,0,data3!C:C,1,data3!B:B,$A32))</f>
        <v>7274</v>
      </c>
      <c r="P32" s="206">
        <f>IF(O32=0,"",IFERROR(O32/$AA32*100,""))</f>
        <v>4.8066185167808735</v>
      </c>
      <c r="Q32" s="215"/>
      <c r="R32" s="214">
        <f>IF(selection!$C$33="All 22 sites combined",SUMIFS(data3!F:F,data3!D:D,1,data3!E:E,1,data3!C:C,0,data3!B:B,$A32,data3!A:A,"&lt;&gt;Other"),SUMIFS(data3!F:F,data3!A:A,selection!$C$33,data3!D:D,1,data3!E:E,1,data3!C:C,0,data3!B:B,$A32))</f>
        <v>12620</v>
      </c>
      <c r="S32" s="206">
        <f>IF(R32=0,"",IFERROR(R32/$AA32*100,""))</f>
        <v>8.3392254167960722</v>
      </c>
      <c r="T32" s="215"/>
      <c r="U32" s="214">
        <f>IF(selection!$C$33="All 22 sites combined",SUMIFS(data3!F:F,data3!D:D,0,data3!E:E,1,data3!C:C,1,data3!B:B,$A32,data3!A:A,"&lt;&gt;Other"),SUMIFS(data3!F:F,data3!A:A,selection!$C$33,data3!D:D,0,data3!E:E,1,data3!C:C,1,data3!B:B,$A32))</f>
        <v>14037</v>
      </c>
      <c r="V32" s="206">
        <f>IF(U32=0,"",IFERROR(U32/$AA32*100,""))</f>
        <v>9.275571091566281</v>
      </c>
      <c r="W32" s="215"/>
      <c r="X32" s="214">
        <f>IF(selection!$C$33="All 22 sites combined",SUMIFS(data3!F:F,data3!D:D,1,data3!E:E,1,data3!C:C,1,data3!B:B,$A32,data3!A:A,"&lt;&gt;Other"),SUMIFS(data3!F:F,data3!A:A,selection!$C$33,data3!D:D,1,data3!E:E,1,data3!C:C,1,data3!B:B,$A32))</f>
        <v>10552</v>
      </c>
      <c r="Y32" s="206">
        <f>IF(X32=0,"",IFERROR(X32/$AA32*100,""))</f>
        <v>6.9727025830453373</v>
      </c>
      <c r="Z32" s="215"/>
      <c r="AA32" s="241">
        <f>IF(selection!$C$33="All 22 sites combined",SUMIFS(data3!F:F,data3!B:B,$A32,data3!A:A,"&lt;&gt;Other"),SUMIFS(data3!F:F,data3!A:A,selection!$C$33,data3!B:B,$A32,data3!A:A,"&lt;&gt;Other"))</f>
        <v>151333</v>
      </c>
      <c r="AB32" s="51"/>
    </row>
    <row r="33" spans="1:28" s="38" customFormat="1" ht="18.75" x14ac:dyDescent="0.3">
      <c r="A33" s="90"/>
      <c r="B33" s="218"/>
      <c r="C33" s="154"/>
      <c r="D33" s="121">
        <f>IFERROR(IF(OR(D32="",C32=0),"",ROUND((2*C32+1.96^2-(1.96*SQRT((1.96^2+4*C32*(1-(D32/100))))))/(2*($AA32+(1.96^2))),3))*100,"")</f>
        <v>31.7</v>
      </c>
      <c r="E33" s="122">
        <f>IFERROR(IF(OR(D32="",C32=0),"",ROUND((2*C32+1.96^2+(1.96*SQRT((1.96^2+4*C32*(1-(D32/100))))))/(2*($AA32+(1.96^2))),3))*100,"")</f>
        <v>32.1</v>
      </c>
      <c r="F33" s="154"/>
      <c r="G33" s="121">
        <f>IFERROR(IF(OR(G32="",F32=0),"",ROUND((2*F32+1.96^2-(1.96*SQRT((1.96^2+4*F32*(1-(G32/100))))))/(2*($AA32+(1.96^2))),3))*100,"")</f>
        <v>6.4</v>
      </c>
      <c r="H33" s="121">
        <f>IFERROR(IF(OR(G32="",F32=0),"",ROUND((2*F32+1.96^2+(1.96*SQRT((1.96^2+4*F32*(1-(G32/100))))))/(2*($AA32+(1.96^2))),3))*100,"")</f>
        <v>6.6000000000000005</v>
      </c>
      <c r="I33" s="154"/>
      <c r="J33" s="121">
        <f>IFERROR(IF(OR(J32="",I32=0),"",ROUND((2*I32+1.96^2-(1.96*SQRT((1.96^2+4*I32*(1-(J32/100))))))/(2*($AA32+(1.96^2))),3))*100,"")</f>
        <v>22</v>
      </c>
      <c r="K33" s="122">
        <f>IFERROR(IF(OR(J32="",I32=0),"",ROUND((2*I32+1.96^2+(1.96*SQRT((1.96^2+4*I32*(1-(J32/100))))))/(2*($AA32+(1.96^2))),3))*100,"")</f>
        <v>22.400000000000002</v>
      </c>
      <c r="L33" s="154"/>
      <c r="M33" s="121">
        <f>IFERROR(IF(OR(M32="",L32=0),"",ROUND((2*L32+1.96^2-(1.96*SQRT((1.96^2+4*L32*(1-(M32/100))))))/(2*($AA32+(1.96^2))),3))*100,"")</f>
        <v>9.9</v>
      </c>
      <c r="N33" s="121">
        <f>IFERROR(IF(OR(M32="",L32=0),"",ROUND((2*L32+1.96^2+(1.96*SQRT((1.96^2+4*L32*(1-(M32/100))))))/(2*($AA32+(1.96^2))),3))*100,"")</f>
        <v>10.199999999999999</v>
      </c>
      <c r="O33" s="154"/>
      <c r="P33" s="121">
        <f>IFERROR(IF(OR(P32="",O32=0),"",ROUND((2*O32+1.96^2-(1.96*SQRT((1.96^2+4*O32*(1-(P32/100))))))/(2*($AA32+(1.96^2))),3))*100,"")</f>
        <v>4.7</v>
      </c>
      <c r="Q33" s="122">
        <f>IFERROR(IF(OR(P32="",O32=0),"",ROUND((2*O32+1.96^2+(1.96*SQRT((1.96^2+4*O32*(1-(P32/100))))))/(2*($AA32+(1.96^2))),3))*100,"")</f>
        <v>4.9000000000000004</v>
      </c>
      <c r="R33" s="154"/>
      <c r="S33" s="121">
        <f>IFERROR(IF(OR(S32="",R32=0),"",ROUND((2*R32+1.96^2-(1.96*SQRT((1.96^2+4*R32*(1-(S32/100))))))/(2*($AA32+(1.96^2))),3))*100,"")</f>
        <v>8.2000000000000011</v>
      </c>
      <c r="T33" s="121">
        <f>IFERROR(IF(OR(S32="",R32=0),"",ROUND((2*R32+1.96^2+(1.96*SQRT((1.96^2+4*R32*(1-(S32/100))))))/(2*($AA32+(1.96^2))),3))*100,"")</f>
        <v>8.5</v>
      </c>
      <c r="U33" s="154"/>
      <c r="V33" s="121">
        <f>IFERROR(IF(OR(V32="",U32=0),"",ROUND((2*U32+1.96^2-(1.96*SQRT((1.96^2+4*U32*(1-(V32/100))))))/(2*($AA32+(1.96^2))),3))*100,"")</f>
        <v>9.1</v>
      </c>
      <c r="W33" s="122">
        <f>IFERROR(IF(OR(V32="",U32=0),"",ROUND((2*U32+1.96^2+(1.96*SQRT((1.96^2+4*U32*(1-(V32/100))))))/(2*($AA32+(1.96^2))),3))*100,"")</f>
        <v>9.4</v>
      </c>
      <c r="X33" s="154"/>
      <c r="Y33" s="121">
        <f>IFERROR(IF(OR(Y32="",X32=0),"",ROUND((2*X32+1.96^2-(1.96*SQRT((1.96^2+4*X32*(1-(Y32/100))))))/(2*($AA32+(1.96^2))),3))*100,"")</f>
        <v>6.8000000000000007</v>
      </c>
      <c r="Z33" s="121">
        <f>IFERROR(IF(OR(Y32="",X32=0),"",ROUND((2*X32+1.96^2+(1.96*SQRT((1.96^2+4*X32*(1-(Y32/100))))))/(2*($AA32+(1.96^2))),3))*100,"")</f>
        <v>7.1</v>
      </c>
      <c r="AA33" s="211"/>
    </row>
    <row r="34" spans="1:28" s="38" customFormat="1" ht="18.75" x14ac:dyDescent="0.3">
      <c r="A34" s="90">
        <v>3</v>
      </c>
      <c r="B34" s="212" t="s">
        <v>194</v>
      </c>
      <c r="C34" s="214">
        <f>IF(selection!$C$33="All 22 sites combined",SUMIFS(data3!F:F,data3!D:D,0,data3!E:E,0,data3!C:C,0,data3!B:B,$A34,data3!A:A,"&lt;&gt;Other"),SUMIFS(data3!F:F,data3!A:A,selection!$C$33,data3!D:D,0,data3!E:E,0,data3!C:C,0,data3!B:B,$A34))</f>
        <v>47586</v>
      </c>
      <c r="D34" s="206">
        <f>IF(C34=0,"",IFERROR(C34/$AA34*100,""))</f>
        <v>33.102152968592399</v>
      </c>
      <c r="E34" s="215"/>
      <c r="F34" s="214">
        <f>IF(selection!$C$33="All 22 sites combined",SUMIFS(data3!F:F,data3!D:D,1,data3!E:E,0,data3!C:C,0,data3!B:B,$A34,data3!A:A,"&lt;&gt;Other"),SUMIFS(data3!F:F,data3!A:A,selection!$C$33,data3!D:D,1,data3!E:E,0,data3!C:C,0,data3!B:B,$A34))</f>
        <v>9688</v>
      </c>
      <c r="G34" s="206">
        <f>IF(F34=0,"",IFERROR(F34/$AA34*100,""))</f>
        <v>6.7392438523877427</v>
      </c>
      <c r="H34" s="215"/>
      <c r="I34" s="214">
        <f>IF(selection!$C$33="All 22 sites combined",SUMIFS(data3!F:F,data3!D:D,0,data3!E:E,1,data3!C:C,0,data3!B:B,$A34,data3!A:A,"&lt;&gt;Other"),SUMIFS(data3!F:F,data3!A:A,selection!$C$33,data3!D:D,0,data3!E:E,1,data3!C:C,0,data3!B:B,$A34))</f>
        <v>30654</v>
      </c>
      <c r="J34" s="206">
        <f>IF(I34=0,"",IFERROR(I34/$AA34*100,""))</f>
        <v>21.323780042433306</v>
      </c>
      <c r="K34" s="215"/>
      <c r="L34" s="214">
        <f>IF(selection!$C$33="All 22 sites combined",SUMIFS(data3!F:F,data3!D:D,0,data3!E:E,0,data3!C:C,1,data3!B:B,$A34,data3!A:A,"&lt;&gt;Other"),SUMIFS(data3!F:F,data3!A:A,selection!$C$33,data3!D:D,0,data3!E:E,0,data3!C:C,1,data3!B:B,$A34))</f>
        <v>14519</v>
      </c>
      <c r="M34" s="206">
        <f>IF(L34=0,"",IFERROR(L34/$AA34*100,""))</f>
        <v>10.09982261486557</v>
      </c>
      <c r="N34" s="215"/>
      <c r="O34" s="214">
        <f>IF(selection!$C$33="All 22 sites combined",SUMIFS(data3!F:F,data3!D:D,1,data3!E:E,0,data3!C:C,1,data3!B:B,$A34,data3!A:A,"&lt;&gt;Other"),SUMIFS(data3!F:F,data3!A:A,selection!$C$33,data3!D:D,1,data3!E:E,0,data3!C:C,1,data3!B:B,$A34))</f>
        <v>7408</v>
      </c>
      <c r="P34" s="206">
        <f>IF(O34=0,"",IFERROR(O34/$AA34*100,""))</f>
        <v>5.1532120621891417</v>
      </c>
      <c r="Q34" s="215"/>
      <c r="R34" s="214">
        <f>IF(selection!$C$33="All 22 sites combined",SUMIFS(data3!F:F,data3!D:D,1,data3!E:E,1,data3!C:C,0,data3!B:B,$A34,data3!A:A,"&lt;&gt;Other"),SUMIFS(data3!F:F,data3!A:A,selection!$C$33,data3!D:D,1,data3!E:E,1,data3!C:C,0,data3!B:B,$A34))</f>
        <v>11306</v>
      </c>
      <c r="S34" s="206">
        <f>IF(R34=0,"",IFERROR(R34/$AA34*100,""))</f>
        <v>7.864769921046225</v>
      </c>
      <c r="T34" s="215"/>
      <c r="U34" s="214">
        <f>IF(selection!$C$33="All 22 sites combined",SUMIFS(data3!F:F,data3!D:D,0,data3!E:E,1,data3!C:C,1,data3!B:B,$A34,data3!A:A,"&lt;&gt;Other"),SUMIFS(data3!F:F,data3!A:A,selection!$C$33,data3!D:D,0,data3!E:E,1,data3!C:C,1,data3!B:B,$A34))</f>
        <v>12614</v>
      </c>
      <c r="V34" s="206">
        <f>IF(U34=0,"",IFERROR(U34/$AA34*100,""))</f>
        <v>8.7746513164759481</v>
      </c>
      <c r="W34" s="215"/>
      <c r="X34" s="214">
        <f>IF(selection!$C$33="All 22 sites combined",SUMIFS(data3!F:F,data3!D:D,1,data3!E:E,1,data3!C:C,1,data3!B:B,$A34,data3!A:A,"&lt;&gt;Other"),SUMIFS(data3!F:F,data3!A:A,selection!$C$33,data3!D:D,1,data3!E:E,1,data3!C:C,1,data3!B:B,$A34))</f>
        <v>9980</v>
      </c>
      <c r="Y34" s="206">
        <f>IF(X34=0,"",IFERROR(X34/$AA34*100,""))</f>
        <v>6.9423672220096693</v>
      </c>
      <c r="Z34" s="215"/>
      <c r="AA34" s="241">
        <f>IF(selection!$C$33="All 22 sites combined",SUMIFS(data3!F:F,data3!B:B,$A34,data3!A:A,"&lt;&gt;Other"),SUMIFS(data3!F:F,data3!A:A,selection!$C$33,data3!B:B,$A34,data3!A:A,"&lt;&gt;Other"))</f>
        <v>143755</v>
      </c>
      <c r="AB34" s="51"/>
    </row>
    <row r="35" spans="1:28" s="38" customFormat="1" ht="18.75" x14ac:dyDescent="0.3">
      <c r="A35" s="90"/>
      <c r="B35" s="218"/>
      <c r="C35" s="154"/>
      <c r="D35" s="121">
        <f>IFERROR(IF(OR(D34="",C34=0),"",ROUND((2*C34+1.96^2-(1.96*SQRT((1.96^2+4*C34*(1-(D34/100))))))/(2*($AA34+(1.96^2))),3))*100,"")</f>
        <v>32.9</v>
      </c>
      <c r="E35" s="122">
        <f>IFERROR(IF(OR(D34="",C34=0),"",ROUND((2*C34+1.96^2+(1.96*SQRT((1.96^2+4*C34*(1-(D34/100))))))/(2*($AA34+(1.96^2))),3))*100,"")</f>
        <v>33.300000000000004</v>
      </c>
      <c r="F35" s="154"/>
      <c r="G35" s="121">
        <f>IFERROR(IF(OR(G34="",F34=0),"",ROUND((2*F34+1.96^2-(1.96*SQRT((1.96^2+4*F34*(1-(G34/100))))))/(2*($AA34+(1.96^2))),3))*100,"")</f>
        <v>6.6000000000000005</v>
      </c>
      <c r="H35" s="121">
        <f>IFERROR(IF(OR(G34="",F34=0),"",ROUND((2*F34+1.96^2+(1.96*SQRT((1.96^2+4*F34*(1-(G34/100))))))/(2*($AA34+(1.96^2))),3))*100,"")</f>
        <v>6.9</v>
      </c>
      <c r="I35" s="154"/>
      <c r="J35" s="121">
        <f>IFERROR(IF(OR(J34="",I34=0),"",ROUND((2*I34+1.96^2-(1.96*SQRT((1.96^2+4*I34*(1-(J34/100))))))/(2*($AA34+(1.96^2))),3))*100,"")</f>
        <v>21.099999999999998</v>
      </c>
      <c r="K35" s="122">
        <f>IFERROR(IF(OR(J34="",I34=0),"",ROUND((2*I34+1.96^2+(1.96*SQRT((1.96^2+4*I34*(1-(J34/100))))))/(2*($AA34+(1.96^2))),3))*100,"")</f>
        <v>21.5</v>
      </c>
      <c r="L35" s="154"/>
      <c r="M35" s="121">
        <f>IFERROR(IF(OR(M34="",L34=0),"",ROUND((2*L34+1.96^2-(1.96*SQRT((1.96^2+4*L34*(1-(M34/100))))))/(2*($AA34+(1.96^2))),3))*100,"")</f>
        <v>9.9</v>
      </c>
      <c r="N35" s="121">
        <f>IFERROR(IF(OR(M34="",L34=0),"",ROUND((2*L34+1.96^2+(1.96*SQRT((1.96^2+4*L34*(1-(M34/100))))))/(2*($AA34+(1.96^2))),3))*100,"")</f>
        <v>10.299999999999999</v>
      </c>
      <c r="O35" s="154"/>
      <c r="P35" s="121">
        <f>IFERROR(IF(OR(P34="",O34=0),"",ROUND((2*O34+1.96^2-(1.96*SQRT((1.96^2+4*O34*(1-(P34/100))))))/(2*($AA34+(1.96^2))),3))*100,"")</f>
        <v>5</v>
      </c>
      <c r="Q35" s="122">
        <f>IFERROR(IF(OR(P34="",O34=0),"",ROUND((2*O34+1.96^2+(1.96*SQRT((1.96^2+4*O34*(1-(P34/100))))))/(2*($AA34+(1.96^2))),3))*100,"")</f>
        <v>5.3</v>
      </c>
      <c r="R35" s="154"/>
      <c r="S35" s="121">
        <f>IFERROR(IF(OR(S34="",R34=0),"",ROUND((2*R34+1.96^2-(1.96*SQRT((1.96^2+4*R34*(1-(S34/100))))))/(2*($AA34+(1.96^2))),3))*100,"")</f>
        <v>7.7</v>
      </c>
      <c r="T35" s="121">
        <f>IFERROR(IF(OR(S34="",R34=0),"",ROUND((2*R34+1.96^2+(1.96*SQRT((1.96^2+4*R34*(1-(S34/100))))))/(2*($AA34+(1.96^2))),3))*100,"")</f>
        <v>8</v>
      </c>
      <c r="U35" s="154"/>
      <c r="V35" s="121">
        <f>IFERROR(IF(OR(V34="",U34=0),"",ROUND((2*U34+1.96^2-(1.96*SQRT((1.96^2+4*U34*(1-(V34/100))))))/(2*($AA34+(1.96^2))),3))*100,"")</f>
        <v>8.6</v>
      </c>
      <c r="W35" s="122">
        <f>IFERROR(IF(OR(V34="",U34=0),"",ROUND((2*U34+1.96^2+(1.96*SQRT((1.96^2+4*U34*(1-(V34/100))))))/(2*($AA34+(1.96^2))),3))*100,"")</f>
        <v>8.9</v>
      </c>
      <c r="X35" s="154"/>
      <c r="Y35" s="121">
        <f>IFERROR(IF(OR(Y34="",X34=0),"",ROUND((2*X34+1.96^2-(1.96*SQRT((1.96^2+4*X34*(1-(Y34/100))))))/(2*($AA34+(1.96^2))),3))*100,"")</f>
        <v>6.8000000000000007</v>
      </c>
      <c r="Z35" s="121">
        <f>IFERROR(IF(OR(Y34="",X34=0),"",ROUND((2*X34+1.96^2+(1.96*SQRT((1.96^2+4*X34*(1-(Y34/100))))))/(2*($AA34+(1.96^2))),3))*100,"")</f>
        <v>7.1</v>
      </c>
      <c r="AA35" s="211"/>
    </row>
    <row r="36" spans="1:28" s="38" customFormat="1" ht="18.75" x14ac:dyDescent="0.3">
      <c r="A36" s="90">
        <v>4</v>
      </c>
      <c r="B36" s="257" t="s">
        <v>195</v>
      </c>
      <c r="C36" s="214">
        <f>IF(selection!$C$33="All 22 sites combined",SUMIFS(data3!F:F,data3!D:D,0,data3!E:E,0,data3!C:C,0,data3!B:B,$A36,data3!A:A,"&lt;&gt;Other"),SUMIFS(data3!F:F,data3!A:A,selection!$C$33,data3!D:D,0,data3!E:E,0,data3!C:C,0,data3!B:B,$A36))</f>
        <v>45851</v>
      </c>
      <c r="D36" s="206">
        <f>IF(C36=0,"",IFERROR(C36/$AA36*100,""))</f>
        <v>34.430685820273489</v>
      </c>
      <c r="E36" s="215"/>
      <c r="F36" s="214">
        <f>IF(selection!$C$33="All 22 sites combined",SUMIFS(data3!F:F,data3!D:D,1,data3!E:E,0,data3!C:C,0,data3!B:B,$A36,data3!A:A,"&lt;&gt;Other"),SUMIFS(data3!F:F,data3!A:A,selection!$C$33,data3!D:D,1,data3!E:E,0,data3!C:C,0,data3!B:B,$A36))</f>
        <v>9480</v>
      </c>
      <c r="G36" s="206">
        <f>IF(F36=0,"",IFERROR(F36/$AA36*100,""))</f>
        <v>7.1187738888179686</v>
      </c>
      <c r="H36" s="215"/>
      <c r="I36" s="214">
        <f>IF(selection!$C$33="All 22 sites combined",SUMIFS(data3!F:F,data3!D:D,0,data3!E:E,1,data3!C:C,0,data3!B:B,$A36,data3!A:A,"&lt;&gt;Other"),SUMIFS(data3!F:F,data3!A:A,selection!$C$33,data3!D:D,0,data3!E:E,1,data3!C:C,0,data3!B:B,$A36))</f>
        <v>27464</v>
      </c>
      <c r="J36" s="206">
        <f>IF(I36=0,"",IFERROR(I36/$AA36*100,""))</f>
        <v>20.623418363132561</v>
      </c>
      <c r="K36" s="215"/>
      <c r="L36" s="214">
        <f>IF(selection!$C$33="All 22 sites combined",SUMIFS(data3!F:F,data3!D:D,0,data3!E:E,0,data3!C:C,1,data3!B:B,$A36,data3!A:A,"&lt;&gt;Other"),SUMIFS(data3!F:F,data3!A:A,selection!$C$33,data3!D:D,0,data3!E:E,0,data3!C:C,1,data3!B:B,$A36))</f>
        <v>13322</v>
      </c>
      <c r="M36" s="206">
        <f>IF(L36=0,"",IFERROR(L36/$AA36*100,""))</f>
        <v>10.00382972013006</v>
      </c>
      <c r="N36" s="215"/>
      <c r="O36" s="214">
        <f>IF(selection!$C$33="All 22 sites combined",SUMIFS(data3!F:F,data3!D:D,1,data3!E:E,0,data3!C:C,1,data3!B:B,$A36,data3!A:A,"&lt;&gt;Other"),SUMIFS(data3!F:F,data3!A:A,selection!$C$33,data3!D:D,1,data3!E:E,0,data3!C:C,1,data3!B:B,$A36))</f>
        <v>7294</v>
      </c>
      <c r="P36" s="206">
        <f>IF(O36=0,"",IFERROR(O36/$AA36*100,""))</f>
        <v>5.4772507115019264</v>
      </c>
      <c r="Q36" s="215"/>
      <c r="R36" s="214">
        <f>IF(selection!$C$33="All 22 sites combined",SUMIFS(data3!F:F,data3!D:D,1,data3!E:E,1,data3!C:C,0,data3!B:B,$A36,data3!A:A,"&lt;&gt;Other"),SUMIFS(data3!F:F,data3!A:A,selection!$C$33,data3!D:D,1,data3!E:E,1,data3!C:C,0,data3!B:B,$A36))</f>
        <v>10073</v>
      </c>
      <c r="S36" s="206">
        <f>IF(R36=0,"",IFERROR(R36/$AA36*100,""))</f>
        <v>7.5640727196269406</v>
      </c>
      <c r="T36" s="215"/>
      <c r="U36" s="214">
        <f>IF(selection!$C$33="All 22 sites combined",SUMIFS(data3!F:F,data3!D:D,0,data3!E:E,1,data3!C:C,1,data3!B:B,$A36,data3!A:A,"&lt;&gt;Other"),SUMIFS(data3!F:F,data3!A:A,selection!$C$33,data3!D:D,0,data3!E:E,1,data3!C:C,1,data3!B:B,$A36))</f>
        <v>10721</v>
      </c>
      <c r="V36" s="206">
        <f>IF(U36=0,"",IFERROR(U36/$AA36*100,""))</f>
        <v>8.050672453799308</v>
      </c>
      <c r="W36" s="215"/>
      <c r="X36" s="214">
        <f>IF(selection!$C$33="All 22 sites combined",SUMIFS(data3!F:F,data3!D:D,1,data3!E:E,1,data3!C:C,1,data3!B:B,$A36,data3!A:A,"&lt;&gt;Other"),SUMIFS(data3!F:F,data3!A:A,selection!$C$33,data3!D:D,1,data3!E:E,1,data3!C:C,1,data3!B:B,$A36))</f>
        <v>8964</v>
      </c>
      <c r="Y36" s="206">
        <f>IF(X36=0,"",IFERROR(X36/$AA36*100,""))</f>
        <v>6.7312963227177498</v>
      </c>
      <c r="Z36" s="215"/>
      <c r="AA36" s="241">
        <f>IF(selection!$C$33="All 22 sites combined",SUMIFS(data3!F:F,data3!B:B,$A36,data3!A:A,"&lt;&gt;Other"),SUMIFS(data3!F:F,data3!A:A,selection!$C$33,data3!B:B,$A36,data3!A:A,"&lt;&gt;Other"))</f>
        <v>133169</v>
      </c>
      <c r="AB36" s="51"/>
    </row>
    <row r="37" spans="1:28" s="38" customFormat="1" ht="18.75" x14ac:dyDescent="0.3">
      <c r="A37" s="90"/>
      <c r="B37" s="258"/>
      <c r="C37" s="154"/>
      <c r="D37" s="121">
        <f>IFERROR(IF(OR(D36="",C36=0),"",ROUND((2*C36+1.96^2-(1.96*SQRT((1.96^2+4*C36*(1-(D36/100))))))/(2*($AA36+(1.96^2))),3))*100,"")</f>
        <v>34.200000000000003</v>
      </c>
      <c r="E37" s="122">
        <f>IFERROR(IF(OR(D36="",C36=0),"",ROUND((2*C36+1.96^2+(1.96*SQRT((1.96^2+4*C36*(1-(D36/100))))))/(2*($AA36+(1.96^2))),3))*100,"")</f>
        <v>34.699999999999996</v>
      </c>
      <c r="F37" s="154"/>
      <c r="G37" s="121">
        <f>IFERROR(IF(OR(G36="",F36=0),"",ROUND((2*F36+1.96^2-(1.96*SQRT((1.96^2+4*F36*(1-(G36/100))))))/(2*($AA36+(1.96^2))),3))*100,"")</f>
        <v>7.0000000000000009</v>
      </c>
      <c r="H37" s="121">
        <f>IFERROR(IF(OR(G36="",F36=0),"",ROUND((2*F36+1.96^2+(1.96*SQRT((1.96^2+4*F36*(1-(G36/100))))))/(2*($AA36+(1.96^2))),3))*100,"")</f>
        <v>7.3</v>
      </c>
      <c r="I37" s="154"/>
      <c r="J37" s="121">
        <f>IFERROR(IF(OR(J36="",I36=0),"",ROUND((2*I36+1.96^2-(1.96*SQRT((1.96^2+4*I36*(1-(J36/100))))))/(2*($AA36+(1.96^2))),3))*100,"")</f>
        <v>20.399999999999999</v>
      </c>
      <c r="K37" s="122">
        <f>IFERROR(IF(OR(J36="",I36=0),"",ROUND((2*I36+1.96^2+(1.96*SQRT((1.96^2+4*I36*(1-(J36/100))))))/(2*($AA36+(1.96^2))),3))*100,"")</f>
        <v>20.8</v>
      </c>
      <c r="L37" s="154"/>
      <c r="M37" s="121">
        <f>IFERROR(IF(OR(M36="",L36=0),"",ROUND((2*L36+1.96^2-(1.96*SQRT((1.96^2+4*L36*(1-(M36/100))))))/(2*($AA36+(1.96^2))),3))*100,"")</f>
        <v>9.8000000000000007</v>
      </c>
      <c r="N37" s="121">
        <f>IFERROR(IF(OR(M36="",L36=0),"",ROUND((2*L36+1.96^2+(1.96*SQRT((1.96^2+4*L36*(1-(M36/100))))))/(2*($AA36+(1.96^2))),3))*100,"")</f>
        <v>10.199999999999999</v>
      </c>
      <c r="O37" s="154"/>
      <c r="P37" s="121">
        <f>IFERROR(IF(OR(P36="",O36=0),"",ROUND((2*O36+1.96^2-(1.96*SQRT((1.96^2+4*O36*(1-(P36/100))))))/(2*($AA36+(1.96^2))),3))*100,"")</f>
        <v>5.4</v>
      </c>
      <c r="Q37" s="122">
        <f>IFERROR(IF(OR(P36="",O36=0),"",ROUND((2*O36+1.96^2+(1.96*SQRT((1.96^2+4*O36*(1-(P36/100))))))/(2*($AA36+(1.96^2))),3))*100,"")</f>
        <v>5.6000000000000005</v>
      </c>
      <c r="R37" s="154"/>
      <c r="S37" s="121">
        <f>IFERROR(IF(OR(S36="",R36=0),"",ROUND((2*R36+1.96^2-(1.96*SQRT((1.96^2+4*R36*(1-(S36/100))))))/(2*($AA36+(1.96^2))),3))*100,"")</f>
        <v>7.3999999999999995</v>
      </c>
      <c r="T37" s="121">
        <f>IFERROR(IF(OR(S36="",R36=0),"",ROUND((2*R36+1.96^2+(1.96*SQRT((1.96^2+4*R36*(1-(S36/100))))))/(2*($AA36+(1.96^2))),3))*100,"")</f>
        <v>7.7</v>
      </c>
      <c r="U37" s="154"/>
      <c r="V37" s="121">
        <f>IFERROR(IF(OR(V36="",U36=0),"",ROUND((2*U36+1.96^2-(1.96*SQRT((1.96^2+4*U36*(1-(V36/100))))))/(2*($AA36+(1.96^2))),3))*100,"")</f>
        <v>7.9</v>
      </c>
      <c r="W37" s="122">
        <f>IFERROR(IF(OR(V36="",U36=0),"",ROUND((2*U36+1.96^2+(1.96*SQRT((1.96^2+4*U36*(1-(V36/100))))))/(2*($AA36+(1.96^2))),3))*100,"")</f>
        <v>8.2000000000000011</v>
      </c>
      <c r="X37" s="154"/>
      <c r="Y37" s="121">
        <f>IFERROR(IF(OR(Y36="",X36=0),"",ROUND((2*X36+1.96^2-(1.96*SQRT((1.96^2+4*X36*(1-(Y36/100))))))/(2*($AA36+(1.96^2))),3))*100,"")</f>
        <v>6.6000000000000005</v>
      </c>
      <c r="Z37" s="121">
        <f>IFERROR(IF(OR(Y36="",X36=0),"",ROUND((2*X36+1.96^2+(1.96*SQRT((1.96^2+4*X36*(1-(Y36/100))))))/(2*($AA36+(1.96^2))),3))*100,"")</f>
        <v>6.9</v>
      </c>
      <c r="AA37" s="211"/>
    </row>
    <row r="38" spans="1:28" s="38" customFormat="1" ht="18.75" x14ac:dyDescent="0.3">
      <c r="A38" s="90" t="s">
        <v>197</v>
      </c>
      <c r="B38" s="257" t="s">
        <v>210</v>
      </c>
      <c r="C38" s="214">
        <f>IF(selection!$C$33="All 22 sites combined",SUMIFS(data3!F:F,data3!D:D,0,data3!E:E,0,data3!C:C,0,data3!B:B,$A38,data3!A:A,"&lt;&gt;Other"),SUMIFS(data3!F:F,data3!A:A,selection!$C$33,data3!D:D,0,data3!E:E,0,data3!C:C,0,data3!B:B,$A38))</f>
        <v>44557</v>
      </c>
      <c r="D38" s="206">
        <f>IF(C38=0,"",IFERROR(C38/$AA38*100,""))</f>
        <v>35.505566047508623</v>
      </c>
      <c r="E38" s="215"/>
      <c r="F38" s="214">
        <f>IF(selection!$C$33="All 22 sites combined",SUMIFS(data3!F:F,data3!D:D,1,data3!E:E,0,data3!C:C,0,data3!B:B,$A38,data3!A:A,"&lt;&gt;Other"),SUMIFS(data3!F:F,data3!A:A,selection!$C$33,data3!D:D,1,data3!E:E,0,data3!C:C,0,data3!B:B,$A38))</f>
        <v>9312</v>
      </c>
      <c r="G38" s="206">
        <f>IF(F38=0,"",IFERROR(F38/$AA38*100,""))</f>
        <v>7.4203342019076759</v>
      </c>
      <c r="H38" s="215"/>
      <c r="I38" s="214">
        <f>IF(selection!$C$33="All 22 sites combined",SUMIFS(data3!F:F,data3!D:D,0,data3!E:E,1,data3!C:C,0,data3!B:B,$A38,data3!A:A,"&lt;&gt;Other"),SUMIFS(data3!F:F,data3!A:A,selection!$C$33,data3!D:D,0,data3!E:E,1,data3!C:C,0,data3!B:B,$A38))</f>
        <v>24866</v>
      </c>
      <c r="J38" s="206">
        <f>IF(I38=0,"",IFERROR(I38/$AA38*100,""))</f>
        <v>19.814651016391352</v>
      </c>
      <c r="K38" s="215"/>
      <c r="L38" s="214">
        <f>IF(selection!$C$33="All 22 sites combined",SUMIFS(data3!F:F,data3!D:D,0,data3!E:E,0,data3!C:C,1,data3!B:B,$A38,data3!A:A,"&lt;&gt;Other"),SUMIFS(data3!F:F,data3!A:A,selection!$C$33,data3!D:D,0,data3!E:E,0,data3!C:C,1,data3!B:B,$A38))</f>
        <v>13068</v>
      </c>
      <c r="M38" s="206">
        <f>IF(L38=0,"",IFERROR(L38/$AA38*100,""))</f>
        <v>10.413329827161673</v>
      </c>
      <c r="N38" s="215"/>
      <c r="O38" s="214">
        <f>IF(selection!$C$33="All 22 sites combined",SUMIFS(data3!F:F,data3!D:D,1,data3!E:E,0,data3!C:C,1,data3!B:B,$A38,data3!A:A,"&lt;&gt;Other"),SUMIFS(data3!F:F,data3!A:A,selection!$C$33,data3!D:D,1,data3!E:E,0,data3!C:C,1,data3!B:B,$A38))</f>
        <v>7829</v>
      </c>
      <c r="P38" s="206">
        <f>IF(O38=0,"",IFERROR(O38/$AA38*100,""))</f>
        <v>6.2385949813933843</v>
      </c>
      <c r="Q38" s="215"/>
      <c r="R38" s="214">
        <f>IF(selection!$C$33="All 22 sites combined",SUMIFS(data3!F:F,data3!D:D,1,data3!E:E,1,data3!C:C,0,data3!B:B,$A38,data3!A:A,"&lt;&gt;Other"),SUMIFS(data3!F:F,data3!A:A,selection!$C$33,data3!D:D,1,data3!E:E,1,data3!C:C,0,data3!B:B,$A38))</f>
        <v>8667</v>
      </c>
      <c r="S38" s="206">
        <f>IF(R38=0,"",IFERROR(R38/$AA38*100,""))</f>
        <v>6.9063613109894577</v>
      </c>
      <c r="T38" s="215"/>
      <c r="U38" s="214">
        <f>IF(selection!$C$33="All 22 sites combined",SUMIFS(data3!F:F,data3!D:D,0,data3!E:E,1,data3!C:C,1,data3!B:B,$A38,data3!A:A,"&lt;&gt;Other"),SUMIFS(data3!F:F,data3!A:A,selection!$C$33,data3!D:D,0,data3!E:E,1,data3!C:C,1,data3!B:B,$A38))</f>
        <v>9093</v>
      </c>
      <c r="V38" s="206">
        <f>IF(U38=0,"",IFERROR(U38/$AA38*100,""))</f>
        <v>7.2458224761540482</v>
      </c>
      <c r="W38" s="215"/>
      <c r="X38" s="214">
        <f>IF(selection!$C$33="All 22 sites combined",SUMIFS(data3!F:F,data3!D:D,1,data3!E:E,1,data3!C:C,1,data3!B:B,$A38,data3!A:A,"&lt;&gt;Other"),SUMIFS(data3!F:F,data3!A:A,selection!$C$33,data3!D:D,1,data3!E:E,1,data3!C:C,1,data3!B:B,$A38))</f>
        <v>8101</v>
      </c>
      <c r="Y38" s="206">
        <f>IF(X38=0,"",IFERROR(X38/$AA38*100,""))</f>
        <v>6.4553401384937796</v>
      </c>
      <c r="Z38" s="215"/>
      <c r="AA38" s="241">
        <f>IF(selection!$C$33="All 22 sites combined",SUMIFS(data3!F:F,data3!B:B,$A38,data3!A:A,"&lt;&gt;Other"),SUMIFS(data3!F:F,data3!A:A,selection!$C$33,data3!B:B,$A38,data3!A:A,"&lt;&gt;Other"))</f>
        <v>125493</v>
      </c>
      <c r="AB38" s="51"/>
    </row>
    <row r="39" spans="1:28" s="38" customFormat="1" ht="19.5" thickBot="1" x14ac:dyDescent="0.35">
      <c r="A39" s="90"/>
      <c r="B39" s="259"/>
      <c r="C39" s="210"/>
      <c r="D39" s="123">
        <f>IFERROR(IF(OR(D38="",C38=0),"",ROUND((2*C38+1.96^2-(1.96*SQRT((1.96^2+4*C38*(1-(D38/100))))))/(2*($AA38+(1.96^2))),3))*100,"")</f>
        <v>35.199999999999996</v>
      </c>
      <c r="E39" s="124">
        <f>IFERROR(IF(OR(D38="",C38=0),"",ROUND((2*C38+1.96^2+(1.96*SQRT((1.96^2+4*C38*(1-(D38/100))))))/(2*($AA38+(1.96^2))),3))*100,"")</f>
        <v>35.799999999999997</v>
      </c>
      <c r="F39" s="210"/>
      <c r="G39" s="123">
        <f>IFERROR(IF(OR(G38="",F38=0),"",ROUND((2*F38+1.96^2-(1.96*SQRT((1.96^2+4*F38*(1-(G38/100))))))/(2*($AA38+(1.96^2))),3))*100,"")</f>
        <v>7.3</v>
      </c>
      <c r="H39" s="123">
        <f>IFERROR(IF(OR(G38="",F38=0),"",ROUND((2*F38+1.96^2+(1.96*SQRT((1.96^2+4*F38*(1-(G38/100))))))/(2*($AA38+(1.96^2))),3))*100,"")</f>
        <v>7.6</v>
      </c>
      <c r="I39" s="210"/>
      <c r="J39" s="123">
        <f>IFERROR(IF(OR(J38="",I38=0),"",ROUND((2*I38+1.96^2-(1.96*SQRT((1.96^2+4*I38*(1-(J38/100))))))/(2*($AA38+(1.96^2))),3))*100,"")</f>
        <v>19.600000000000001</v>
      </c>
      <c r="K39" s="124">
        <f>IFERROR(IF(OR(J38="",I38=0),"",ROUND((2*I38+1.96^2+(1.96*SQRT((1.96^2+4*I38*(1-(J38/100))))))/(2*($AA38+(1.96^2))),3))*100,"")</f>
        <v>20</v>
      </c>
      <c r="L39" s="210"/>
      <c r="M39" s="123">
        <f>IFERROR(IF(OR(M38="",L38=0),"",ROUND((2*L38+1.96^2-(1.96*SQRT((1.96^2+4*L38*(1-(M38/100))))))/(2*($AA38+(1.96^2))),3))*100,"")</f>
        <v>10.199999999999999</v>
      </c>
      <c r="N39" s="123">
        <f>IFERROR(IF(OR(M38="",L38=0),"",ROUND((2*L38+1.96^2+(1.96*SQRT((1.96^2+4*L38*(1-(M38/100))))))/(2*($AA38+(1.96^2))),3))*100,"")</f>
        <v>10.6</v>
      </c>
      <c r="O39" s="210"/>
      <c r="P39" s="123">
        <f>IFERROR(IF(OR(P38="",O38=0),"",ROUND((2*O38+1.96^2-(1.96*SQRT((1.96^2+4*O38*(1-(P38/100))))))/(2*($AA38+(1.96^2))),3))*100,"")</f>
        <v>6.1</v>
      </c>
      <c r="Q39" s="124">
        <f>IFERROR(IF(OR(P38="",O38=0),"",ROUND((2*O38+1.96^2+(1.96*SQRT((1.96^2+4*O38*(1-(P38/100))))))/(2*($AA38+(1.96^2))),3))*100,"")</f>
        <v>6.4</v>
      </c>
      <c r="R39" s="210"/>
      <c r="S39" s="123">
        <f>IFERROR(IF(OR(S38="",R38=0),"",ROUND((2*R38+1.96^2-(1.96*SQRT((1.96^2+4*R38*(1-(S38/100))))))/(2*($AA38+(1.96^2))),3))*100,"")</f>
        <v>6.8000000000000007</v>
      </c>
      <c r="T39" s="123">
        <f>IFERROR(IF(OR(S38="",R38=0),"",ROUND((2*R38+1.96^2+(1.96*SQRT((1.96^2+4*R38*(1-(S38/100))))))/(2*($AA38+(1.96^2))),3))*100,"")</f>
        <v>7.0000000000000009</v>
      </c>
      <c r="U39" s="210"/>
      <c r="V39" s="123">
        <f>IFERROR(IF(OR(V38="",U38=0),"",ROUND((2*U38+1.96^2-(1.96*SQRT((1.96^2+4*U38*(1-(V38/100))))))/(2*($AA38+(1.96^2))),3))*100,"")</f>
        <v>7.1</v>
      </c>
      <c r="W39" s="124">
        <f>IFERROR(IF(OR(V38="",U38=0),"",ROUND((2*U38+1.96^2+(1.96*SQRT((1.96^2+4*U38*(1-(V38/100))))))/(2*($AA38+(1.96^2))),3))*100,"")</f>
        <v>7.3999999999999995</v>
      </c>
      <c r="X39" s="210"/>
      <c r="Y39" s="123">
        <f>IFERROR(IF(OR(Y38="",X38=0),"",ROUND((2*X38+1.96^2-(1.96*SQRT((1.96^2+4*X38*(1-(Y38/100))))))/(2*($AA38+(1.96^2))),3))*100,"")</f>
        <v>6.3</v>
      </c>
      <c r="Z39" s="123">
        <f>IFERROR(IF(OR(Y38="",X38=0),"",ROUND((2*X38+1.96^2+(1.96*SQRT((1.96^2+4*X38*(1-(Y38/100))))))/(2*($AA38+(1.96^2))),3))*100,"")</f>
        <v>6.6000000000000005</v>
      </c>
      <c r="AA39" s="208"/>
    </row>
    <row r="40" spans="1:28" ht="28.5" customHeight="1" x14ac:dyDescent="0.3">
      <c r="A40" s="90"/>
      <c r="B40" s="239" t="s">
        <v>247</v>
      </c>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row>
    <row r="41" spans="1:28" ht="24" customHeight="1" x14ac:dyDescent="0.25">
      <c r="B41" s="3"/>
      <c r="C41" s="3"/>
      <c r="D41" s="3"/>
      <c r="E41" s="3"/>
      <c r="I41" s="3"/>
      <c r="L41" s="3"/>
      <c r="O41" s="3"/>
      <c r="R41" s="3"/>
      <c r="U41" s="3"/>
      <c r="X41" s="3"/>
      <c r="AA41" s="3"/>
    </row>
    <row r="42" spans="1:28" s="1" customFormat="1" ht="19.5" customHeight="1" x14ac:dyDescent="0.25">
      <c r="B42" s="19" t="s">
        <v>35</v>
      </c>
      <c r="C42" s="2"/>
      <c r="D42" s="2"/>
      <c r="E42" s="2"/>
    </row>
    <row r="43" spans="1:28" s="1" customFormat="1" ht="19.5" customHeight="1" x14ac:dyDescent="0.25">
      <c r="C43" s="238" t="s">
        <v>174</v>
      </c>
      <c r="D43" s="238"/>
      <c r="E43" s="238"/>
      <c r="F43" s="189" t="s">
        <v>34</v>
      </c>
      <c r="G43" s="189"/>
      <c r="H43" s="189"/>
      <c r="I43" s="189" t="s">
        <v>33</v>
      </c>
      <c r="J43" s="189"/>
      <c r="K43" s="189"/>
      <c r="L43" s="189" t="s">
        <v>32</v>
      </c>
      <c r="M43" s="189"/>
      <c r="N43" s="189"/>
      <c r="O43" s="189" t="s">
        <v>31</v>
      </c>
      <c r="P43" s="189"/>
      <c r="Q43" s="189"/>
      <c r="R43" s="240" t="s">
        <v>30</v>
      </c>
      <c r="S43" s="240"/>
      <c r="T43" s="240"/>
      <c r="U43" s="240" t="s">
        <v>29</v>
      </c>
      <c r="V43" s="240"/>
      <c r="W43" s="240"/>
      <c r="X43" s="240" t="s">
        <v>28</v>
      </c>
      <c r="Y43" s="240"/>
      <c r="Z43" s="240"/>
    </row>
    <row r="44" spans="1:28" s="1" customFormat="1" ht="19.5" customHeight="1" x14ac:dyDescent="0.25">
      <c r="B44" s="56" t="s">
        <v>127</v>
      </c>
      <c r="C44" s="21" t="s">
        <v>27</v>
      </c>
      <c r="D44" s="21" t="s">
        <v>26</v>
      </c>
      <c r="E44" s="21" t="s">
        <v>25</v>
      </c>
      <c r="F44" s="21" t="s">
        <v>27</v>
      </c>
      <c r="G44" s="21" t="s">
        <v>26</v>
      </c>
      <c r="H44" s="21" t="s">
        <v>25</v>
      </c>
      <c r="I44" s="21" t="s">
        <v>27</v>
      </c>
      <c r="J44" s="21" t="s">
        <v>26</v>
      </c>
      <c r="K44" s="21" t="s">
        <v>25</v>
      </c>
      <c r="L44" s="21" t="s">
        <v>27</v>
      </c>
      <c r="M44" s="21" t="s">
        <v>26</v>
      </c>
      <c r="N44" s="21" t="s">
        <v>25</v>
      </c>
      <c r="O44" s="21" t="s">
        <v>27</v>
      </c>
      <c r="P44" s="21" t="s">
        <v>26</v>
      </c>
      <c r="Q44" s="21" t="s">
        <v>25</v>
      </c>
      <c r="R44" s="21" t="s">
        <v>27</v>
      </c>
      <c r="S44" s="21" t="s">
        <v>26</v>
      </c>
      <c r="T44" s="21" t="s">
        <v>25</v>
      </c>
      <c r="U44" s="21" t="s">
        <v>27</v>
      </c>
      <c r="V44" s="21" t="s">
        <v>26</v>
      </c>
      <c r="W44" s="21" t="s">
        <v>25</v>
      </c>
      <c r="X44" s="21" t="s">
        <v>27</v>
      </c>
      <c r="Y44" s="21" t="s">
        <v>26</v>
      </c>
      <c r="Z44" s="21" t="s">
        <v>25</v>
      </c>
    </row>
    <row r="45" spans="1:28" s="1" customFormat="1" ht="19.5" customHeight="1" x14ac:dyDescent="0.25">
      <c r="B45" s="19" t="s">
        <v>198</v>
      </c>
      <c r="C45" s="53">
        <f>D28</f>
        <v>33.016154302380855</v>
      </c>
      <c r="D45" s="53">
        <f>D28-D29</f>
        <v>0.11615430238085622</v>
      </c>
      <c r="E45" s="53">
        <f>E29-D28</f>
        <v>8.384569761914662E-2</v>
      </c>
      <c r="F45" s="53">
        <f>G28</f>
        <v>6.8013504761275625</v>
      </c>
      <c r="G45" s="53">
        <f>G28-G29</f>
        <v>0.10135047612756232</v>
      </c>
      <c r="H45" s="53">
        <f>H29-G28</f>
        <v>9.8649523872437861E-2</v>
      </c>
      <c r="I45" s="53">
        <f>J28</f>
        <v>21.476792461229817</v>
      </c>
      <c r="J45" s="53">
        <f>J28-J29</f>
        <v>7.6792461229818088E-2</v>
      </c>
      <c r="K45" s="53">
        <f>K29-J28</f>
        <v>0.12320753877018475</v>
      </c>
      <c r="L45" s="53">
        <f>M28</f>
        <v>10.132161120820509</v>
      </c>
      <c r="M45" s="53">
        <f>M28-M29</f>
        <v>3.2161120820507705E-2</v>
      </c>
      <c r="N45" s="53">
        <f>N29-M28</f>
        <v>6.7838879179490164E-2</v>
      </c>
      <c r="O45" s="53">
        <f>P28</f>
        <v>5.1872126971179604</v>
      </c>
      <c r="P45" s="53">
        <f>P28-P29</f>
        <v>8.7212697117960758E-2</v>
      </c>
      <c r="Q45" s="53">
        <f>Q29-P28</f>
        <v>1.2787302882039775E-2</v>
      </c>
      <c r="R45" s="53">
        <f>S28</f>
        <v>7.813058719287941</v>
      </c>
      <c r="S45" s="53">
        <f>S28-S29</f>
        <v>1.3058719287941223E-2</v>
      </c>
      <c r="T45" s="53">
        <f>T29-S28</f>
        <v>8.694128071205931E-2</v>
      </c>
      <c r="U45" s="53">
        <f>V28</f>
        <v>8.7038502355865681</v>
      </c>
      <c r="V45" s="53">
        <f>V28-V29</f>
        <v>0.10385023558656847</v>
      </c>
      <c r="W45" s="53">
        <f>W29-V28</f>
        <v>9.6149764413430816E-2</v>
      </c>
      <c r="X45" s="53">
        <f>Y28</f>
        <v>6.8694199874487865</v>
      </c>
      <c r="Y45" s="53">
        <f>Y28-Y29</f>
        <v>6.9419987448785747E-2</v>
      </c>
      <c r="Z45" s="53">
        <f>Z29-Y28</f>
        <v>3.0580012551213898E-2</v>
      </c>
    </row>
    <row r="46" spans="1:28" s="1" customFormat="1" ht="19.5" customHeight="1" x14ac:dyDescent="0.25">
      <c r="B46" s="19" t="s">
        <v>196</v>
      </c>
      <c r="C46" s="53">
        <f>D30</f>
        <v>30.603028114195951</v>
      </c>
      <c r="D46" s="53">
        <f>D30-D31</f>
        <v>0.20302811419595201</v>
      </c>
      <c r="E46" s="53">
        <f>E31-D30</f>
        <v>0.19697188580405012</v>
      </c>
      <c r="F46" s="53">
        <f>G30</f>
        <v>6.3528685736726587</v>
      </c>
      <c r="G46" s="53">
        <f>G30-G31</f>
        <v>0.15286857367265849</v>
      </c>
      <c r="H46" s="53">
        <f>H31-G30</f>
        <v>0.14713142632734133</v>
      </c>
      <c r="I46" s="53">
        <f>J30</f>
        <v>23.162478874029606</v>
      </c>
      <c r="J46" s="53">
        <f>J30-J31</f>
        <v>0.26247887402960401</v>
      </c>
      <c r="K46" s="53">
        <f>K31-J30</f>
        <v>0.23752112597039599</v>
      </c>
      <c r="L46" s="53">
        <f>M30</f>
        <v>10.120830031487337</v>
      </c>
      <c r="M46" s="53">
        <f>M30-M31</f>
        <v>0.12083003148733695</v>
      </c>
      <c r="N46" s="53">
        <f>N31-M30</f>
        <v>0.17916996851266198</v>
      </c>
      <c r="O46" s="53">
        <f>P30</f>
        <v>4.429265692826637</v>
      </c>
      <c r="P46" s="53">
        <f>P30-P31</f>
        <v>0.12926569282663714</v>
      </c>
      <c r="Q46" s="53">
        <f>Q31-P30</f>
        <v>7.0734307173363042E-2</v>
      </c>
      <c r="R46" s="53">
        <f>S30</f>
        <v>8.2329922789399497</v>
      </c>
      <c r="S46" s="53">
        <f>S30-S31</f>
        <v>0.13299227893995003</v>
      </c>
      <c r="T46" s="53">
        <f>T31-S30</f>
        <v>0.16700772106005068</v>
      </c>
      <c r="U46" s="53">
        <f>V30</f>
        <v>9.9188622481538875</v>
      </c>
      <c r="V46" s="53">
        <f>V30-V31</f>
        <v>0.1188622481538868</v>
      </c>
      <c r="W46" s="53">
        <f>W31-V30</f>
        <v>0.18113775184611391</v>
      </c>
      <c r="X46" s="53">
        <f>Y30</f>
        <v>7.17967418669397</v>
      </c>
      <c r="Y46" s="53">
        <f>Y30-Y31</f>
        <v>0.17967418669396906</v>
      </c>
      <c r="Z46" s="53">
        <f>Z31-Y30</f>
        <v>0.12032581330602987</v>
      </c>
    </row>
    <row r="47" spans="1:28" s="1" customFormat="1" ht="19.5" customHeight="1" x14ac:dyDescent="0.25">
      <c r="B47" s="19">
        <v>2</v>
      </c>
      <c r="C47" s="53">
        <f>D32</f>
        <v>31.899189205262569</v>
      </c>
      <c r="D47" s="53">
        <f>D32-D33</f>
        <v>0.19918920526257011</v>
      </c>
      <c r="E47" s="53">
        <f>E33-D32</f>
        <v>0.20081079473743202</v>
      </c>
      <c r="F47" s="53">
        <f>G32</f>
        <v>6.4903226659089555</v>
      </c>
      <c r="G47" s="53">
        <f>G32-G33</f>
        <v>9.0322665908955102E-2</v>
      </c>
      <c r="H47" s="53">
        <f>H33-G32</f>
        <v>0.10967733409104508</v>
      </c>
      <c r="I47" s="53">
        <f>J32</f>
        <v>22.163044411992097</v>
      </c>
      <c r="J47" s="53">
        <f>J32-J33</f>
        <v>0.16304441199209663</v>
      </c>
      <c r="K47" s="53">
        <f>K33-J32</f>
        <v>0.2369555880079055</v>
      </c>
      <c r="L47" s="53">
        <f>M32</f>
        <v>10.053326108647816</v>
      </c>
      <c r="M47" s="53">
        <f>M32-M33</f>
        <v>0.15332610864781593</v>
      </c>
      <c r="N47" s="53">
        <f>N33-M32</f>
        <v>0.14667389135218301</v>
      </c>
      <c r="O47" s="53">
        <f>P32</f>
        <v>4.8066185167808735</v>
      </c>
      <c r="P47" s="53">
        <f>P32-P33</f>
        <v>0.10661851678087331</v>
      </c>
      <c r="Q47" s="53">
        <f>Q33-P32</f>
        <v>9.3381483219126871E-2</v>
      </c>
      <c r="R47" s="53">
        <f>S32</f>
        <v>8.3392254167960722</v>
      </c>
      <c r="S47" s="53">
        <f>S32-S33</f>
        <v>0.13922541679607114</v>
      </c>
      <c r="T47" s="53">
        <f>T33-S32</f>
        <v>0.16077458320392779</v>
      </c>
      <c r="U47" s="53">
        <f>V32</f>
        <v>9.275571091566281</v>
      </c>
      <c r="V47" s="53">
        <f>V32-V33</f>
        <v>0.17557109156628137</v>
      </c>
      <c r="W47" s="53">
        <f>W33-V32</f>
        <v>0.12442890843371934</v>
      </c>
      <c r="X47" s="53">
        <f>Y32</f>
        <v>6.9727025830453373</v>
      </c>
      <c r="Y47" s="53">
        <f>Y32-Y33</f>
        <v>0.17270258304533659</v>
      </c>
      <c r="Z47" s="53">
        <f>Z33-Y32</f>
        <v>0.12729741695466235</v>
      </c>
    </row>
    <row r="48" spans="1:28" s="1" customFormat="1" x14ac:dyDescent="0.25">
      <c r="B48" s="19">
        <v>3</v>
      </c>
      <c r="C48" s="53">
        <f>D34</f>
        <v>33.102152968592399</v>
      </c>
      <c r="D48" s="53">
        <f>D34-D35</f>
        <v>0.20215296859240084</v>
      </c>
      <c r="E48" s="53">
        <f>E35-D34</f>
        <v>0.19784703140760485</v>
      </c>
      <c r="F48" s="53">
        <f>G34</f>
        <v>6.7392438523877427</v>
      </c>
      <c r="G48" s="53">
        <f>G34-G35</f>
        <v>0.13924385238774217</v>
      </c>
      <c r="H48" s="53">
        <f>H35-G34</f>
        <v>0.16075614761225765</v>
      </c>
      <c r="I48" s="53">
        <f>J34</f>
        <v>21.323780042433306</v>
      </c>
      <c r="J48" s="53">
        <f>J34-J35</f>
        <v>0.22378004243330807</v>
      </c>
      <c r="K48" s="53">
        <f>K35-J34</f>
        <v>0.17621995756669406</v>
      </c>
      <c r="L48" s="53">
        <f>M34</f>
        <v>10.09982261486557</v>
      </c>
      <c r="M48" s="53">
        <f>M34-M35</f>
        <v>0.19982261486556929</v>
      </c>
      <c r="N48" s="53">
        <f>N35-M34</f>
        <v>0.20017738513442929</v>
      </c>
      <c r="O48" s="53">
        <f>P34</f>
        <v>5.1532120621891417</v>
      </c>
      <c r="P48" s="53">
        <f>P34-P35</f>
        <v>0.15321206218914174</v>
      </c>
      <c r="Q48" s="53">
        <f>Q35-P34</f>
        <v>0.14678793781085808</v>
      </c>
      <c r="R48" s="53">
        <f>S34</f>
        <v>7.864769921046225</v>
      </c>
      <c r="S48" s="53">
        <f>S34-S35</f>
        <v>0.16476992104622479</v>
      </c>
      <c r="T48" s="53">
        <f>T35-S34</f>
        <v>0.13523007895377503</v>
      </c>
      <c r="U48" s="53">
        <f>V34</f>
        <v>8.7746513164759481</v>
      </c>
      <c r="V48" s="53">
        <f>V34-V35</f>
        <v>0.17465131647594845</v>
      </c>
      <c r="W48" s="53">
        <f>W35-V34</f>
        <v>0.12534868352405226</v>
      </c>
      <c r="X48" s="53">
        <f>Y34</f>
        <v>6.9423672220096693</v>
      </c>
      <c r="Y48" s="53">
        <f>Y34-Y35</f>
        <v>0.14236722200966856</v>
      </c>
      <c r="Z48" s="53">
        <f>Z35-Y34</f>
        <v>0.15763277799033037</v>
      </c>
    </row>
    <row r="49" spans="1:35" s="1" customFormat="1" x14ac:dyDescent="0.25">
      <c r="B49" s="19">
        <v>4</v>
      </c>
      <c r="C49" s="53">
        <f>D36</f>
        <v>34.430685820273489</v>
      </c>
      <c r="D49" s="53">
        <f>D36-D37</f>
        <v>0.23068582027348583</v>
      </c>
      <c r="E49" s="53">
        <f>E37-D36</f>
        <v>0.26931417972650706</v>
      </c>
      <c r="F49" s="53">
        <f>G36</f>
        <v>7.1187738888179686</v>
      </c>
      <c r="G49" s="53">
        <f>G36-G37</f>
        <v>0.11877388881796769</v>
      </c>
      <c r="H49" s="53">
        <f>H37-G36</f>
        <v>0.18122611118203125</v>
      </c>
      <c r="I49" s="53">
        <f>J36</f>
        <v>20.623418363132561</v>
      </c>
      <c r="J49" s="53">
        <f>J36-J37</f>
        <v>0.2234183631325628</v>
      </c>
      <c r="K49" s="53">
        <f>K37-J36</f>
        <v>0.17658163686743933</v>
      </c>
      <c r="L49" s="53">
        <f>M36</f>
        <v>10.00382972013006</v>
      </c>
      <c r="M49" s="53">
        <f>M36-M37</f>
        <v>0.2038297201300594</v>
      </c>
      <c r="N49" s="53">
        <f>N37-M36</f>
        <v>0.19617027986993918</v>
      </c>
      <c r="O49" s="53">
        <f>P36</f>
        <v>5.4772507115019264</v>
      </c>
      <c r="P49" s="53">
        <f>P36-P37</f>
        <v>7.7250711501926084E-2</v>
      </c>
      <c r="Q49" s="53">
        <f>Q37-P36</f>
        <v>0.12274928849807409</v>
      </c>
      <c r="R49" s="53">
        <f>S36</f>
        <v>7.5640727196269406</v>
      </c>
      <c r="S49" s="53">
        <f>S36-S37</f>
        <v>0.16407271962694114</v>
      </c>
      <c r="T49" s="53">
        <f>T37-S36</f>
        <v>0.13592728037305957</v>
      </c>
      <c r="U49" s="53">
        <f>V36</f>
        <v>8.050672453799308</v>
      </c>
      <c r="V49" s="53">
        <f>V36-V37</f>
        <v>0.1506724537993076</v>
      </c>
      <c r="W49" s="53">
        <f>W37-V36</f>
        <v>0.14932754620069311</v>
      </c>
      <c r="X49" s="53">
        <f>Y36</f>
        <v>6.7312963227177498</v>
      </c>
      <c r="Y49" s="53">
        <f>Y36-Y37</f>
        <v>0.13129632271774927</v>
      </c>
      <c r="Z49" s="53">
        <f>Z37-Y36</f>
        <v>0.16870367728225055</v>
      </c>
    </row>
    <row r="50" spans="1:35" s="1" customFormat="1" x14ac:dyDescent="0.25">
      <c r="B50" s="19" t="s">
        <v>197</v>
      </c>
      <c r="C50" s="53">
        <f>D38</f>
        <v>35.505566047508623</v>
      </c>
      <c r="D50" s="53">
        <f>D38-D39</f>
        <v>0.30556604750862704</v>
      </c>
      <c r="E50" s="53">
        <f>E39-D38</f>
        <v>0.29443395249137438</v>
      </c>
      <c r="F50" s="53">
        <f>G38</f>
        <v>7.4203342019076759</v>
      </c>
      <c r="G50" s="53">
        <f>G38-G39</f>
        <v>0.12033420190767607</v>
      </c>
      <c r="H50" s="53">
        <f>H39-G38</f>
        <v>0.17966579809232375</v>
      </c>
      <c r="I50" s="53">
        <f>J38</f>
        <v>19.814651016391352</v>
      </c>
      <c r="J50" s="53">
        <f>J38-J39</f>
        <v>0.21465101639135042</v>
      </c>
      <c r="K50" s="53">
        <f>K39-J38</f>
        <v>0.18534898360864815</v>
      </c>
      <c r="L50" s="53">
        <f>M38</f>
        <v>10.413329827161673</v>
      </c>
      <c r="M50" s="53">
        <f>M38-M39</f>
        <v>0.21332982716167415</v>
      </c>
      <c r="N50" s="53">
        <f>N39-M38</f>
        <v>0.18667017283832621</v>
      </c>
      <c r="O50" s="53">
        <f>P38</f>
        <v>6.2385949813933843</v>
      </c>
      <c r="P50" s="53">
        <f>P38-P39</f>
        <v>0.13859498139338466</v>
      </c>
      <c r="Q50" s="53">
        <f>Q39-P38</f>
        <v>0.16140501860661605</v>
      </c>
      <c r="R50" s="53">
        <f>S38</f>
        <v>6.9063613109894577</v>
      </c>
      <c r="S50" s="53">
        <f>S38-S39</f>
        <v>0.106361310989457</v>
      </c>
      <c r="T50" s="53">
        <f>T39-S38</f>
        <v>9.3638689010543175E-2</v>
      </c>
      <c r="U50" s="53">
        <f>V38</f>
        <v>7.2458224761540482</v>
      </c>
      <c r="V50" s="53">
        <f>V38-V39</f>
        <v>0.14582247615404853</v>
      </c>
      <c r="W50" s="53">
        <f>W39-V38</f>
        <v>0.15417752384595129</v>
      </c>
      <c r="X50" s="53">
        <f>Y38</f>
        <v>6.4553401384937796</v>
      </c>
      <c r="Y50" s="53">
        <f>Y38-Y39</f>
        <v>0.15534013849377981</v>
      </c>
      <c r="Z50" s="53">
        <f>Z39-Y38</f>
        <v>0.1446598615062209</v>
      </c>
    </row>
    <row r="51" spans="1:35" s="1" customFormat="1" x14ac:dyDescent="0.25">
      <c r="C51" s="57"/>
      <c r="D51" s="57"/>
      <c r="E51" s="57"/>
      <c r="F51" s="59"/>
      <c r="G51" s="57"/>
      <c r="H51" s="57"/>
      <c r="I51" s="57"/>
      <c r="J51" s="57"/>
      <c r="K51" s="57"/>
      <c r="L51" s="57"/>
      <c r="M51" s="57"/>
      <c r="N51" s="57"/>
      <c r="O51" s="57"/>
      <c r="P51" s="57"/>
      <c r="Q51" s="57"/>
      <c r="R51" s="57"/>
      <c r="S51" s="57"/>
      <c r="T51" s="57"/>
      <c r="U51" s="57"/>
      <c r="V51" s="57"/>
      <c r="W51" s="57"/>
      <c r="X51" s="57"/>
      <c r="Y51" s="57"/>
      <c r="Z51" s="57"/>
    </row>
    <row r="52" spans="1:35" s="1" customFormat="1" x14ac:dyDescent="0.25">
      <c r="C52" s="57"/>
      <c r="D52" s="57"/>
      <c r="E52" s="57"/>
      <c r="F52" s="59"/>
      <c r="G52" s="57"/>
      <c r="H52" s="57"/>
      <c r="I52" s="57"/>
      <c r="J52" s="57"/>
      <c r="K52" s="57"/>
      <c r="L52" s="57"/>
      <c r="M52" s="57"/>
      <c r="N52" s="57"/>
      <c r="O52" s="57"/>
      <c r="P52" s="57"/>
      <c r="Q52" s="57"/>
      <c r="R52" s="57"/>
      <c r="S52" s="57"/>
      <c r="T52" s="57"/>
      <c r="U52" s="57"/>
      <c r="V52" s="57"/>
      <c r="W52" s="57"/>
      <c r="X52" s="57"/>
      <c r="Y52" s="57"/>
      <c r="Z52" s="57"/>
    </row>
    <row r="53" spans="1:35" s="1" customFormat="1" x14ac:dyDescent="0.25">
      <c r="F53" s="2"/>
    </row>
    <row r="54" spans="1:35" s="2" customFormat="1" x14ac:dyDescent="0.25">
      <c r="C54" s="238" t="s">
        <v>174</v>
      </c>
      <c r="D54" s="238"/>
      <c r="E54" s="238"/>
      <c r="F54" s="238" t="s">
        <v>34</v>
      </c>
      <c r="G54" s="238"/>
      <c r="H54" s="238"/>
      <c r="I54" s="238" t="s">
        <v>131</v>
      </c>
      <c r="J54" s="238"/>
      <c r="K54" s="238"/>
      <c r="L54" s="238" t="s">
        <v>32</v>
      </c>
      <c r="M54" s="238"/>
      <c r="N54" s="238"/>
      <c r="O54" s="238" t="s">
        <v>31</v>
      </c>
      <c r="P54" s="238"/>
      <c r="Q54" s="238"/>
      <c r="R54" s="236" t="s">
        <v>30</v>
      </c>
      <c r="S54" s="236"/>
      <c r="T54" s="236"/>
      <c r="U54" s="236" t="s">
        <v>29</v>
      </c>
      <c r="V54" s="236"/>
      <c r="W54" s="236"/>
      <c r="X54" s="236" t="s">
        <v>28</v>
      </c>
      <c r="Y54" s="236"/>
      <c r="Z54" s="236"/>
    </row>
    <row r="55" spans="1:35" s="2" customFormat="1" x14ac:dyDescent="0.25">
      <c r="B55" s="60" t="s">
        <v>129</v>
      </c>
      <c r="C55" s="100" t="s">
        <v>27</v>
      </c>
      <c r="D55" s="100" t="s">
        <v>26</v>
      </c>
      <c r="E55" s="100" t="s">
        <v>25</v>
      </c>
      <c r="F55" s="100" t="s">
        <v>27</v>
      </c>
      <c r="G55" s="100" t="s">
        <v>26</v>
      </c>
      <c r="H55" s="100" t="s">
        <v>25</v>
      </c>
      <c r="I55" s="100" t="s">
        <v>27</v>
      </c>
      <c r="J55" s="100" t="s">
        <v>26</v>
      </c>
      <c r="K55" s="100" t="s">
        <v>25</v>
      </c>
      <c r="L55" s="100" t="s">
        <v>27</v>
      </c>
      <c r="M55" s="100" t="s">
        <v>26</v>
      </c>
      <c r="N55" s="100" t="s">
        <v>25</v>
      </c>
      <c r="O55" s="100" t="s">
        <v>27</v>
      </c>
      <c r="P55" s="100" t="s">
        <v>26</v>
      </c>
      <c r="Q55" s="100" t="s">
        <v>25</v>
      </c>
      <c r="R55" s="100" t="s">
        <v>27</v>
      </c>
      <c r="S55" s="100" t="s">
        <v>26</v>
      </c>
      <c r="T55" s="100" t="s">
        <v>25</v>
      </c>
      <c r="U55" s="100" t="s">
        <v>27</v>
      </c>
      <c r="V55" s="100" t="s">
        <v>26</v>
      </c>
      <c r="W55" s="100" t="s">
        <v>25</v>
      </c>
      <c r="X55" s="100" t="s">
        <v>27</v>
      </c>
      <c r="Y55" s="100" t="s">
        <v>26</v>
      </c>
      <c r="Z55" s="100" t="s">
        <v>25</v>
      </c>
    </row>
    <row r="56" spans="1:35" s="2" customFormat="1" x14ac:dyDescent="0.25">
      <c r="A56" s="237"/>
      <c r="B56" s="19" t="s">
        <v>198</v>
      </c>
      <c r="C56" s="61" t="str">
        <f>IF(selection!$C$33&lt;&gt;"All 22 sites combined",D28,"0")</f>
        <v>0</v>
      </c>
      <c r="D56" s="61" t="str">
        <f>IF(selection!$C$33&lt;&gt;"All 22 sites combined",D28-D29,"0")</f>
        <v>0</v>
      </c>
      <c r="E56" s="61" t="str">
        <f>IF(selection!$C$33&lt;&gt;"All 22 sites combined",E29-D28,"0")</f>
        <v>0</v>
      </c>
      <c r="F56" s="61" t="str">
        <f>IF(selection!$C$33&lt;&gt;"All 22 sites combined",G28,"0")</f>
        <v>0</v>
      </c>
      <c r="G56" s="61" t="str">
        <f>IF(selection!$C$33&lt;&gt;"All 22 sites combined",G28-G29,"0")</f>
        <v>0</v>
      </c>
      <c r="H56" s="61" t="str">
        <f>IF(selection!$C$33&lt;&gt;"All 22 sites combined",H29-G28,"0")</f>
        <v>0</v>
      </c>
      <c r="I56" s="61" t="str">
        <f>IF(selection!$C$33&lt;&gt;"All 22 sites combined",J28,"0")</f>
        <v>0</v>
      </c>
      <c r="J56" s="61" t="str">
        <f>IF(selection!$C$33&lt;&gt;"All 22 sites combined",J28-J29,"0")</f>
        <v>0</v>
      </c>
      <c r="K56" s="61" t="str">
        <f>IF(selection!$C$33&lt;&gt;"All 22 sites combined",K29-J28,"0")</f>
        <v>0</v>
      </c>
      <c r="L56" s="61" t="str">
        <f>IF(selection!$C$33&lt;&gt;"All 22 sites combined",M28,"0")</f>
        <v>0</v>
      </c>
      <c r="M56" s="61" t="str">
        <f>IF(selection!$C$33&lt;&gt;"All 22 sites combined",M28-M29,"0")</f>
        <v>0</v>
      </c>
      <c r="N56" s="61" t="str">
        <f>IF(selection!$C$33&lt;&gt;"All 22 sites combined",N29-M28,"0")</f>
        <v>0</v>
      </c>
      <c r="O56" s="61" t="str">
        <f>IF(selection!$C$33&lt;&gt;"All 22 sites combined",P28,"0")</f>
        <v>0</v>
      </c>
      <c r="P56" s="61" t="str">
        <f>IF(selection!$C$33&lt;&gt;"All 22 sites combined",P28-P29,"0")</f>
        <v>0</v>
      </c>
      <c r="Q56" s="61" t="str">
        <f>IF(selection!$C$33&lt;&gt;"All 22 sites combined",Q29-P28,"0")</f>
        <v>0</v>
      </c>
      <c r="R56" s="61" t="str">
        <f>IF(selection!$C$33&lt;&gt;"All 22 sites combined",S28,"0")</f>
        <v>0</v>
      </c>
      <c r="S56" s="61" t="str">
        <f>IF(selection!$C$33&lt;&gt;"All 22 sites combined",S28-S29,"0")</f>
        <v>0</v>
      </c>
      <c r="T56" s="61" t="str">
        <f>IF(selection!$C$33&lt;&gt;"All 22 sites combined",T29-S28,"0")</f>
        <v>0</v>
      </c>
      <c r="U56" s="61" t="str">
        <f>IF(selection!$C$33&lt;&gt;"All 22 sites combined",V28,"0")</f>
        <v>0</v>
      </c>
      <c r="V56" s="61" t="str">
        <f>IF(selection!$C$33&lt;&gt;"All 22 sites combined",V28-V29,"0")</f>
        <v>0</v>
      </c>
      <c r="W56" s="61" t="str">
        <f>IF(selection!$C$33&lt;&gt;"All 22 sites combined",W29-V28,"0")</f>
        <v>0</v>
      </c>
      <c r="X56" s="61" t="str">
        <f>IF(selection!$C$33&lt;&gt;"All 22 sites combined",Y28,"0")</f>
        <v>0</v>
      </c>
      <c r="Y56" s="61" t="str">
        <f>IF(selection!$C$33&lt;&gt;"All 22 sites combined",Y28-Y29,"0")</f>
        <v>0</v>
      </c>
      <c r="Z56" s="61" t="str">
        <f>IF(selection!$C$33&lt;&gt;"All 22 sites combined",Z29-Y28,"0")</f>
        <v>0</v>
      </c>
      <c r="AI56" s="61"/>
    </row>
    <row r="57" spans="1:35" s="2" customFormat="1" x14ac:dyDescent="0.25">
      <c r="A57" s="237"/>
      <c r="B57" s="19" t="s">
        <v>196</v>
      </c>
      <c r="C57" s="61" t="str">
        <f>IF(selection!$C$33&lt;&gt;"All 22 sites combined",D30,"0")</f>
        <v>0</v>
      </c>
      <c r="D57" s="61" t="str">
        <f>IF(selection!$C$33&lt;&gt;"All 22 sites combined",D30-D31,"0")</f>
        <v>0</v>
      </c>
      <c r="E57" s="61" t="str">
        <f>IF(selection!$C$33&lt;&gt;"All 22 sites combined",E31-D30,"0")</f>
        <v>0</v>
      </c>
      <c r="F57" s="61" t="str">
        <f>IF(selection!$C$33&lt;&gt;"All 22 sites combined",G30,"0")</f>
        <v>0</v>
      </c>
      <c r="G57" s="61" t="str">
        <f>IF(selection!$C$33&lt;&gt;"All 22 sites combined",G30-G31,"0")</f>
        <v>0</v>
      </c>
      <c r="H57" s="61" t="str">
        <f>IF(selection!$C$33&lt;&gt;"All 22 sites combined",H31-G30,"0")</f>
        <v>0</v>
      </c>
      <c r="I57" s="61" t="str">
        <f>IF(selection!$C$33&lt;&gt;"All 22 sites combined",J30,"0")</f>
        <v>0</v>
      </c>
      <c r="J57" s="61" t="str">
        <f>IF(selection!$C$33&lt;&gt;"All 22 sites combined",J30-J31,"0")</f>
        <v>0</v>
      </c>
      <c r="K57" s="61" t="str">
        <f>IF(selection!$C$33&lt;&gt;"All 22 sites combined",K31-J30,"0")</f>
        <v>0</v>
      </c>
      <c r="L57" s="61" t="str">
        <f>IF(selection!$C$33&lt;&gt;"All 22 sites combined",M30,"0")</f>
        <v>0</v>
      </c>
      <c r="M57" s="61" t="str">
        <f>IF(selection!$C$33&lt;&gt;"All 22 sites combined",M30-M31,"0")</f>
        <v>0</v>
      </c>
      <c r="N57" s="61" t="str">
        <f>IF(selection!$C$33&lt;&gt;"All 22 sites combined",N31-M30,"0")</f>
        <v>0</v>
      </c>
      <c r="O57" s="61" t="str">
        <f>IF(selection!$C$33&lt;&gt;"All 22 sites combined",P30,"0")</f>
        <v>0</v>
      </c>
      <c r="P57" s="61" t="str">
        <f>IF(selection!$C$33&lt;&gt;"All 22 sites combined",P30-P31,"0")</f>
        <v>0</v>
      </c>
      <c r="Q57" s="61" t="str">
        <f>IF(selection!$C$33&lt;&gt;"All 22 sites combined",Q31-P30,"0")</f>
        <v>0</v>
      </c>
      <c r="R57" s="61" t="str">
        <f>IF(selection!$C$33&lt;&gt;"All 22 sites combined",S30,"0")</f>
        <v>0</v>
      </c>
      <c r="S57" s="61" t="str">
        <f>IF(selection!$C$33&lt;&gt;"All 22 sites combined",S30-S31,"0")</f>
        <v>0</v>
      </c>
      <c r="T57" s="61" t="str">
        <f>IF(selection!$C$33&lt;&gt;"All 22 sites combined",T31-S30,"0")</f>
        <v>0</v>
      </c>
      <c r="U57" s="61" t="str">
        <f>IF(selection!$C$33&lt;&gt;"All 22 sites combined",V30,"0")</f>
        <v>0</v>
      </c>
      <c r="V57" s="61" t="str">
        <f>IF(selection!$C$33&lt;&gt;"All 22 sites combined",V30-V31,"0")</f>
        <v>0</v>
      </c>
      <c r="W57" s="61" t="str">
        <f>IF(selection!$C$33&lt;&gt;"All 22 sites combined",W31-V30,"0")</f>
        <v>0</v>
      </c>
      <c r="X57" s="61" t="str">
        <f>IF(selection!$C$33&lt;&gt;"All 22 sites combined",Y30,"0")</f>
        <v>0</v>
      </c>
      <c r="Y57" s="61" t="str">
        <f>IF(selection!$C$33&lt;&gt;"All 22 sites combined",Y30-Y31,"0")</f>
        <v>0</v>
      </c>
      <c r="Z57" s="61" t="str">
        <f>IF(selection!$C$33&lt;&gt;"All 22 sites combined",Z31-Y30,"0")</f>
        <v>0</v>
      </c>
      <c r="AI57" s="61"/>
    </row>
    <row r="58" spans="1:35" s="2" customFormat="1" x14ac:dyDescent="0.25">
      <c r="A58" s="237"/>
      <c r="B58" s="19">
        <v>2</v>
      </c>
      <c r="C58" s="61" t="str">
        <f>IF(selection!$C$33&lt;&gt;"All 22 sites combined",D32,"0")</f>
        <v>0</v>
      </c>
      <c r="D58" s="61" t="str">
        <f>IF(selection!$C$33&lt;&gt;"All 22 sites combined",D32-D33,"0")</f>
        <v>0</v>
      </c>
      <c r="E58" s="61" t="str">
        <f>IF(selection!$C$33&lt;&gt;"All 22 sites combined",E33-D32,"0")</f>
        <v>0</v>
      </c>
      <c r="F58" s="61" t="str">
        <f>IF(selection!$C$33&lt;&gt;"All 22 sites combined",G32,"0")</f>
        <v>0</v>
      </c>
      <c r="G58" s="61" t="str">
        <f>IF(selection!$C$33&lt;&gt;"All 22 sites combined",G32-G33,"0")</f>
        <v>0</v>
      </c>
      <c r="H58" s="61" t="str">
        <f>IF(selection!$C$33&lt;&gt;"All 22 sites combined",H33-G32,"0")</f>
        <v>0</v>
      </c>
      <c r="I58" s="61" t="str">
        <f>IF(selection!$C$33&lt;&gt;"All 22 sites combined",J32,"0")</f>
        <v>0</v>
      </c>
      <c r="J58" s="61" t="str">
        <f>IF(selection!$C$33&lt;&gt;"All 22 sites combined",J32-J33,"0")</f>
        <v>0</v>
      </c>
      <c r="K58" s="61" t="str">
        <f>IF(selection!$C$33&lt;&gt;"All 22 sites combined",K33-J32,"0")</f>
        <v>0</v>
      </c>
      <c r="L58" s="61" t="str">
        <f>IF(selection!$C$33&lt;&gt;"All 22 sites combined",M32,"0")</f>
        <v>0</v>
      </c>
      <c r="M58" s="61" t="str">
        <f>IF(selection!$C$33&lt;&gt;"All 22 sites combined",M32-M33,"0")</f>
        <v>0</v>
      </c>
      <c r="N58" s="61" t="str">
        <f>IF(selection!$C$33&lt;&gt;"All 22 sites combined",N33-M32,"0")</f>
        <v>0</v>
      </c>
      <c r="O58" s="61" t="str">
        <f>IF(selection!$C$33&lt;&gt;"All 22 sites combined",P32,"0")</f>
        <v>0</v>
      </c>
      <c r="P58" s="61" t="str">
        <f>IF(selection!$C$33&lt;&gt;"All 22 sites combined",P32-P33,"0")</f>
        <v>0</v>
      </c>
      <c r="Q58" s="61" t="str">
        <f>IF(selection!$C$33&lt;&gt;"All 22 sites combined",Q33-P32,"0")</f>
        <v>0</v>
      </c>
      <c r="R58" s="61" t="str">
        <f>IF(selection!$C$33&lt;&gt;"All 22 sites combined",S32,"0")</f>
        <v>0</v>
      </c>
      <c r="S58" s="61" t="str">
        <f>IF(selection!$C$33&lt;&gt;"All 22 sites combined",S32-S33,"0")</f>
        <v>0</v>
      </c>
      <c r="T58" s="61" t="str">
        <f>IF(selection!$C$33&lt;&gt;"All 22 sites combined",T33-S32,"0")</f>
        <v>0</v>
      </c>
      <c r="U58" s="61" t="str">
        <f>IF(selection!$C$33&lt;&gt;"All 22 sites combined",V32,"0")</f>
        <v>0</v>
      </c>
      <c r="V58" s="61" t="str">
        <f>IF(selection!$C$33&lt;&gt;"All 22 sites combined",V32-V33,"0")</f>
        <v>0</v>
      </c>
      <c r="W58" s="61" t="str">
        <f>IF(selection!$C$33&lt;&gt;"All 22 sites combined",W33-V32,"0")</f>
        <v>0</v>
      </c>
      <c r="X58" s="61" t="str">
        <f>IF(selection!$C$33&lt;&gt;"All 22 sites combined",Y32,"0")</f>
        <v>0</v>
      </c>
      <c r="Y58" s="61" t="str">
        <f>IF(selection!$C$33&lt;&gt;"All 22 sites combined",Y32-Y33,"0")</f>
        <v>0</v>
      </c>
      <c r="Z58" s="61" t="str">
        <f>IF(selection!$C$33&lt;&gt;"All 22 sites combined",Z33-Y32,"0")</f>
        <v>0</v>
      </c>
      <c r="AI58" s="61"/>
    </row>
    <row r="59" spans="1:35" s="2" customFormat="1" x14ac:dyDescent="0.25">
      <c r="A59" s="237"/>
      <c r="B59" s="19">
        <v>3</v>
      </c>
      <c r="C59" s="61" t="str">
        <f>IF(selection!$C$33&lt;&gt;"All 22 sites combined",D34,"0")</f>
        <v>0</v>
      </c>
      <c r="D59" s="61" t="str">
        <f>IF(selection!$C$33&lt;&gt;"All 22 sites combined",D34-D35,"0")</f>
        <v>0</v>
      </c>
      <c r="E59" s="61" t="str">
        <f>IF(selection!$C$33&lt;&gt;"All 22 sites combined",E35-D34,"0")</f>
        <v>0</v>
      </c>
      <c r="F59" s="61" t="str">
        <f>IF(selection!$C$33&lt;&gt;"All 22 sites combined",G34,"0")</f>
        <v>0</v>
      </c>
      <c r="G59" s="61" t="str">
        <f>IF(selection!$C$33&lt;&gt;"All 22 sites combined",G34-G35,"0")</f>
        <v>0</v>
      </c>
      <c r="H59" s="61" t="str">
        <f>IF(selection!$C$33&lt;&gt;"All 22 sites combined",H35-G34,"0")</f>
        <v>0</v>
      </c>
      <c r="I59" s="61" t="str">
        <f>IF(selection!$C$33&lt;&gt;"All 22 sites combined",J34,"0")</f>
        <v>0</v>
      </c>
      <c r="J59" s="61" t="str">
        <f>IF(selection!$C$33&lt;&gt;"All 22 sites combined",J34-J35,"0")</f>
        <v>0</v>
      </c>
      <c r="K59" s="61" t="str">
        <f>IF(selection!$C$33&lt;&gt;"All 22 sites combined",K35-J34,"0")</f>
        <v>0</v>
      </c>
      <c r="L59" s="61" t="str">
        <f>IF(selection!$C$33&lt;&gt;"All 22 sites combined",M34,"0")</f>
        <v>0</v>
      </c>
      <c r="M59" s="61" t="str">
        <f>IF(selection!$C$33&lt;&gt;"All 22 sites combined",M34-M35,"0")</f>
        <v>0</v>
      </c>
      <c r="N59" s="61" t="str">
        <f>IF(selection!$C$33&lt;&gt;"All 22 sites combined",N35-M34,"0")</f>
        <v>0</v>
      </c>
      <c r="O59" s="61" t="str">
        <f>IF(selection!$C$33&lt;&gt;"All 22 sites combined",P34,"0")</f>
        <v>0</v>
      </c>
      <c r="P59" s="61" t="str">
        <f>IF(selection!$C$33&lt;&gt;"All 22 sites combined",P34-P35,"0")</f>
        <v>0</v>
      </c>
      <c r="Q59" s="61" t="str">
        <f>IF(selection!$C$33&lt;&gt;"All 22 sites combined",Q35-P34,"0")</f>
        <v>0</v>
      </c>
      <c r="R59" s="61" t="str">
        <f>IF(selection!$C$33&lt;&gt;"All 22 sites combined",S34,"0")</f>
        <v>0</v>
      </c>
      <c r="S59" s="61" t="str">
        <f>IF(selection!$C$33&lt;&gt;"All 22 sites combined",S34-S35,"0")</f>
        <v>0</v>
      </c>
      <c r="T59" s="61" t="str">
        <f>IF(selection!$C$33&lt;&gt;"All 22 sites combined",T35-S34,"0")</f>
        <v>0</v>
      </c>
      <c r="U59" s="61" t="str">
        <f>IF(selection!$C$33&lt;&gt;"All 22 sites combined",V34,"0")</f>
        <v>0</v>
      </c>
      <c r="V59" s="61" t="str">
        <f>IF(selection!$C$33&lt;&gt;"All 22 sites combined",V34-V35,"0")</f>
        <v>0</v>
      </c>
      <c r="W59" s="61" t="str">
        <f>IF(selection!$C$33&lt;&gt;"All 22 sites combined",W35-V34,"0")</f>
        <v>0</v>
      </c>
      <c r="X59" s="61" t="str">
        <f>IF(selection!$C$33&lt;&gt;"All 22 sites combined",Y34,"0")</f>
        <v>0</v>
      </c>
      <c r="Y59" s="61" t="str">
        <f>IF(selection!$C$33&lt;&gt;"All 22 sites combined",Y34-Y35,"0")</f>
        <v>0</v>
      </c>
      <c r="Z59" s="61" t="str">
        <f>IF(selection!$C$33&lt;&gt;"All 22 sites combined",Z35-Y34,"0")</f>
        <v>0</v>
      </c>
      <c r="AI59" s="61"/>
    </row>
    <row r="60" spans="1:35" s="2" customFormat="1" x14ac:dyDescent="0.25">
      <c r="A60" s="237"/>
      <c r="B60" s="19">
        <v>4</v>
      </c>
      <c r="C60" s="61" t="str">
        <f>IF(selection!$C$33&lt;&gt;"All 22 sites combined",D36,"0")</f>
        <v>0</v>
      </c>
      <c r="D60" s="61" t="str">
        <f>IF(selection!$C$33&lt;&gt;"All 22 sites combined",D36-D37,"0")</f>
        <v>0</v>
      </c>
      <c r="E60" s="61" t="str">
        <f>IF(selection!$C$33&lt;&gt;"All 22 sites combined",E37-D36,"0")</f>
        <v>0</v>
      </c>
      <c r="F60" s="61" t="str">
        <f>IF(selection!$C$33&lt;&gt;"All 22 sites combined",G36,"0")</f>
        <v>0</v>
      </c>
      <c r="G60" s="61" t="str">
        <f>IF(selection!$C$33&lt;&gt;"All 22 sites combined",G36-G37,"0")</f>
        <v>0</v>
      </c>
      <c r="H60" s="61" t="str">
        <f>IF(selection!$C$33&lt;&gt;"All 22 sites combined",H37-G36,"0")</f>
        <v>0</v>
      </c>
      <c r="I60" s="61" t="str">
        <f>IF(selection!$C$33&lt;&gt;"All 22 sites combined",J36,"0")</f>
        <v>0</v>
      </c>
      <c r="J60" s="61" t="str">
        <f>IF(selection!$C$33&lt;&gt;"All 22 sites combined",J36-J37,"0")</f>
        <v>0</v>
      </c>
      <c r="K60" s="61" t="str">
        <f>IF(selection!$C$33&lt;&gt;"All 22 sites combined",K37-J36,"0")</f>
        <v>0</v>
      </c>
      <c r="L60" s="61" t="str">
        <f>IF(selection!$C$33&lt;&gt;"All 22 sites combined",M36,"0")</f>
        <v>0</v>
      </c>
      <c r="M60" s="61" t="str">
        <f>IF(selection!$C$33&lt;&gt;"All 22 sites combined",M36-M37,"0")</f>
        <v>0</v>
      </c>
      <c r="N60" s="61" t="str">
        <f>IF(selection!$C$33&lt;&gt;"All 22 sites combined",N37-M36,"0")</f>
        <v>0</v>
      </c>
      <c r="O60" s="61" t="str">
        <f>IF(selection!$C$33&lt;&gt;"All 22 sites combined",P36,"0")</f>
        <v>0</v>
      </c>
      <c r="P60" s="61" t="str">
        <f>IF(selection!$C$33&lt;&gt;"All 22 sites combined",P36-P37,"0")</f>
        <v>0</v>
      </c>
      <c r="Q60" s="61" t="str">
        <f>IF(selection!$C$33&lt;&gt;"All 22 sites combined",Q37-P36,"0")</f>
        <v>0</v>
      </c>
      <c r="R60" s="61" t="str">
        <f>IF(selection!$C$33&lt;&gt;"All 22 sites combined",S36,"0")</f>
        <v>0</v>
      </c>
      <c r="S60" s="61" t="str">
        <f>IF(selection!$C$33&lt;&gt;"All 22 sites combined",S36-S37,"0")</f>
        <v>0</v>
      </c>
      <c r="T60" s="61" t="str">
        <f>IF(selection!$C$33&lt;&gt;"All 22 sites combined",T37-S36,"0")</f>
        <v>0</v>
      </c>
      <c r="U60" s="61" t="str">
        <f>IF(selection!$C$33&lt;&gt;"All 22 sites combined",V36,"0")</f>
        <v>0</v>
      </c>
      <c r="V60" s="61" t="str">
        <f>IF(selection!$C$33&lt;&gt;"All 22 sites combined",V36-V37,"0")</f>
        <v>0</v>
      </c>
      <c r="W60" s="61" t="str">
        <f>IF(selection!$C$33&lt;&gt;"All 22 sites combined",W37-V36,"0")</f>
        <v>0</v>
      </c>
      <c r="X60" s="61" t="str">
        <f>IF(selection!$C$33&lt;&gt;"All 22 sites combined",Y36,"0")</f>
        <v>0</v>
      </c>
      <c r="Y60" s="61" t="str">
        <f>IF(selection!$C$33&lt;&gt;"All 22 sites combined",Y36-Y37,"0")</f>
        <v>0</v>
      </c>
      <c r="Z60" s="61" t="str">
        <f>IF(selection!$C$33&lt;&gt;"All 22 sites combined",Z37-Y36,"0")</f>
        <v>0</v>
      </c>
      <c r="AI60" s="61"/>
    </row>
    <row r="61" spans="1:35" s="2" customFormat="1" x14ac:dyDescent="0.25">
      <c r="A61" s="237"/>
      <c r="B61" s="19" t="s">
        <v>197</v>
      </c>
      <c r="C61" s="61" t="str">
        <f>IF(selection!$C$33&lt;&gt;"All 22 sites combined",D38,"0")</f>
        <v>0</v>
      </c>
      <c r="D61" s="61" t="str">
        <f>IF(selection!$C$33&lt;&gt;"All 22 sites combined",D38-D39,"0")</f>
        <v>0</v>
      </c>
      <c r="E61" s="61" t="str">
        <f>IF(selection!$C$33&lt;&gt;"All 22 sites combined",E39-D38,"0")</f>
        <v>0</v>
      </c>
      <c r="F61" s="61" t="str">
        <f>IF(selection!$C$33&lt;&gt;"All 22 sites combined",G38,"0")</f>
        <v>0</v>
      </c>
      <c r="G61" s="61" t="str">
        <f>IF(selection!$C$33&lt;&gt;"All 22 sites combined",G38-G39,"0")</f>
        <v>0</v>
      </c>
      <c r="H61" s="61" t="str">
        <f>IF(selection!$C$33&lt;&gt;"All 22 sites combined",H39-G38,"0")</f>
        <v>0</v>
      </c>
      <c r="I61" s="61" t="str">
        <f>IF(selection!$C$33&lt;&gt;"All 22 sites combined",J38,"0")</f>
        <v>0</v>
      </c>
      <c r="J61" s="61" t="str">
        <f>IF(selection!$C$33&lt;&gt;"All 22 sites combined",J38-J39,"0")</f>
        <v>0</v>
      </c>
      <c r="K61" s="61" t="str">
        <f>IF(selection!$C$33&lt;&gt;"All 22 sites combined",K39-J38,"0")</f>
        <v>0</v>
      </c>
      <c r="L61" s="61" t="str">
        <f>IF(selection!$C$33&lt;&gt;"All 22 sites combined",M38,"0")</f>
        <v>0</v>
      </c>
      <c r="M61" s="61" t="str">
        <f>IF(selection!$C$33&lt;&gt;"All 22 sites combined",M38-M39,"0")</f>
        <v>0</v>
      </c>
      <c r="N61" s="61" t="str">
        <f>IF(selection!$C$33&lt;&gt;"All 22 sites combined",N39-M38,"0")</f>
        <v>0</v>
      </c>
      <c r="O61" s="61" t="str">
        <f>IF(selection!$C$33&lt;&gt;"All 22 sites combined",P38,"0")</f>
        <v>0</v>
      </c>
      <c r="P61" s="61" t="str">
        <f>IF(selection!$C$33&lt;&gt;"All 22 sites combined",P38-P39,"0")</f>
        <v>0</v>
      </c>
      <c r="Q61" s="61" t="str">
        <f>IF(selection!$C$33&lt;&gt;"All 22 sites combined",Q39-P38,"0")</f>
        <v>0</v>
      </c>
      <c r="R61" s="61" t="str">
        <f>IF(selection!$C$33&lt;&gt;"All 22 sites combined",S38,"0")</f>
        <v>0</v>
      </c>
      <c r="S61" s="61" t="str">
        <f>IF(selection!$C$33&lt;&gt;"All 22 sites combined",S38-S39,"0")</f>
        <v>0</v>
      </c>
      <c r="T61" s="61" t="str">
        <f>IF(selection!$C$33&lt;&gt;"All 22 sites combined",T39-S38,"0")</f>
        <v>0</v>
      </c>
      <c r="U61" s="61" t="str">
        <f>IF(selection!$C$33&lt;&gt;"All 22 sites combined",V38,"0")</f>
        <v>0</v>
      </c>
      <c r="V61" s="61" t="str">
        <f>IF(selection!$C$33&lt;&gt;"All 22 sites combined",V38-V39,"0")</f>
        <v>0</v>
      </c>
      <c r="W61" s="61" t="str">
        <f>IF(selection!$C$33&lt;&gt;"All 22 sites combined",W39-V38,"0")</f>
        <v>0</v>
      </c>
      <c r="X61" s="61" t="str">
        <f>IF(selection!$C$33&lt;&gt;"All 22 sites combined",Y38,"0")</f>
        <v>0</v>
      </c>
      <c r="Y61" s="61" t="str">
        <f>IF(selection!$C$33&lt;&gt;"All 22 sites combined",Y38-Y39,"0")</f>
        <v>0</v>
      </c>
      <c r="Z61" s="61" t="str">
        <f>IF(selection!$C$33&lt;&gt;"All 22 sites combined",Z39-Y38,"0")</f>
        <v>0</v>
      </c>
      <c r="AI61" s="61"/>
    </row>
    <row r="62" spans="1:35" s="2" customFormat="1" x14ac:dyDescent="0.25">
      <c r="B62" s="100"/>
      <c r="C62" s="238" t="s">
        <v>174</v>
      </c>
      <c r="D62" s="238"/>
      <c r="E62" s="238"/>
      <c r="F62" s="238" t="s">
        <v>34</v>
      </c>
      <c r="G62" s="238"/>
      <c r="H62" s="238"/>
      <c r="I62" s="238" t="s">
        <v>131</v>
      </c>
      <c r="J62" s="238"/>
      <c r="K62" s="238"/>
      <c r="L62" s="238" t="s">
        <v>32</v>
      </c>
      <c r="M62" s="238"/>
      <c r="N62" s="238"/>
      <c r="O62" s="238" t="s">
        <v>31</v>
      </c>
      <c r="P62" s="238"/>
      <c r="Q62" s="238"/>
      <c r="R62" s="236" t="s">
        <v>30</v>
      </c>
      <c r="S62" s="236"/>
      <c r="T62" s="236"/>
      <c r="U62" s="236" t="s">
        <v>29</v>
      </c>
      <c r="V62" s="236"/>
      <c r="W62" s="236"/>
      <c r="X62" s="236" t="s">
        <v>28</v>
      </c>
      <c r="Y62" s="236"/>
      <c r="Z62" s="236"/>
      <c r="AA62" s="100"/>
      <c r="AC62" s="100"/>
      <c r="AD62" s="100"/>
      <c r="AE62" s="61"/>
      <c r="AG62" s="100"/>
      <c r="AH62" s="100"/>
    </row>
    <row r="63" spans="1:35" s="2" customFormat="1" x14ac:dyDescent="0.25">
      <c r="B63" s="60" t="s">
        <v>130</v>
      </c>
      <c r="C63" s="100" t="s">
        <v>27</v>
      </c>
      <c r="D63" s="100" t="s">
        <v>26</v>
      </c>
      <c r="E63" s="100" t="s">
        <v>25</v>
      </c>
      <c r="F63" s="100" t="s">
        <v>27</v>
      </c>
      <c r="G63" s="100" t="s">
        <v>26</v>
      </c>
      <c r="H63" s="100" t="s">
        <v>25</v>
      </c>
      <c r="I63" s="100" t="s">
        <v>27</v>
      </c>
      <c r="J63" s="100" t="s">
        <v>26</v>
      </c>
      <c r="K63" s="100" t="s">
        <v>25</v>
      </c>
      <c r="L63" s="100" t="s">
        <v>27</v>
      </c>
      <c r="M63" s="100" t="s">
        <v>26</v>
      </c>
      <c r="N63" s="100" t="s">
        <v>25</v>
      </c>
      <c r="O63" s="100" t="s">
        <v>27</v>
      </c>
      <c r="P63" s="100" t="s">
        <v>26</v>
      </c>
      <c r="Q63" s="100" t="s">
        <v>25</v>
      </c>
      <c r="R63" s="100" t="s">
        <v>27</v>
      </c>
      <c r="S63" s="100" t="s">
        <v>26</v>
      </c>
      <c r="T63" s="100" t="s">
        <v>25</v>
      </c>
      <c r="U63" s="100" t="s">
        <v>27</v>
      </c>
      <c r="V63" s="100" t="s">
        <v>26</v>
      </c>
      <c r="W63" s="100" t="s">
        <v>25</v>
      </c>
      <c r="X63" s="100" t="s">
        <v>27</v>
      </c>
      <c r="Y63" s="100" t="s">
        <v>26</v>
      </c>
      <c r="Z63" s="100" t="s">
        <v>25</v>
      </c>
    </row>
    <row r="64" spans="1:35" s="2" customFormat="1" x14ac:dyDescent="0.25">
      <c r="B64" s="19" t="s">
        <v>198</v>
      </c>
      <c r="C64" s="61">
        <f>IF(selection!$C$33="All 22 sites combined",D28,"0")</f>
        <v>33.016154302380855</v>
      </c>
      <c r="D64" s="61">
        <f>IF(selection!$C$33="All 22 sites combined",D28-D29,"0")</f>
        <v>0.11615430238085622</v>
      </c>
      <c r="E64" s="61">
        <f>IF(selection!$C$33="All 22 sites combined",E29-D28,"0")</f>
        <v>8.384569761914662E-2</v>
      </c>
      <c r="F64" s="61">
        <f>IF(selection!$C$33="All 22 sites combined",G28,"0")</f>
        <v>6.8013504761275625</v>
      </c>
      <c r="G64" s="61">
        <f>IF(selection!$C$33="All 22 sites combined",G28-G29,"0")</f>
        <v>0.10135047612756232</v>
      </c>
      <c r="H64" s="61">
        <f>IF(selection!$C$33="All 22 sites combined",H29-G28,"0")</f>
        <v>9.8649523872437861E-2</v>
      </c>
      <c r="I64" s="61">
        <f>IF(selection!$C$33="All 22 sites combined",J28,"0")</f>
        <v>21.476792461229817</v>
      </c>
      <c r="J64" s="61">
        <f>IF(selection!$C$33="All 22 sites combined",J28-J29,"0")</f>
        <v>7.6792461229818088E-2</v>
      </c>
      <c r="K64" s="61">
        <f>IF(selection!$C$33="All 22 sites combined",K29-J28,"0")</f>
        <v>0.12320753877018475</v>
      </c>
      <c r="L64" s="61">
        <f>IF(selection!$C$33="All 22 sites combined",M28,"0")</f>
        <v>10.132161120820509</v>
      </c>
      <c r="M64" s="61">
        <f>IF(selection!$C$33="All 22 sites combined",M28-M29,"0")</f>
        <v>3.2161120820507705E-2</v>
      </c>
      <c r="N64" s="61">
        <f>IF(selection!$C$33="All 22 sites combined",N29-M28,"0")</f>
        <v>6.7838879179490164E-2</v>
      </c>
      <c r="O64" s="61">
        <f>IF(selection!$C$33="All 22 sites combined",P28,"0")</f>
        <v>5.1872126971179604</v>
      </c>
      <c r="P64" s="61">
        <f>IF(selection!$C$33="All 22 sites combined",P28-P29,"0")</f>
        <v>8.7212697117960758E-2</v>
      </c>
      <c r="Q64" s="61">
        <f>IF(selection!$C$33="All 22 sites combined",Q29-P28,"0")</f>
        <v>1.2787302882039775E-2</v>
      </c>
      <c r="R64" s="61">
        <f>IF(selection!$C$33="All 22 sites combined",S28,"0")</f>
        <v>7.813058719287941</v>
      </c>
      <c r="S64" s="61">
        <f>IF(selection!$C$33="All 22 sites combined",S28-S29,"0")</f>
        <v>1.3058719287941223E-2</v>
      </c>
      <c r="T64" s="61">
        <f>IF(selection!$C$33="All 22 sites combined",T29-S28,"0")</f>
        <v>8.694128071205931E-2</v>
      </c>
      <c r="U64" s="61">
        <f>IF(selection!$C$33="All 22 sites combined",V28,"0")</f>
        <v>8.7038502355865681</v>
      </c>
      <c r="V64" s="61">
        <f>IF(selection!$C$33="All 22 sites combined",V28-V29,"0")</f>
        <v>0.10385023558656847</v>
      </c>
      <c r="W64" s="61">
        <f>IF(selection!$C$33="All 22 sites combined",W29-V28,"0")</f>
        <v>9.6149764413430816E-2</v>
      </c>
      <c r="X64" s="61">
        <f>IF(selection!$C$33="All 22 sites combined",Y28,"0")</f>
        <v>6.8694199874487865</v>
      </c>
      <c r="Y64" s="61">
        <f>IF(selection!$C$33="All 22 sites combined",Y28-Y29,"0")</f>
        <v>6.9419987448785747E-2</v>
      </c>
      <c r="Z64" s="61">
        <f>IF(selection!$C$33="All 22 sites combined",Z29-Y28,"0")</f>
        <v>3.0580012551213898E-2</v>
      </c>
    </row>
    <row r="65" spans="2:26" s="2" customFormat="1" x14ac:dyDescent="0.25">
      <c r="B65" s="19" t="s">
        <v>196</v>
      </c>
      <c r="C65" s="61">
        <f>IF(selection!$C$33="All 22 sites combined",D30,"0")</f>
        <v>30.603028114195951</v>
      </c>
      <c r="D65" s="61">
        <f>IF(selection!$C$33="All 22 sites combined",D30-D31,"0")</f>
        <v>0.20302811419595201</v>
      </c>
      <c r="E65" s="61">
        <f>IF(selection!$C$33="All 22 sites combined",E31-D30,"0")</f>
        <v>0.19697188580405012</v>
      </c>
      <c r="F65" s="61">
        <f>IF(selection!$C$33="All 22 sites combined",G30,"0")</f>
        <v>6.3528685736726587</v>
      </c>
      <c r="G65" s="61">
        <f>IF(selection!$C$33="All 22 sites combined",G30-G31,"0")</f>
        <v>0.15286857367265849</v>
      </c>
      <c r="H65" s="61">
        <f>IF(selection!$C$33="All 22 sites combined",H31-G30,"0")</f>
        <v>0.14713142632734133</v>
      </c>
      <c r="I65" s="61">
        <f>IF(selection!$C$33="All 22 sites combined",J30,"0")</f>
        <v>23.162478874029606</v>
      </c>
      <c r="J65" s="61">
        <f>IF(selection!$C$33="All 22 sites combined",J30-J31,"0")</f>
        <v>0.26247887402960401</v>
      </c>
      <c r="K65" s="61">
        <f>IF(selection!$C$33="All 22 sites combined",K31-J30,"0")</f>
        <v>0.23752112597039599</v>
      </c>
      <c r="L65" s="61">
        <f>IF(selection!$C$33="All 22 sites combined",M30,"0")</f>
        <v>10.120830031487337</v>
      </c>
      <c r="M65" s="61">
        <f>IF(selection!$C$33="All 22 sites combined",M30-M31,"0")</f>
        <v>0.12083003148733695</v>
      </c>
      <c r="N65" s="61">
        <f>IF(selection!$C$33="All 22 sites combined",N31-M30,"0")</f>
        <v>0.17916996851266198</v>
      </c>
      <c r="O65" s="61">
        <f>IF(selection!$C$33="All 22 sites combined",P30,"0")</f>
        <v>4.429265692826637</v>
      </c>
      <c r="P65" s="61">
        <f>IF(selection!$C$33="All 22 sites combined",P30-P31,"0")</f>
        <v>0.12926569282663714</v>
      </c>
      <c r="Q65" s="61">
        <f>IF(selection!$C$33="All 22 sites combined",Q31-P30,"0")</f>
        <v>7.0734307173363042E-2</v>
      </c>
      <c r="R65" s="61">
        <f>IF(selection!$C$33="All 22 sites combined",S30,"0")</f>
        <v>8.2329922789399497</v>
      </c>
      <c r="S65" s="61">
        <f>IF(selection!$C$33="All 22 sites combined",S30-S31,"0")</f>
        <v>0.13299227893995003</v>
      </c>
      <c r="T65" s="61">
        <f>IF(selection!$C$33="All 22 sites combined",T31-S30,"0")</f>
        <v>0.16700772106005068</v>
      </c>
      <c r="U65" s="61">
        <f>IF(selection!$C$33="All 22 sites combined",V30,"0")</f>
        <v>9.9188622481538875</v>
      </c>
      <c r="V65" s="61">
        <f>IF(selection!$C$33="All 22 sites combined",V30-V31,"0")</f>
        <v>0.1188622481538868</v>
      </c>
      <c r="W65" s="61">
        <f>IF(selection!$C$33="All 22 sites combined",W31-V30,"0")</f>
        <v>0.18113775184611391</v>
      </c>
      <c r="X65" s="61">
        <f>IF(selection!$C$33="All 22 sites combined",Y30,"0")</f>
        <v>7.17967418669397</v>
      </c>
      <c r="Y65" s="61">
        <f>IF(selection!$C$33="All 22 sites combined",Y30-Y31,"0")</f>
        <v>0.17967418669396906</v>
      </c>
      <c r="Z65" s="61">
        <f>IF(selection!$C$33="All 22 sites combined",Z31-Y30,"0")</f>
        <v>0.12032581330602987</v>
      </c>
    </row>
    <row r="66" spans="2:26" s="2" customFormat="1" x14ac:dyDescent="0.25">
      <c r="B66" s="19">
        <v>2</v>
      </c>
      <c r="C66" s="61">
        <f>IF(selection!$C$33="All 22 sites combined",D32,"0")</f>
        <v>31.899189205262569</v>
      </c>
      <c r="D66" s="61">
        <f>IF(selection!$C$33="All 22 sites combined",D32-D33,"0")</f>
        <v>0.19918920526257011</v>
      </c>
      <c r="E66" s="61">
        <f>IF(selection!$C$33="All 22 sites combined",E33-D32,"0")</f>
        <v>0.20081079473743202</v>
      </c>
      <c r="F66" s="61">
        <f>IF(selection!$C$33="All 22 sites combined",G32,"0")</f>
        <v>6.4903226659089555</v>
      </c>
      <c r="G66" s="61">
        <f>IF(selection!$C$33="All 22 sites combined",G32-G33,"0")</f>
        <v>9.0322665908955102E-2</v>
      </c>
      <c r="H66" s="61">
        <f>IF(selection!$C$33="All 22 sites combined",H33-G32,"0")</f>
        <v>0.10967733409104508</v>
      </c>
      <c r="I66" s="61">
        <f>IF(selection!$C$33="All 22 sites combined",J32,"0")</f>
        <v>22.163044411992097</v>
      </c>
      <c r="J66" s="61">
        <f>IF(selection!$C$33="All 22 sites combined",J32-J33,"0")</f>
        <v>0.16304441199209663</v>
      </c>
      <c r="K66" s="61">
        <f>IF(selection!$C$33="All 22 sites combined",K33-J32,"0")</f>
        <v>0.2369555880079055</v>
      </c>
      <c r="L66" s="61">
        <f>IF(selection!$C$33="All 22 sites combined",M32,"0")</f>
        <v>10.053326108647816</v>
      </c>
      <c r="M66" s="61">
        <f>IF(selection!$C$33="All 22 sites combined",M32-M33,"0")</f>
        <v>0.15332610864781593</v>
      </c>
      <c r="N66" s="61">
        <f>IF(selection!$C$33="All 22 sites combined",N33-M32,"0")</f>
        <v>0.14667389135218301</v>
      </c>
      <c r="O66" s="61">
        <f>IF(selection!$C$33="All 22 sites combined",P32,"0")</f>
        <v>4.8066185167808735</v>
      </c>
      <c r="P66" s="61">
        <f>IF(selection!$C$33="All 22 sites combined",P32-P33,"0")</f>
        <v>0.10661851678087331</v>
      </c>
      <c r="Q66" s="61">
        <f>IF(selection!$C$33="All 22 sites combined",Q33-P32,"0")</f>
        <v>9.3381483219126871E-2</v>
      </c>
      <c r="R66" s="61">
        <f>IF(selection!$C$33="All 22 sites combined",S32,"0")</f>
        <v>8.3392254167960722</v>
      </c>
      <c r="S66" s="61">
        <f>IF(selection!$C$33="All 22 sites combined",S32-S33,"0")</f>
        <v>0.13922541679607114</v>
      </c>
      <c r="T66" s="61">
        <f>IF(selection!$C$33="All 22 sites combined",T33-S32,"0")</f>
        <v>0.16077458320392779</v>
      </c>
      <c r="U66" s="61">
        <f>IF(selection!$C$33="All 22 sites combined",V32,"0")</f>
        <v>9.275571091566281</v>
      </c>
      <c r="V66" s="61">
        <f>IF(selection!$C$33="All 22 sites combined",V32-V33,"0")</f>
        <v>0.17557109156628137</v>
      </c>
      <c r="W66" s="61">
        <f>IF(selection!$C$33="All 22 sites combined",W33-V32,"0")</f>
        <v>0.12442890843371934</v>
      </c>
      <c r="X66" s="61">
        <f>IF(selection!$C$33="All 22 sites combined",Y32,"0")</f>
        <v>6.9727025830453373</v>
      </c>
      <c r="Y66" s="61">
        <f>IF(selection!$C$33="All 22 sites combined",Y32-Y33,"0")</f>
        <v>0.17270258304533659</v>
      </c>
      <c r="Z66" s="61">
        <f>IF(selection!$C$33="All 22 sites combined",Z33-Y32,"0")</f>
        <v>0.12729741695466235</v>
      </c>
    </row>
    <row r="67" spans="2:26" s="2" customFormat="1" x14ac:dyDescent="0.25">
      <c r="B67" s="19">
        <v>3</v>
      </c>
      <c r="C67" s="61">
        <f>IF(selection!$C$33="All 22 sites combined",D34,"0")</f>
        <v>33.102152968592399</v>
      </c>
      <c r="D67" s="61">
        <f>IF(selection!$C$33="All 22 sites combined",D34-D35,"0")</f>
        <v>0.20215296859240084</v>
      </c>
      <c r="E67" s="61">
        <f>IF(selection!$C$33="All 22 sites combined",E35-D34,"0")</f>
        <v>0.19784703140760485</v>
      </c>
      <c r="F67" s="61">
        <f>IF(selection!$C$33="All 22 sites combined",G34,"0")</f>
        <v>6.7392438523877427</v>
      </c>
      <c r="G67" s="61">
        <f>IF(selection!$C$33="All 22 sites combined",G34-G35,"0")</f>
        <v>0.13924385238774217</v>
      </c>
      <c r="H67" s="61">
        <f>IF(selection!$C$33="All 22 sites combined",H35-G34,"0")</f>
        <v>0.16075614761225765</v>
      </c>
      <c r="I67" s="61">
        <f>IF(selection!$C$33="All 22 sites combined",J34,"0")</f>
        <v>21.323780042433306</v>
      </c>
      <c r="J67" s="61">
        <f>IF(selection!$C$33="All 22 sites combined",J34-J35,"0")</f>
        <v>0.22378004243330807</v>
      </c>
      <c r="K67" s="61">
        <f>IF(selection!$C$33="All 22 sites combined",K35-J34,"0")</f>
        <v>0.17621995756669406</v>
      </c>
      <c r="L67" s="61">
        <f>IF(selection!$C$33="All 22 sites combined",M34,"0")</f>
        <v>10.09982261486557</v>
      </c>
      <c r="M67" s="61">
        <f>IF(selection!$C$33="All 22 sites combined",M34-M35,"0")</f>
        <v>0.19982261486556929</v>
      </c>
      <c r="N67" s="61">
        <f>IF(selection!$C$33="All 22 sites combined",N35-M34,"0")</f>
        <v>0.20017738513442929</v>
      </c>
      <c r="O67" s="61">
        <f>IF(selection!$C$33="All 22 sites combined",P34,"0")</f>
        <v>5.1532120621891417</v>
      </c>
      <c r="P67" s="61">
        <f>IF(selection!$C$33="All 22 sites combined",P34-P35,"0")</f>
        <v>0.15321206218914174</v>
      </c>
      <c r="Q67" s="61">
        <f>IF(selection!$C$33="All 22 sites combined",Q35-P34,"0")</f>
        <v>0.14678793781085808</v>
      </c>
      <c r="R67" s="61">
        <f>IF(selection!$C$33="All 22 sites combined",S34,"0")</f>
        <v>7.864769921046225</v>
      </c>
      <c r="S67" s="61">
        <f>IF(selection!$C$33="All 22 sites combined",S34-S35,"0")</f>
        <v>0.16476992104622479</v>
      </c>
      <c r="T67" s="61">
        <f>IF(selection!$C$33="All 22 sites combined",T35-S34,"0")</f>
        <v>0.13523007895377503</v>
      </c>
      <c r="U67" s="61">
        <f>IF(selection!$C$33="All 22 sites combined",V34,"0")</f>
        <v>8.7746513164759481</v>
      </c>
      <c r="V67" s="61">
        <f>IF(selection!$C$33="All 22 sites combined",V34-V35,"0")</f>
        <v>0.17465131647594845</v>
      </c>
      <c r="W67" s="61">
        <f>IF(selection!$C$33="All 22 sites combined",W35-V34,"0")</f>
        <v>0.12534868352405226</v>
      </c>
      <c r="X67" s="61">
        <f>IF(selection!$C$33="All 22 sites combined",Y34,"0")</f>
        <v>6.9423672220096693</v>
      </c>
      <c r="Y67" s="61">
        <f>IF(selection!$C$33="All 22 sites combined",Y34-Y35,"0")</f>
        <v>0.14236722200966856</v>
      </c>
      <c r="Z67" s="61">
        <f>IF(selection!$C$33="All 22 sites combined",Z35-Y34,"0")</f>
        <v>0.15763277799033037</v>
      </c>
    </row>
    <row r="68" spans="2:26" s="2" customFormat="1" x14ac:dyDescent="0.25">
      <c r="B68" s="19">
        <v>4</v>
      </c>
      <c r="C68" s="61">
        <f>IF(selection!$C$33="All 22 sites combined",D36,"0")</f>
        <v>34.430685820273489</v>
      </c>
      <c r="D68" s="61">
        <f>IF(selection!$C$33="All 22 sites combined",D36-D37,"0")</f>
        <v>0.23068582027348583</v>
      </c>
      <c r="E68" s="61">
        <f>IF(selection!$C$33="All 22 sites combined",E37-D36,"0")</f>
        <v>0.26931417972650706</v>
      </c>
      <c r="F68" s="61">
        <f>IF(selection!$C$33="All 22 sites combined",G36,"0")</f>
        <v>7.1187738888179686</v>
      </c>
      <c r="G68" s="61">
        <f>IF(selection!$C$33="All 22 sites combined",G36-G37,"0")</f>
        <v>0.11877388881796769</v>
      </c>
      <c r="H68" s="61">
        <f>IF(selection!$C$33="All 22 sites combined",H37-G36,"0")</f>
        <v>0.18122611118203125</v>
      </c>
      <c r="I68" s="61">
        <f>IF(selection!$C$33="All 22 sites combined",J36,"0")</f>
        <v>20.623418363132561</v>
      </c>
      <c r="J68" s="61">
        <f>IF(selection!$C$33="All 22 sites combined",J36-J37,"0")</f>
        <v>0.2234183631325628</v>
      </c>
      <c r="K68" s="61">
        <f>IF(selection!$C$33="All 22 sites combined",K37-J36,"0")</f>
        <v>0.17658163686743933</v>
      </c>
      <c r="L68" s="61">
        <f>IF(selection!$C$33="All 22 sites combined",M36,"0")</f>
        <v>10.00382972013006</v>
      </c>
      <c r="M68" s="61">
        <f>IF(selection!$C$33="All 22 sites combined",M36-M37,"0")</f>
        <v>0.2038297201300594</v>
      </c>
      <c r="N68" s="61">
        <f>IF(selection!$C$33="All 22 sites combined",N37-M36,"0")</f>
        <v>0.19617027986993918</v>
      </c>
      <c r="O68" s="61">
        <f>IF(selection!$C$33="All 22 sites combined",P36,"0")</f>
        <v>5.4772507115019264</v>
      </c>
      <c r="P68" s="61">
        <f>IF(selection!$C$33="All 22 sites combined",P36-P37,"0")</f>
        <v>7.7250711501926084E-2</v>
      </c>
      <c r="Q68" s="61">
        <f>IF(selection!$C$33="All 22 sites combined",Q37-P36,"0")</f>
        <v>0.12274928849807409</v>
      </c>
      <c r="R68" s="61">
        <f>IF(selection!$C$33="All 22 sites combined",S36,"0")</f>
        <v>7.5640727196269406</v>
      </c>
      <c r="S68" s="61">
        <f>IF(selection!$C$33="All 22 sites combined",S36-S37,"0")</f>
        <v>0.16407271962694114</v>
      </c>
      <c r="T68" s="61">
        <f>IF(selection!$C$33="All 22 sites combined",T37-S36,"0")</f>
        <v>0.13592728037305957</v>
      </c>
      <c r="U68" s="61">
        <f>IF(selection!$C$33="All 22 sites combined",V36,"0")</f>
        <v>8.050672453799308</v>
      </c>
      <c r="V68" s="61">
        <f>IF(selection!$C$33="All 22 sites combined",V36-V37,"0")</f>
        <v>0.1506724537993076</v>
      </c>
      <c r="W68" s="61">
        <f>IF(selection!$C$33="All 22 sites combined",W37-V36,"0")</f>
        <v>0.14932754620069311</v>
      </c>
      <c r="X68" s="61">
        <f>IF(selection!$C$33="All 22 sites combined",Y36,"0")</f>
        <v>6.7312963227177498</v>
      </c>
      <c r="Y68" s="61">
        <f>IF(selection!$C$33="All 22 sites combined",Y36-Y37,"0")</f>
        <v>0.13129632271774927</v>
      </c>
      <c r="Z68" s="61">
        <f>IF(selection!$C$33="All 22 sites combined",Z37-Y36,"0")</f>
        <v>0.16870367728225055</v>
      </c>
    </row>
    <row r="69" spans="2:26" s="2" customFormat="1" x14ac:dyDescent="0.25">
      <c r="B69" s="19" t="s">
        <v>197</v>
      </c>
      <c r="C69" s="61">
        <f>IF(selection!$C$33="All 22 sites combined",D38,"0")</f>
        <v>35.505566047508623</v>
      </c>
      <c r="D69" s="61">
        <f>IF(selection!$C$33="All 22 sites combined",D38-D39,"0")</f>
        <v>0.30556604750862704</v>
      </c>
      <c r="E69" s="61">
        <f>IF(selection!$C$33="All 22 sites combined",E39-D38,"0")</f>
        <v>0.29443395249137438</v>
      </c>
      <c r="F69" s="61">
        <f>IF(selection!$C$33="All 22 sites combined",G38,"0")</f>
        <v>7.4203342019076759</v>
      </c>
      <c r="G69" s="61">
        <f>IF(selection!$C$33="All 22 sites combined",G38-G39,"0")</f>
        <v>0.12033420190767607</v>
      </c>
      <c r="H69" s="61">
        <f>IF(selection!$C$33="All 22 sites combined",H39-G38,"0")</f>
        <v>0.17966579809232375</v>
      </c>
      <c r="I69" s="61">
        <f>IF(selection!$C$33="All 22 sites combined",J38,"0")</f>
        <v>19.814651016391352</v>
      </c>
      <c r="J69" s="61">
        <f>IF(selection!$C$33="All 22 sites combined",J38-J39,"0")</f>
        <v>0.21465101639135042</v>
      </c>
      <c r="K69" s="61">
        <f>IF(selection!$C$33="All 22 sites combined",K39-J38,"0")</f>
        <v>0.18534898360864815</v>
      </c>
      <c r="L69" s="61">
        <f>IF(selection!$C$33="All 22 sites combined",M38,"0")</f>
        <v>10.413329827161673</v>
      </c>
      <c r="M69" s="61">
        <f>IF(selection!$C$33="All 22 sites combined",M38-M39,"0")</f>
        <v>0.21332982716167415</v>
      </c>
      <c r="N69" s="61">
        <f>IF(selection!$C$33="All 22 sites combined",N39-M38,"0")</f>
        <v>0.18667017283832621</v>
      </c>
      <c r="O69" s="61">
        <f>IF(selection!$C$33="All 22 sites combined",P38,"0")</f>
        <v>6.2385949813933843</v>
      </c>
      <c r="P69" s="61">
        <f>IF(selection!$C$33="All 22 sites combined",P38-P39,"0")</f>
        <v>0.13859498139338466</v>
      </c>
      <c r="Q69" s="61">
        <f>IF(selection!$C$33="All 22 sites combined",Q39-P38,"0")</f>
        <v>0.16140501860661605</v>
      </c>
      <c r="R69" s="61">
        <f>IF(selection!$C$33="All 22 sites combined",S38,"0")</f>
        <v>6.9063613109894577</v>
      </c>
      <c r="S69" s="61">
        <f>IF(selection!$C$33="All 22 sites combined",S38-S39,"0")</f>
        <v>0.106361310989457</v>
      </c>
      <c r="T69" s="61">
        <f>IF(selection!$C$33="All 22 sites combined",T39-S38,"0")</f>
        <v>9.3638689010543175E-2</v>
      </c>
      <c r="U69" s="61">
        <f>IF(selection!$C$33="All 22 sites combined",V38,"0")</f>
        <v>7.2458224761540482</v>
      </c>
      <c r="V69" s="61">
        <f>IF(selection!$C$33="All 22 sites combined",V38-V39,"0")</f>
        <v>0.14582247615404853</v>
      </c>
      <c r="W69" s="61">
        <f>IF(selection!$C$33="All 22 sites combined",W39-V38,"0")</f>
        <v>0.15417752384595129</v>
      </c>
      <c r="X69" s="61">
        <f>IF(selection!$C$33="All 22 sites combined",Y38,"0")</f>
        <v>6.4553401384937796</v>
      </c>
      <c r="Y69" s="61">
        <f>IF(selection!$C$33="All 22 sites combined",Y38-Y39,"0")</f>
        <v>0.15534013849377981</v>
      </c>
      <c r="Z69" s="61">
        <f>IF(selection!$C$33="All 22 sites combined",Z39-Y38,"0")</f>
        <v>0.1446598615062209</v>
      </c>
    </row>
    <row r="70" spans="2:26" s="1" customFormat="1" x14ac:dyDescent="0.25">
      <c r="F70" s="2"/>
    </row>
  </sheetData>
  <mergeCells count="162">
    <mergeCell ref="X62:Z62"/>
    <mergeCell ref="U54:W54"/>
    <mergeCell ref="X54:Z54"/>
    <mergeCell ref="B40:AA40"/>
    <mergeCell ref="C43:E43"/>
    <mergeCell ref="F43:H43"/>
    <mergeCell ref="I43:K43"/>
    <mergeCell ref="L43:N43"/>
    <mergeCell ref="O43:Q43"/>
    <mergeCell ref="R43:T43"/>
    <mergeCell ref="U43:W43"/>
    <mergeCell ref="X43:Z43"/>
    <mergeCell ref="A56:A61"/>
    <mergeCell ref="C62:E62"/>
    <mergeCell ref="F62:H62"/>
    <mergeCell ref="I62:K62"/>
    <mergeCell ref="L62:N62"/>
    <mergeCell ref="O62:Q62"/>
    <mergeCell ref="R62:T62"/>
    <mergeCell ref="U62:W62"/>
    <mergeCell ref="C54:E54"/>
    <mergeCell ref="F54:H54"/>
    <mergeCell ref="I54:K54"/>
    <mergeCell ref="L54:N54"/>
    <mergeCell ref="O54:Q54"/>
    <mergeCell ref="R54:T54"/>
    <mergeCell ref="X38:X39"/>
    <mergeCell ref="Y38:Z38"/>
    <mergeCell ref="AA38:AA39"/>
    <mergeCell ref="J38:K38"/>
    <mergeCell ref="L38:L39"/>
    <mergeCell ref="M38:N38"/>
    <mergeCell ref="O38:O39"/>
    <mergeCell ref="P38:Q38"/>
    <mergeCell ref="R38:R39"/>
    <mergeCell ref="B38:B39"/>
    <mergeCell ref="C38:C39"/>
    <mergeCell ref="D38:E38"/>
    <mergeCell ref="F38:F39"/>
    <mergeCell ref="G38:H38"/>
    <mergeCell ref="I38:I39"/>
    <mergeCell ref="S36:T36"/>
    <mergeCell ref="U36:U37"/>
    <mergeCell ref="V36:W36"/>
    <mergeCell ref="B36:B37"/>
    <mergeCell ref="C36:C37"/>
    <mergeCell ref="D36:E36"/>
    <mergeCell ref="F36:F37"/>
    <mergeCell ref="G36:H36"/>
    <mergeCell ref="I36:I37"/>
    <mergeCell ref="S38:T38"/>
    <mergeCell ref="U38:U39"/>
    <mergeCell ref="V38:W38"/>
    <mergeCell ref="X36:X37"/>
    <mergeCell ref="Y36:Z36"/>
    <mergeCell ref="AA36:AA37"/>
    <mergeCell ref="J36:K36"/>
    <mergeCell ref="L36:L37"/>
    <mergeCell ref="M36:N36"/>
    <mergeCell ref="O36:O37"/>
    <mergeCell ref="P36:Q36"/>
    <mergeCell ref="R36:R37"/>
    <mergeCell ref="X34:X35"/>
    <mergeCell ref="Y34:Z34"/>
    <mergeCell ref="AA34:AA35"/>
    <mergeCell ref="J34:K34"/>
    <mergeCell ref="L34:L35"/>
    <mergeCell ref="M34:N34"/>
    <mergeCell ref="O34:O35"/>
    <mergeCell ref="P34:Q34"/>
    <mergeCell ref="R34:R35"/>
    <mergeCell ref="B34:B35"/>
    <mergeCell ref="C34:C35"/>
    <mergeCell ref="D34:E34"/>
    <mergeCell ref="F34:F35"/>
    <mergeCell ref="G34:H34"/>
    <mergeCell ref="I34:I35"/>
    <mergeCell ref="S32:T32"/>
    <mergeCell ref="U32:U33"/>
    <mergeCell ref="V32:W32"/>
    <mergeCell ref="B32:B33"/>
    <mergeCell ref="C32:C33"/>
    <mergeCell ref="D32:E32"/>
    <mergeCell ref="F32:F33"/>
    <mergeCell ref="G32:H32"/>
    <mergeCell ref="I32:I33"/>
    <mergeCell ref="S34:T34"/>
    <mergeCell ref="U34:U35"/>
    <mergeCell ref="V34:W34"/>
    <mergeCell ref="AA30:AA31"/>
    <mergeCell ref="J30:K30"/>
    <mergeCell ref="L30:L31"/>
    <mergeCell ref="M30:N30"/>
    <mergeCell ref="O30:O31"/>
    <mergeCell ref="P30:Q30"/>
    <mergeCell ref="R30:R31"/>
    <mergeCell ref="X32:X33"/>
    <mergeCell ref="Y32:Z32"/>
    <mergeCell ref="AA32:AA33"/>
    <mergeCell ref="J32:K32"/>
    <mergeCell ref="L32:L33"/>
    <mergeCell ref="M32:N32"/>
    <mergeCell ref="O32:O33"/>
    <mergeCell ref="P32:Q32"/>
    <mergeCell ref="R32:R33"/>
    <mergeCell ref="V26:W26"/>
    <mergeCell ref="X26:X27"/>
    <mergeCell ref="Y26:Z26"/>
    <mergeCell ref="V28:W28"/>
    <mergeCell ref="X28:X29"/>
    <mergeCell ref="Y28:Z28"/>
    <mergeCell ref="AA28:AA29"/>
    <mergeCell ref="B30:B31"/>
    <mergeCell ref="C30:C31"/>
    <mergeCell ref="D30:E30"/>
    <mergeCell ref="F30:F31"/>
    <mergeCell ref="G30:H30"/>
    <mergeCell ref="I30:I31"/>
    <mergeCell ref="M28:N28"/>
    <mergeCell ref="O28:O29"/>
    <mergeCell ref="P28:Q28"/>
    <mergeCell ref="R28:R29"/>
    <mergeCell ref="S28:T28"/>
    <mergeCell ref="U28:U29"/>
    <mergeCell ref="S30:T30"/>
    <mergeCell ref="U30:U31"/>
    <mergeCell ref="V30:W30"/>
    <mergeCell ref="X30:X31"/>
    <mergeCell ref="Y30:Z30"/>
    <mergeCell ref="B28:B29"/>
    <mergeCell ref="C28:C29"/>
    <mergeCell ref="D28:E28"/>
    <mergeCell ref="F28:F29"/>
    <mergeCell ref="G28:H28"/>
    <mergeCell ref="I28:I29"/>
    <mergeCell ref="J28:K28"/>
    <mergeCell ref="L28:L29"/>
    <mergeCell ref="U26:U27"/>
    <mergeCell ref="B2:AA4"/>
    <mergeCell ref="D23:AA24"/>
    <mergeCell ref="C25:Z25"/>
    <mergeCell ref="C26:C27"/>
    <mergeCell ref="D26:E26"/>
    <mergeCell ref="F26:F27"/>
    <mergeCell ref="G26:H26"/>
    <mergeCell ref="I26:I27"/>
    <mergeCell ref="J26:K26"/>
    <mergeCell ref="AA26:AA27"/>
    <mergeCell ref="D27:E27"/>
    <mergeCell ref="G27:H27"/>
    <mergeCell ref="J27:K27"/>
    <mergeCell ref="M27:N27"/>
    <mergeCell ref="P27:Q27"/>
    <mergeCell ref="L26:L27"/>
    <mergeCell ref="M26:N26"/>
    <mergeCell ref="O26:O27"/>
    <mergeCell ref="P26:Q26"/>
    <mergeCell ref="R26:R27"/>
    <mergeCell ref="S26:T26"/>
    <mergeCell ref="S27:T27"/>
    <mergeCell ref="V27:W27"/>
    <mergeCell ref="Y27:Z27"/>
  </mergeCells>
  <pageMargins left="0.7" right="0.7" top="0.75" bottom="0.75" header="0.3" footer="0.3"/>
  <pageSetup paperSize="9" scale="39" orientation="landscape" r:id="rId1"/>
  <ignoredErrors>
    <ignoredError sqref="D28:AA3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0178" r:id="rId4" name="List Box 2">
              <controlPr defaultSize="0" autoLine="0" autoPict="0">
                <anchor moveWithCells="1">
                  <from>
                    <xdr:col>1</xdr:col>
                    <xdr:colOff>28575</xdr:colOff>
                    <xdr:row>6</xdr:row>
                    <xdr:rowOff>57150</xdr:rowOff>
                  </from>
                  <to>
                    <xdr:col>2</xdr:col>
                    <xdr:colOff>304800</xdr:colOff>
                    <xdr:row>18</xdr:row>
                    <xdr:rowOff>85725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tabColor rgb="FF00B050"/>
  </sheetPr>
  <dimension ref="A1:AB60"/>
  <sheetViews>
    <sheetView showGridLines="0" zoomScaleNormal="100" zoomScaleSheetLayoutView="100" workbookViewId="0"/>
  </sheetViews>
  <sheetFormatPr defaultRowHeight="15" x14ac:dyDescent="0.25"/>
  <cols>
    <col min="1" max="1" width="1.7109375" style="4" customWidth="1"/>
    <col min="2" max="2" width="16.85546875" style="4" customWidth="1"/>
    <col min="3" max="3" width="20.85546875" style="3" customWidth="1"/>
    <col min="4" max="5" width="15.7109375" style="4" customWidth="1"/>
    <col min="6" max="6" width="25.7109375" style="4" customWidth="1"/>
    <col min="7" max="8" width="15.7109375" style="4" customWidth="1"/>
    <col min="9" max="9" width="25.7109375" style="4" customWidth="1"/>
    <col min="10" max="11" width="15.7109375" style="4" customWidth="1"/>
    <col min="12" max="12" width="21.140625" style="4" customWidth="1"/>
    <col min="13" max="13" width="27.140625" style="4" customWidth="1"/>
    <col min="14" max="15" width="6.5703125" style="4" customWidth="1"/>
    <col min="16" max="16" width="18" style="4" customWidth="1"/>
    <col min="17" max="17" width="33.140625" style="4" customWidth="1"/>
    <col min="18" max="29" width="6.5703125" style="4" customWidth="1"/>
    <col min="30" max="16384" width="9.140625" style="4"/>
  </cols>
  <sheetData>
    <row r="1" spans="2:28" ht="15.75" thickBot="1" x14ac:dyDescent="0.3">
      <c r="C1" s="4"/>
      <c r="N1" s="6"/>
      <c r="O1" s="6"/>
      <c r="P1" s="6"/>
      <c r="Q1" s="6"/>
      <c r="R1" s="6"/>
      <c r="S1" s="6"/>
      <c r="U1" s="6"/>
      <c r="V1" s="6"/>
      <c r="W1" s="6"/>
      <c r="X1" s="6"/>
      <c r="Y1" s="6"/>
      <c r="Z1" s="6"/>
      <c r="AA1" s="6"/>
      <c r="AB1" s="6"/>
    </row>
    <row r="2" spans="2:28" ht="15.75" customHeight="1" x14ac:dyDescent="0.25">
      <c r="B2" s="194" t="str">
        <f>"Number of "&amp;selection!B35&amp;" diagnosed in "&amp;selection!D12&amp;" and recorded to have been treated with chemotherapy, tumour resection or radiotherapy in England"</f>
        <v>Number of all malignant tumours (excl NMSC) diagnosed in 2013-2015 and recorded to have been treated with chemotherapy, tumour resection or radiotherapy in England</v>
      </c>
      <c r="C2" s="195"/>
      <c r="D2" s="195"/>
      <c r="E2" s="195"/>
      <c r="F2" s="195"/>
      <c r="G2" s="195"/>
      <c r="H2" s="195"/>
      <c r="I2" s="195"/>
      <c r="J2" s="195"/>
      <c r="K2" s="195"/>
      <c r="L2" s="195"/>
      <c r="M2" s="196"/>
      <c r="N2" s="7"/>
      <c r="O2" s="7"/>
      <c r="P2" s="7"/>
      <c r="Q2" s="7"/>
      <c r="R2" s="7"/>
      <c r="S2" s="7"/>
      <c r="T2" s="6"/>
      <c r="U2" s="7"/>
      <c r="V2" s="7"/>
      <c r="W2" s="7"/>
      <c r="X2" s="7"/>
      <c r="Y2" s="7"/>
      <c r="Z2" s="7"/>
      <c r="AA2" s="7"/>
      <c r="AB2" s="7"/>
    </row>
    <row r="3" spans="2:28" ht="15.75" customHeight="1" x14ac:dyDescent="0.25">
      <c r="B3" s="197"/>
      <c r="C3" s="198"/>
      <c r="D3" s="198"/>
      <c r="E3" s="198"/>
      <c r="F3" s="198"/>
      <c r="G3" s="198"/>
      <c r="H3" s="198"/>
      <c r="I3" s="198"/>
      <c r="J3" s="198"/>
      <c r="K3" s="198"/>
      <c r="L3" s="198"/>
      <c r="M3" s="199"/>
      <c r="N3" s="7"/>
      <c r="O3" s="7"/>
      <c r="P3" s="7"/>
      <c r="Q3" s="7"/>
      <c r="R3" s="7"/>
      <c r="S3" s="7"/>
      <c r="U3" s="7"/>
      <c r="V3" s="7"/>
      <c r="W3" s="7"/>
      <c r="X3" s="7"/>
      <c r="Y3" s="7"/>
      <c r="Z3" s="7"/>
      <c r="AA3" s="7"/>
      <c r="AB3" s="7"/>
    </row>
    <row r="4" spans="2:28" ht="15.75" customHeight="1" thickBot="1" x14ac:dyDescent="0.3">
      <c r="B4" s="200"/>
      <c r="C4" s="201"/>
      <c r="D4" s="201"/>
      <c r="E4" s="201"/>
      <c r="F4" s="201"/>
      <c r="G4" s="201"/>
      <c r="H4" s="201"/>
      <c r="I4" s="201"/>
      <c r="J4" s="201"/>
      <c r="K4" s="201"/>
      <c r="L4" s="201"/>
      <c r="M4" s="202"/>
      <c r="N4" s="7"/>
      <c r="O4" s="7"/>
      <c r="P4" s="7"/>
      <c r="Q4" s="7"/>
      <c r="R4" s="7"/>
      <c r="S4" s="7"/>
      <c r="T4" s="3"/>
      <c r="U4" s="7"/>
      <c r="V4" s="7"/>
      <c r="W4" s="7"/>
      <c r="X4" s="7"/>
      <c r="Y4" s="7"/>
      <c r="Z4" s="7"/>
      <c r="AA4" s="7"/>
      <c r="AB4" s="7"/>
    </row>
    <row r="5" spans="2:28" ht="15.75" customHeight="1" x14ac:dyDescent="0.25">
      <c r="C5" s="9"/>
      <c r="D5" s="91" t="str">
        <f>"Proportion of "&amp;selection!B35&amp;" diagnosed in "&amp;selection!D12&amp;", by broad ethnic group - treatments are presented independently"</f>
        <v>Proportion of all malignant tumours (excl NMSC) diagnosed in 2013-2015, by broad ethnic group - treatments are presented independently</v>
      </c>
      <c r="F5" s="91"/>
      <c r="G5" s="91"/>
      <c r="H5" s="91"/>
      <c r="I5" s="91"/>
      <c r="J5" s="9"/>
      <c r="K5" s="9"/>
      <c r="L5" s="9"/>
      <c r="M5" s="9"/>
      <c r="N5" s="7"/>
      <c r="O5" s="7"/>
      <c r="P5" s="7"/>
      <c r="Q5" s="7"/>
      <c r="R5" s="7"/>
      <c r="S5" s="7"/>
      <c r="T5" s="3"/>
      <c r="U5" s="7"/>
      <c r="V5" s="7"/>
      <c r="W5" s="7"/>
      <c r="X5" s="7"/>
      <c r="Y5" s="7"/>
      <c r="Z5" s="7"/>
      <c r="AA5" s="7"/>
      <c r="AB5" s="7"/>
    </row>
    <row r="6" spans="2:28" ht="20.100000000000001" customHeight="1" x14ac:dyDescent="0.25">
      <c r="B6" s="18" t="s">
        <v>116</v>
      </c>
      <c r="D6" s="3"/>
      <c r="E6" s="3"/>
      <c r="F6" s="3"/>
      <c r="G6" s="3"/>
      <c r="H6" s="3"/>
      <c r="I6" s="3"/>
      <c r="J6" s="3"/>
      <c r="K6" s="3"/>
      <c r="L6" s="3"/>
      <c r="M6" s="3"/>
      <c r="N6" s="8"/>
      <c r="O6" s="8"/>
      <c r="P6" s="8"/>
      <c r="Q6" s="7"/>
      <c r="R6" s="7"/>
      <c r="S6" s="7"/>
      <c r="T6" s="3"/>
      <c r="U6" s="7"/>
      <c r="V6" s="7"/>
      <c r="W6" s="7"/>
      <c r="X6" s="7"/>
      <c r="Y6" s="7"/>
      <c r="Z6" s="7"/>
      <c r="AA6" s="7"/>
      <c r="AB6" s="7"/>
    </row>
    <row r="7" spans="2:28" ht="20.100000000000001" customHeight="1" x14ac:dyDescent="0.25">
      <c r="B7" s="14"/>
      <c r="C7" s="14"/>
      <c r="D7" s="14"/>
      <c r="E7" s="14"/>
      <c r="F7" s="14"/>
      <c r="G7" s="14"/>
      <c r="H7" s="14"/>
      <c r="I7" s="14"/>
      <c r="J7" s="14"/>
      <c r="K7" s="14"/>
      <c r="L7" s="14"/>
      <c r="M7" s="3"/>
      <c r="N7" s="8"/>
      <c r="O7" s="8"/>
      <c r="P7" s="8"/>
      <c r="Q7" s="7"/>
      <c r="R7" s="7"/>
      <c r="S7" s="7"/>
      <c r="T7" s="3"/>
      <c r="U7" s="7"/>
      <c r="V7" s="7"/>
      <c r="W7" s="7"/>
      <c r="X7" s="7"/>
      <c r="Y7" s="7"/>
      <c r="Z7" s="7"/>
      <c r="AA7" s="7"/>
      <c r="AB7" s="7"/>
    </row>
    <row r="8" spans="2:28" ht="20.100000000000001" customHeight="1" x14ac:dyDescent="0.25">
      <c r="B8" s="3"/>
      <c r="D8" s="3"/>
      <c r="E8" s="3"/>
      <c r="F8" s="3"/>
      <c r="G8" s="3"/>
      <c r="H8" s="3"/>
      <c r="I8" s="3"/>
      <c r="J8" s="3"/>
      <c r="K8" s="3"/>
      <c r="L8" s="3"/>
      <c r="M8" s="3"/>
      <c r="N8" s="8"/>
      <c r="O8" s="8"/>
      <c r="P8" s="8"/>
      <c r="Q8" s="7"/>
      <c r="R8" s="7"/>
      <c r="S8" s="7"/>
      <c r="T8" s="3"/>
      <c r="U8" s="7"/>
      <c r="V8" s="7"/>
      <c r="W8" s="7"/>
      <c r="X8" s="7"/>
      <c r="Y8" s="7"/>
      <c r="Z8" s="7"/>
      <c r="AA8" s="7"/>
      <c r="AB8" s="7"/>
    </row>
    <row r="9" spans="2:28" ht="20.100000000000001" customHeight="1" x14ac:dyDescent="0.25">
      <c r="B9" s="69"/>
      <c r="C9" s="69"/>
      <c r="D9" s="69"/>
      <c r="E9" s="69"/>
      <c r="F9" s="69"/>
      <c r="G9" s="69"/>
      <c r="H9" s="69"/>
      <c r="I9" s="69"/>
      <c r="J9" s="69"/>
      <c r="K9" s="69"/>
      <c r="L9" s="69"/>
      <c r="M9" s="3"/>
      <c r="N9" s="7"/>
      <c r="O9" s="7"/>
      <c r="P9" s="7"/>
      <c r="Q9" s="7"/>
      <c r="R9" s="7"/>
      <c r="S9" s="7"/>
      <c r="T9" s="3"/>
      <c r="U9" s="7"/>
      <c r="V9" s="7"/>
      <c r="W9" s="7"/>
      <c r="X9" s="7"/>
      <c r="Y9" s="7"/>
      <c r="Z9" s="7"/>
      <c r="AA9" s="7"/>
      <c r="AB9" s="7"/>
    </row>
    <row r="10" spans="2:28" ht="20.100000000000001" customHeight="1" x14ac:dyDescent="0.25">
      <c r="B10" s="69"/>
      <c r="C10" s="69"/>
      <c r="D10" s="69"/>
      <c r="E10" s="69"/>
      <c r="F10" s="69"/>
      <c r="G10" s="69"/>
      <c r="H10" s="69"/>
      <c r="I10" s="69"/>
      <c r="J10" s="69"/>
      <c r="K10" s="69"/>
      <c r="L10" s="69"/>
      <c r="M10" s="3"/>
      <c r="N10" s="7"/>
      <c r="O10" s="7"/>
      <c r="P10" s="7"/>
      <c r="Q10" s="7"/>
      <c r="R10" s="7"/>
      <c r="S10" s="7"/>
      <c r="T10" s="3"/>
      <c r="U10" s="7"/>
      <c r="V10" s="7"/>
      <c r="W10" s="7"/>
      <c r="X10" s="7"/>
      <c r="Y10" s="7"/>
      <c r="Z10" s="7"/>
      <c r="AA10" s="7"/>
      <c r="AB10" s="7"/>
    </row>
    <row r="11" spans="2:28" ht="20.100000000000001" customHeight="1" x14ac:dyDescent="0.25">
      <c r="B11" s="3"/>
      <c r="D11" s="3"/>
      <c r="E11" s="3"/>
      <c r="F11" s="3"/>
      <c r="G11" s="3"/>
      <c r="H11" s="3"/>
      <c r="I11" s="3"/>
      <c r="J11" s="3"/>
      <c r="K11" s="3"/>
      <c r="L11" s="3"/>
      <c r="M11" s="3"/>
      <c r="N11" s="7"/>
      <c r="O11" s="7"/>
      <c r="P11" s="11"/>
      <c r="Q11" s="7"/>
      <c r="R11" s="7"/>
      <c r="S11" s="7"/>
      <c r="T11" s="3"/>
      <c r="U11" s="7"/>
      <c r="V11" s="7"/>
      <c r="W11" s="7"/>
      <c r="X11" s="7"/>
      <c r="Y11" s="7"/>
      <c r="Z11" s="7"/>
      <c r="AA11" s="7"/>
      <c r="AB11" s="7"/>
    </row>
    <row r="12" spans="2:28" ht="20.100000000000001" customHeight="1" x14ac:dyDescent="0.25">
      <c r="B12" s="3"/>
      <c r="D12" s="3"/>
      <c r="E12" s="3"/>
      <c r="F12" s="3"/>
      <c r="G12" s="3"/>
      <c r="H12" s="3"/>
      <c r="I12" s="3"/>
      <c r="J12" s="3"/>
      <c r="K12" s="3"/>
      <c r="L12" s="3"/>
      <c r="M12" s="3"/>
      <c r="N12" s="7"/>
      <c r="O12" s="7"/>
      <c r="P12" s="11"/>
      <c r="Q12" s="11"/>
      <c r="R12" s="7"/>
      <c r="S12" s="7"/>
      <c r="T12" s="3"/>
      <c r="U12" s="7"/>
      <c r="V12" s="7"/>
      <c r="W12" s="7"/>
      <c r="X12" s="7"/>
      <c r="Y12" s="7"/>
      <c r="Z12" s="7"/>
      <c r="AA12" s="7"/>
      <c r="AB12" s="7"/>
    </row>
    <row r="13" spans="2:28" ht="20.100000000000001" customHeight="1" x14ac:dyDescent="0.25">
      <c r="B13" s="3"/>
      <c r="D13" s="3"/>
      <c r="E13" s="3"/>
      <c r="F13" s="3"/>
      <c r="G13" s="3"/>
      <c r="H13" s="3"/>
      <c r="I13" s="3"/>
      <c r="J13" s="3"/>
      <c r="K13" s="3"/>
      <c r="L13" s="3"/>
      <c r="M13" s="3"/>
      <c r="N13" s="10"/>
      <c r="O13" s="10"/>
      <c r="P13" s="11"/>
      <c r="Q13" s="11"/>
      <c r="R13" s="7"/>
      <c r="S13" s="7"/>
      <c r="T13" s="3"/>
      <c r="U13" s="7"/>
      <c r="V13" s="7"/>
      <c r="W13" s="7"/>
      <c r="X13" s="7"/>
      <c r="Y13" s="7"/>
      <c r="Z13" s="7"/>
      <c r="AA13" s="7"/>
      <c r="AB13" s="7"/>
    </row>
    <row r="14" spans="2:28" ht="20.100000000000001" customHeight="1" x14ac:dyDescent="0.25">
      <c r="B14" s="3"/>
      <c r="D14" s="3"/>
      <c r="E14" s="3"/>
      <c r="F14" s="3"/>
      <c r="G14" s="3"/>
      <c r="H14" s="3"/>
      <c r="I14" s="3"/>
      <c r="J14" s="3"/>
      <c r="K14" s="3"/>
      <c r="L14" s="3"/>
      <c r="M14" s="3"/>
      <c r="N14" s="7"/>
      <c r="O14" s="7"/>
      <c r="P14" s="11"/>
      <c r="Q14" s="11"/>
      <c r="R14" s="7"/>
      <c r="S14" s="7"/>
      <c r="T14" s="3"/>
      <c r="U14" s="7"/>
      <c r="V14" s="7"/>
      <c r="W14" s="7"/>
      <c r="X14" s="7"/>
      <c r="Y14" s="7"/>
      <c r="Z14" s="7"/>
      <c r="AA14" s="7"/>
      <c r="AB14" s="7"/>
    </row>
    <row r="15" spans="2:28" s="5" customFormat="1" ht="20.100000000000001" customHeight="1" x14ac:dyDescent="0.25">
      <c r="B15" s="3"/>
      <c r="C15" s="3"/>
      <c r="D15" s="3"/>
      <c r="E15" s="3"/>
      <c r="F15" s="3"/>
      <c r="G15" s="3"/>
      <c r="H15" s="3"/>
      <c r="I15" s="3"/>
      <c r="J15" s="3"/>
      <c r="K15" s="3"/>
      <c r="L15" s="3"/>
      <c r="M15" s="3"/>
      <c r="N15" s="11"/>
      <c r="O15" s="11"/>
      <c r="P15" s="11"/>
      <c r="Q15" s="11"/>
      <c r="R15" s="7"/>
      <c r="S15" s="7"/>
      <c r="U15" s="7"/>
      <c r="V15" s="7"/>
      <c r="W15" s="7"/>
      <c r="X15" s="7"/>
      <c r="Y15" s="7"/>
      <c r="Z15" s="7"/>
      <c r="AA15" s="7"/>
      <c r="AB15" s="7"/>
    </row>
    <row r="16" spans="2:28" ht="20.100000000000001" customHeight="1" x14ac:dyDescent="0.25">
      <c r="B16" s="3"/>
      <c r="D16" s="3"/>
      <c r="E16" s="3"/>
      <c r="F16" s="3"/>
      <c r="G16" s="3"/>
      <c r="H16" s="3"/>
      <c r="I16" s="3"/>
      <c r="J16" s="3"/>
      <c r="K16" s="3"/>
      <c r="L16" s="3"/>
      <c r="M16" s="3"/>
      <c r="P16" s="11"/>
      <c r="Q16" s="11"/>
    </row>
    <row r="17" spans="1:28" s="12" customFormat="1" ht="20.100000000000001" customHeight="1" x14ac:dyDescent="0.25">
      <c r="B17" s="3"/>
      <c r="C17" s="3"/>
      <c r="D17" s="3"/>
      <c r="E17" s="3"/>
      <c r="F17" s="3"/>
      <c r="G17" s="3"/>
      <c r="H17" s="3"/>
      <c r="I17" s="3"/>
      <c r="J17" s="3"/>
      <c r="K17" s="3"/>
      <c r="L17" s="3"/>
      <c r="M17" s="3"/>
      <c r="N17" s="4"/>
      <c r="O17" s="4"/>
      <c r="P17" s="11"/>
      <c r="Q17" s="11"/>
      <c r="R17" s="4"/>
      <c r="S17" s="4"/>
      <c r="T17" s="4"/>
      <c r="U17" s="4"/>
      <c r="V17" s="4"/>
      <c r="W17" s="4"/>
      <c r="X17" s="4"/>
      <c r="Y17" s="4"/>
      <c r="Z17" s="4"/>
      <c r="AA17" s="4"/>
      <c r="AB17" s="4"/>
    </row>
    <row r="18" spans="1:28" s="12" customFormat="1" ht="20.100000000000001" customHeight="1" x14ac:dyDescent="0.25">
      <c r="B18" s="3"/>
      <c r="C18" s="3"/>
      <c r="D18" s="3"/>
      <c r="E18" s="3"/>
      <c r="F18" s="3"/>
      <c r="G18" s="3"/>
      <c r="H18" s="3"/>
      <c r="I18" s="3"/>
      <c r="J18" s="3"/>
      <c r="K18" s="3"/>
      <c r="L18" s="3"/>
      <c r="M18" s="3"/>
      <c r="N18" s="13"/>
      <c r="O18" s="13"/>
      <c r="P18" s="11"/>
      <c r="Q18" s="11"/>
      <c r="R18" s="13" t="s">
        <v>41</v>
      </c>
      <c r="S18" s="13"/>
      <c r="T18" s="4"/>
      <c r="U18" s="13"/>
      <c r="V18" s="13"/>
      <c r="W18" s="13"/>
      <c r="X18" s="13"/>
      <c r="Y18" s="13"/>
      <c r="Z18" s="13"/>
      <c r="AA18" s="13"/>
      <c r="AB18" s="13"/>
    </row>
    <row r="19" spans="1:28" ht="20.100000000000001" customHeight="1" x14ac:dyDescent="0.25">
      <c r="D19" s="3"/>
      <c r="E19" s="3"/>
      <c r="F19" s="3"/>
      <c r="G19" s="3"/>
      <c r="H19" s="3"/>
      <c r="I19" s="3"/>
      <c r="J19" s="3"/>
      <c r="K19" s="3"/>
      <c r="L19" s="3"/>
      <c r="M19" s="3"/>
      <c r="P19" s="11"/>
      <c r="Q19" s="11"/>
    </row>
    <row r="20" spans="1:28" ht="20.100000000000001" customHeight="1" x14ac:dyDescent="0.25">
      <c r="B20" s="76"/>
      <c r="D20" s="3"/>
      <c r="E20" s="3"/>
      <c r="F20" s="3"/>
      <c r="G20" s="3"/>
      <c r="H20" s="3"/>
      <c r="I20" s="3"/>
      <c r="J20" s="3"/>
      <c r="K20" s="3"/>
      <c r="L20" s="3"/>
      <c r="M20" s="3"/>
      <c r="P20" s="11"/>
      <c r="Q20" s="11"/>
    </row>
    <row r="21" spans="1:28" ht="20.100000000000001" customHeight="1" x14ac:dyDescent="0.25">
      <c r="B21" s="3"/>
      <c r="D21" s="3"/>
      <c r="E21" s="3"/>
      <c r="F21" s="3"/>
      <c r="G21" s="3"/>
      <c r="H21" s="3"/>
      <c r="I21" s="3"/>
      <c r="J21" s="3"/>
      <c r="K21" s="3"/>
      <c r="L21" s="3"/>
      <c r="M21" s="3"/>
      <c r="P21" s="11"/>
      <c r="Q21" s="11"/>
    </row>
    <row r="22" spans="1:28" ht="20.100000000000001" customHeight="1" x14ac:dyDescent="0.25">
      <c r="B22" s="3"/>
      <c r="D22" s="3"/>
      <c r="E22" s="3"/>
      <c r="F22" s="3"/>
      <c r="G22" s="3"/>
      <c r="H22" s="3"/>
      <c r="I22" s="3"/>
      <c r="J22" s="3"/>
      <c r="K22" s="3"/>
      <c r="L22" s="3"/>
      <c r="M22" s="3"/>
      <c r="P22" s="11"/>
      <c r="Q22" s="11"/>
    </row>
    <row r="23" spans="1:28" ht="24" customHeight="1" x14ac:dyDescent="0.25">
      <c r="C23" s="4"/>
      <c r="D23" s="75" t="s">
        <v>179</v>
      </c>
      <c r="P23" s="11"/>
      <c r="Q23" s="11"/>
    </row>
    <row r="24" spans="1:28" ht="15.75" thickBot="1" x14ac:dyDescent="0.3">
      <c r="C24" s="4"/>
      <c r="P24" s="11"/>
      <c r="Q24" s="11"/>
    </row>
    <row r="25" spans="1:28" s="38" customFormat="1" ht="19.5" thickBot="1" x14ac:dyDescent="0.35">
      <c r="B25" s="12"/>
      <c r="C25" s="226" t="s">
        <v>154</v>
      </c>
      <c r="D25" s="227"/>
      <c r="E25" s="227"/>
      <c r="F25" s="227"/>
      <c r="G25" s="227"/>
      <c r="H25" s="227"/>
      <c r="I25" s="227"/>
      <c r="J25" s="227"/>
      <c r="K25" s="228"/>
      <c r="L25" s="12"/>
      <c r="M25" s="12"/>
      <c r="P25" s="39"/>
      <c r="Q25" s="39"/>
    </row>
    <row r="26" spans="1:28" s="38" customFormat="1" ht="18.75" x14ac:dyDescent="0.3">
      <c r="B26" s="12"/>
      <c r="C26" s="149" t="s">
        <v>42</v>
      </c>
      <c r="D26" s="147" t="s">
        <v>115</v>
      </c>
      <c r="E26" s="148"/>
      <c r="F26" s="150" t="s">
        <v>85</v>
      </c>
      <c r="G26" s="147" t="s">
        <v>115</v>
      </c>
      <c r="H26" s="148"/>
      <c r="I26" s="163" t="s">
        <v>43</v>
      </c>
      <c r="J26" s="147" t="s">
        <v>115</v>
      </c>
      <c r="K26" s="148"/>
      <c r="L26" s="232" t="s">
        <v>180</v>
      </c>
      <c r="M26" s="232" t="s">
        <v>177</v>
      </c>
      <c r="P26" s="39"/>
    </row>
    <row r="27" spans="1:28" s="38" customFormat="1" ht="19.5" thickBot="1" x14ac:dyDescent="0.35">
      <c r="A27" s="40"/>
      <c r="B27" s="12"/>
      <c r="C27" s="229"/>
      <c r="D27" s="234" t="s">
        <v>155</v>
      </c>
      <c r="E27" s="235"/>
      <c r="F27" s="230"/>
      <c r="G27" s="234" t="s">
        <v>155</v>
      </c>
      <c r="H27" s="235"/>
      <c r="I27" s="231"/>
      <c r="J27" s="234" t="s">
        <v>155</v>
      </c>
      <c r="K27" s="235"/>
      <c r="L27" s="233"/>
      <c r="M27" s="233"/>
      <c r="P27" s="39"/>
    </row>
    <row r="28" spans="1:28" s="38" customFormat="1" ht="18.75" x14ac:dyDescent="0.3">
      <c r="A28" s="40"/>
      <c r="B28" s="220" t="s">
        <v>198</v>
      </c>
      <c r="C28" s="153">
        <f>IF(selection!$B$33="All malignant (excl NMSC)",SUMIFS('data '!F:F,'data '!D:D,1),SUMIFS('data '!F:F,'data '!D:D,1,'data '!A:A,selection!$B$33))</f>
        <v>258082</v>
      </c>
      <c r="D28" s="221">
        <f>IF(C28=0,"",IFERROR(C28/$L28*100,""))</f>
        <v>28.540401141695671</v>
      </c>
      <c r="E28" s="222"/>
      <c r="F28" s="223">
        <f>IF(selection!$B$33="All malignant (excl NMSC)", SUMIFS('data '!F:F,'data '!E:E,1,'data '!A:A,"&lt;&gt;Other"), SUMIFS('data '!F:F,'data '!E:E,1,'data '!A:A,selection!$B$33))</f>
        <v>312403</v>
      </c>
      <c r="G28" s="221">
        <f>IF(F28=0,"",IFERROR(F28/$M28*100,""))</f>
        <v>44.863121403553116</v>
      </c>
      <c r="H28" s="221"/>
      <c r="I28" s="153">
        <f>IF(selection!$B$33="All malignant (excl NMSC)", SUMIFS('data '!F:F,'data '!C:C,1), SUMIFS('data '!F:F,'data '!C:C,1,'data '!A:A,selection!$B$33))</f>
        <v>249688</v>
      </c>
      <c r="J28" s="221">
        <f>IF(I28=0,"",IFERROR(I28/$L28*100,""))</f>
        <v>27.612137538719121</v>
      </c>
      <c r="K28" s="221"/>
      <c r="L28" s="224">
        <f>IF(selection!$B$33="All malignant (excl NMSC)",SUM('data '!F:F),SUMIFS('data '!F:F,'data '!A:A,selection!$B$33))</f>
        <v>904269</v>
      </c>
      <c r="M28" s="225">
        <f>IF(selection!$B$33="All malignant (excl NMSC)",SUMIFS('data '!F:F,'data '!A:A,"&lt;&gt;Other"),SUMIFS('data '!F:F,'data '!A:A,selection!$B$33))</f>
        <v>696347</v>
      </c>
    </row>
    <row r="29" spans="1:28" s="38" customFormat="1" ht="18.75" x14ac:dyDescent="0.3">
      <c r="A29" s="40"/>
      <c r="B29" s="173"/>
      <c r="C29" s="154"/>
      <c r="D29" s="121">
        <f>IFERROR(IF(OR(D28="",C28=0),"",ROUND((2*C28+1.96^2-(1.96*SQRT((1.96^2+4*C28*(1-(D28/100))))))/(2*($L28+(1.96^2))),3))*100,"")</f>
        <v>28.4</v>
      </c>
      <c r="E29" s="122">
        <f>IFERROR(IF(OR(D28="",C28=0),"",ROUND((2*C28+1.96^2+(1.96*SQRT((1.96^2+4*C28*(1-(D28/100))))))/(2*($L28+(1.96^2))),3))*100,"")</f>
        <v>28.599999999999998</v>
      </c>
      <c r="F29" s="219"/>
      <c r="G29" s="121">
        <f>IFERROR(IF(OR(G28="",F28=0),"",ROUND((2*F28+1.96^2-(1.96*SQRT((1.96^2+4*F28*(1-(G28/100))))))/(2*($M28+(1.96^2))),3))*100,"")</f>
        <v>44.7</v>
      </c>
      <c r="H29" s="121">
        <f>IFERROR(IF(OR(G28="",F28=0),"",ROUND((2*F28+1.96^2+(1.96*SQRT((1.96^2+4*F28*(1-(G28/100))))))/(2*($M28+(1.96^2))),3))*100,"")</f>
        <v>45</v>
      </c>
      <c r="I29" s="154"/>
      <c r="J29" s="121">
        <f>IFERROR(IF(OR(J28="",I28=0),"",ROUND((2*I28+1.96^2-(1.96*SQRT((1.96^2+4*I28*(1-(J28/100))))))/(2*($L28+(1.96^2))),3))*100,"")</f>
        <v>27.500000000000004</v>
      </c>
      <c r="K29" s="121">
        <f>IFERROR(IF(OR(J28="",I28=0),"",ROUND((2*I28+1.96^2+(1.96*SQRT((1.96^2+4*I28*(1-(J28/100))))))/(2*($L28+(1.96^2))),3))*100,"")</f>
        <v>27.700000000000003</v>
      </c>
      <c r="L29" s="211"/>
      <c r="M29" s="211"/>
    </row>
    <row r="30" spans="1:28" s="38" customFormat="1" ht="18.75" x14ac:dyDescent="0.3">
      <c r="A30" s="90" t="s">
        <v>200</v>
      </c>
      <c r="B30" s="212" t="s">
        <v>200</v>
      </c>
      <c r="C30" s="214">
        <f>IF(selection!$B$33="All malignant (excl NMSC)",SUMIFS(data4!F:F,data4!D:D,1,data4!B:B,$A30),SUMIFS(data4!F:F,data4!D:D,1,data4!A:A,selection!$B$33,data4!B:B,$A30))</f>
        <v>231627</v>
      </c>
      <c r="D30" s="206">
        <f>IF(C30=0,"",IFERROR(C30/$L30*100,""))</f>
        <v>28.860012858403067</v>
      </c>
      <c r="E30" s="215"/>
      <c r="F30" s="216">
        <f>IF(selection!$B$33="All malignant (excl NMSC)",SUMIFS(data4!F:F,data4!E:E,1,data4!B:B,$A30),SUMIFS(data4!F:F,data4!E:E,1,data4!A:A,selection!$B$33,data4!B:B,$A30))</f>
        <v>279916</v>
      </c>
      <c r="G30" s="206">
        <f>IF(F30=0,"",IFERROR(F30/$M30*100,""))</f>
        <v>45.087092523927488</v>
      </c>
      <c r="H30" s="206"/>
      <c r="I30" s="209">
        <f>IF(selection!$B$33="All malignant (excl NMSC)",SUMIFS(data4!F:F,data4!C:C,1,data4!B:B,$A30),SUMIFS(data4!F:F,data4!C:C,1,data4!A:A,selection!$B$33,data4!B:B,$A30))</f>
        <v>224793</v>
      </c>
      <c r="J30" s="206">
        <f>IF(I30=0,"",IFERROR(I30/$L30*100,""))</f>
        <v>28.008517446061987</v>
      </c>
      <c r="K30" s="206"/>
      <c r="L30" s="207">
        <f>IF(selection!$B$33="All malignant (excl NMSC)",SUMIFS(data4!F:F,data4!B:B,$A30),SUMIFS(data4!F:F,data4!A:A,selection!$B$33,data4!B:B,$A30))</f>
        <v>802588</v>
      </c>
      <c r="M30" s="207">
        <f>IF(selection!$B$33="All malignant (excl NMSC)",SUMIFS(data4!F:F,data4!B:B,$A30,data4!A:A,"&lt;&gt;Other"),SUMIFS(data4!F:F,data4!A:A,selection!$B$33,data4!B:B,$A30))</f>
        <v>620834</v>
      </c>
    </row>
    <row r="31" spans="1:28" s="38" customFormat="1" ht="18.75" x14ac:dyDescent="0.3">
      <c r="A31" s="90"/>
      <c r="B31" s="218"/>
      <c r="C31" s="154"/>
      <c r="D31" s="121">
        <f>IFERROR(IF(OR(D30="",C30=0),"",ROUND((2*C30+1.96^2-(1.96*SQRT((1.96^2+4*C30*(1-(D30/100))))))/(2*($L30+(1.96^2))),3))*100,"")</f>
        <v>28.799999999999997</v>
      </c>
      <c r="E31" s="122">
        <f>IFERROR(IF(OR(D30="",C30=0),"",ROUND((2*C30+1.96^2+(1.96*SQRT((1.96^2+4*C30*(1-(D30/100))))))/(2*($L30+(1.96^2))),3))*100,"")</f>
        <v>28.999999999999996</v>
      </c>
      <c r="F31" s="219"/>
      <c r="G31" s="121">
        <f>IFERROR(IF(OR(G30="",F30=0),"",ROUND((2*F30+1.96^2-(1.96*SQRT((1.96^2+4*F30*(1-(G30/100))))))/(2*($M30+(1.96^2))),3))*100,"")</f>
        <v>45</v>
      </c>
      <c r="H31" s="121">
        <f>IFERROR(IF(OR(G30="",F30=0),"",ROUND((2*F30+1.96^2+(1.96*SQRT((1.96^2+4*F30*(1-(G30/100))))))/(2*($M30+(1.96^2))),3))*100,"")</f>
        <v>45.2</v>
      </c>
      <c r="I31" s="154"/>
      <c r="J31" s="121">
        <f>IFERROR(IF(OR(J30="",I30=0),"",ROUND((2*I30+1.96^2-(1.96*SQRT((1.96^2+4*I30*(1-(J30/100))))))/(2*($L30+(1.96^2))),3))*100,"")</f>
        <v>27.900000000000002</v>
      </c>
      <c r="K31" s="121">
        <f>IFERROR(IF(OR(J30="",I30=0),"",ROUND((2*I30+1.96^2+(1.96*SQRT((1.96^2+4*I30*(1-(J30/100))))))/(2*($L30+(1.96^2))),3))*100,"")</f>
        <v>28.1</v>
      </c>
      <c r="L31" s="211"/>
      <c r="M31" s="211"/>
    </row>
    <row r="32" spans="1:28" s="38" customFormat="1" ht="18.75" x14ac:dyDescent="0.3">
      <c r="A32" s="90" t="s">
        <v>201</v>
      </c>
      <c r="B32" s="212" t="s">
        <v>201</v>
      </c>
      <c r="C32" s="214">
        <f>IF(selection!$B$33="All malignant (excl NMSC)",SUMIFS(data4!F:F,data4!D:D,1,data4!B:B,$A32),SUMIFS(data4!F:F,data4!D:D,1,data4!A:A,selection!$B$33,data4!B:B,$A32))</f>
        <v>18504</v>
      </c>
      <c r="D32" s="206">
        <f>IF(C32=0,"",IFERROR(C32/$L32*100,""))</f>
        <v>37.012441492979157</v>
      </c>
      <c r="E32" s="215"/>
      <c r="F32" s="216">
        <f>IF(selection!$B$33="All malignant (excl NMSC)",SUMIFS(data4!F:F,data4!E:E,1,data4!B:B,$A32),SUMIFS(data4!F:F,data4!E:E,1,data4!A:A,selection!$B$33,data4!B:B,$A32))</f>
        <v>19354</v>
      </c>
      <c r="G32" s="206">
        <f>IF(F32=0,"",IFERROR(F32/$M32*100,""))</f>
        <v>51.722387022635566</v>
      </c>
      <c r="H32" s="206"/>
      <c r="I32" s="209">
        <f>IF(selection!$B$33="All malignant (excl NMSC)",SUMIFS(data4!F:F,data4!C:C,1,data4!B:B,$A32),SUMIFS(data4!F:F,data4!C:C,1,data4!A:A,selection!$B$33,data4!B:B,$A32))</f>
        <v>15216</v>
      </c>
      <c r="J32" s="206">
        <f>IF(I32=0,"",IFERROR(I32/$L32*100,""))</f>
        <v>30.435652278273395</v>
      </c>
      <c r="K32" s="206"/>
      <c r="L32" s="207">
        <f>IF(selection!$B$33="All malignant (excl NMSC)",SUMIFS(data4!F:F,data4!B:B,$A32),SUMIFS(data4!F:F,data4!A:A,selection!$B$33,data4!B:B,$A32))</f>
        <v>49994</v>
      </c>
      <c r="M32" s="207">
        <f>IF(selection!$B$33="All malignant (excl NMSC)",SUMIFS(data4!F:F,data4!B:B,$A32,data4!A:A,"&lt;&gt;Other"),SUMIFS(data4!F:F,data4!A:A,selection!$B$33,data4!B:B,$A32))</f>
        <v>37419</v>
      </c>
    </row>
    <row r="33" spans="1:20" s="38" customFormat="1" ht="18.75" x14ac:dyDescent="0.3">
      <c r="A33" s="90"/>
      <c r="B33" s="218"/>
      <c r="C33" s="154"/>
      <c r="D33" s="121">
        <f>IFERROR(IF(OR(D32="",C32=0),"",ROUND((2*C32+1.96^2-(1.96*SQRT((1.96^2+4*C32*(1-(D32/100))))))/(2*($L32+(1.96^2))),3))*100,"")</f>
        <v>36.6</v>
      </c>
      <c r="E33" s="122">
        <f>IFERROR(IF(OR(D32="",C32=0),"",ROUND((2*C32+1.96^2+(1.96*SQRT((1.96^2+4*C32*(1-(D32/100))))))/(2*($L32+(1.96^2))),3))*100,"")</f>
        <v>37.4</v>
      </c>
      <c r="F33" s="219"/>
      <c r="G33" s="121">
        <f>IFERROR(IF(OR(G32="",F32=0),"",ROUND((2*F32+1.96^2-(1.96*SQRT((1.96^2+4*F32*(1-(G32/100))))))/(2*($M32+(1.96^2))),3))*100,"")</f>
        <v>51.2</v>
      </c>
      <c r="H33" s="121">
        <f>IFERROR(IF(OR(G32="",F32=0),"",ROUND((2*F32+1.96^2+(1.96*SQRT((1.96^2+4*F32*(1-(G32/100))))))/(2*($M32+(1.96^2))),3))*100,"")</f>
        <v>52.2</v>
      </c>
      <c r="I33" s="154"/>
      <c r="J33" s="121">
        <f>IFERROR(IF(OR(J32="",I32=0),"",ROUND((2*I32+1.96^2-(1.96*SQRT((1.96^2+4*I32*(1-(J32/100))))))/(2*($L32+(1.96^2))),3))*100,"")</f>
        <v>30</v>
      </c>
      <c r="K33" s="121">
        <f>IFERROR(IF(OR(J32="",I32=0),"",ROUND((2*I32+1.96^2+(1.96*SQRT((1.96^2+4*I32*(1-(J32/100))))))/(2*($L32+(1.96^2))),3))*100,"")</f>
        <v>30.8</v>
      </c>
      <c r="L33" s="211"/>
      <c r="M33" s="211"/>
    </row>
    <row r="34" spans="1:20" s="38" customFormat="1" ht="18.75" x14ac:dyDescent="0.3">
      <c r="A34" s="90" t="s">
        <v>52</v>
      </c>
      <c r="B34" s="212" t="s">
        <v>52</v>
      </c>
      <c r="C34" s="214">
        <f>IF(selection!$B$33="All malignant (excl NMSC)",SUMIFS(data4!F:F,data4!D:D,1,data4!B:B,$A34),SUMIFS(data4!F:F,data4!D:D,1,data4!A:A,selection!$B$33,data4!B:B,$A34))</f>
        <v>7951</v>
      </c>
      <c r="D34" s="206">
        <f>IF(C34=0,"",IFERROR(C34/$L34*100,""))</f>
        <v>15.382978311761178</v>
      </c>
      <c r="E34" s="215"/>
      <c r="F34" s="216">
        <f>IF(selection!$B$33="All malignant (excl NMSC)",SUMIFS(data4!F:F,data4!E:E,1,data4!B:B,$A34),SUMIFS(data4!F:F,data4!E:E,1,data4!A:A,selection!$B$33,data4!B:B,$A34))</f>
        <v>13133</v>
      </c>
      <c r="G34" s="206">
        <f>IF(F34=0,"",IFERROR(F34/$M34*100,""))</f>
        <v>34.475245445476979</v>
      </c>
      <c r="H34" s="206"/>
      <c r="I34" s="209">
        <f>IF(selection!$B$33="All malignant (excl NMSC)",SUMIFS(data4!F:F,data4!C:C,1,data4!B:B,$A34),SUMIFS(data4!F:F,data4!C:C,1,data4!A:A,selection!$B$33,data4!B:B,$A34))</f>
        <v>9679</v>
      </c>
      <c r="J34" s="206">
        <f>IF(I34=0,"",IFERROR(I34/$L34*100,""))</f>
        <v>18.726178729661232</v>
      </c>
      <c r="K34" s="206"/>
      <c r="L34" s="207">
        <f>IF(selection!$B$33="All malignant (excl NMSC)",SUMIFS(data4!F:F,data4!B:B,$A34),SUMIFS(data4!F:F,data4!A:A,selection!$B$33,data4!B:B,$A34))</f>
        <v>51687</v>
      </c>
      <c r="M34" s="207">
        <f>IF(selection!$B$33="All malignant (excl NMSC)",SUMIFS(data4!F:F,data4!B:B,$A34,data4!A:A,"&lt;&gt;Other"),SUMIFS(data4!F:F,data4!A:A,selection!$B$33,data4!B:B,$A34))</f>
        <v>38094</v>
      </c>
    </row>
    <row r="35" spans="1:20" s="38" customFormat="1" ht="19.5" thickBot="1" x14ac:dyDescent="0.35">
      <c r="A35" s="90"/>
      <c r="B35" s="213"/>
      <c r="C35" s="210"/>
      <c r="D35" s="123">
        <f>IFERROR(IF(OR(D34="",C34=0),"",ROUND((2*C34+1.96^2-(1.96*SQRT((1.96^2+4*C34*(1-(D34/100))))))/(2*($L34+(1.96^2))),3))*100,"")</f>
        <v>15.1</v>
      </c>
      <c r="E35" s="124">
        <f>IFERROR(IF(OR(D34="",C34=0),"",ROUND((2*C34+1.96^2+(1.96*SQRT((1.96^2+4*C34*(1-(D34/100))))))/(2*($L34+(1.96^2))),3))*100,"")</f>
        <v>15.7</v>
      </c>
      <c r="F35" s="217"/>
      <c r="G35" s="123">
        <f>IFERROR(IF(OR(G34="",F34=0),"",ROUND((2*F34+1.96^2-(1.96*SQRT((1.96^2+4*F34*(1-(G34/100))))))/(2*($M34+(1.96^2))),3))*100,"")</f>
        <v>34</v>
      </c>
      <c r="H35" s="123">
        <f>IFERROR(IF(OR(G34="",F34=0),"",ROUND((2*F34+1.96^2+(1.96*SQRT((1.96^2+4*F34*(1-(G34/100))))))/(2*($M34+(1.96^2))),3))*100,"")</f>
        <v>35</v>
      </c>
      <c r="I35" s="210"/>
      <c r="J35" s="123">
        <f>IFERROR(IF(OR(J34="",I34=0),"",ROUND((2*I34+1.96^2-(1.96*SQRT((1.96^2+4*I34*(1-(J34/100))))))/(2*($L34+(1.96^2))),3))*100,"")</f>
        <v>18.399999999999999</v>
      </c>
      <c r="K35" s="123">
        <f>IFERROR(IF(OR(J34="",I34=0),"",ROUND((2*I34+1.96^2+(1.96*SQRT((1.96^2+4*I34*(1-(J34/100))))))/(2*($L34+(1.96^2))),3))*100,"")</f>
        <v>19.100000000000001</v>
      </c>
      <c r="L35" s="208"/>
      <c r="M35" s="208"/>
    </row>
    <row r="36" spans="1:20" ht="19.5" customHeight="1" x14ac:dyDescent="0.25">
      <c r="A36" s="1"/>
      <c r="B36" s="52" t="s">
        <v>179</v>
      </c>
      <c r="C36" s="4"/>
    </row>
    <row r="37" spans="1:20" ht="19.5" customHeight="1" x14ac:dyDescent="0.25">
      <c r="A37" s="1"/>
      <c r="B37" s="3"/>
      <c r="C37" s="4"/>
    </row>
    <row r="38" spans="1:20" s="1" customFormat="1" ht="19.5" customHeight="1" x14ac:dyDescent="0.25">
      <c r="B38" s="2"/>
    </row>
    <row r="39" spans="1:20" s="1" customFormat="1" ht="19.5" customHeight="1" x14ac:dyDescent="0.25">
      <c r="B39" s="2"/>
      <c r="C39" s="205" t="s">
        <v>92</v>
      </c>
      <c r="D39" s="205"/>
      <c r="E39" s="205"/>
      <c r="F39" s="205" t="s">
        <v>90</v>
      </c>
      <c r="G39" s="205"/>
      <c r="H39" s="205"/>
      <c r="I39" s="205" t="s">
        <v>91</v>
      </c>
      <c r="J39" s="205"/>
      <c r="K39" s="205"/>
      <c r="L39" s="58"/>
      <c r="M39" s="58"/>
      <c r="N39" s="58"/>
    </row>
    <row r="40" spans="1:20" s="1" customFormat="1" ht="19.5" customHeight="1" x14ac:dyDescent="0.25">
      <c r="B40" s="19" t="s">
        <v>35</v>
      </c>
      <c r="C40" s="205" t="s">
        <v>127</v>
      </c>
      <c r="D40" s="205"/>
      <c r="E40" s="205"/>
      <c r="F40" s="205"/>
      <c r="G40" s="205"/>
      <c r="H40" s="205"/>
      <c r="I40" s="205"/>
      <c r="J40" s="205"/>
      <c r="K40" s="205"/>
      <c r="O40" s="58"/>
      <c r="P40" s="58"/>
      <c r="Q40" s="58"/>
      <c r="R40" s="189"/>
      <c r="S40" s="189"/>
      <c r="T40" s="189"/>
    </row>
    <row r="41" spans="1:20" s="1" customFormat="1" ht="19.5" customHeight="1" x14ac:dyDescent="0.25">
      <c r="B41" s="19"/>
      <c r="C41" s="92" t="s">
        <v>27</v>
      </c>
      <c r="D41" s="86" t="s">
        <v>26</v>
      </c>
      <c r="E41" s="86" t="s">
        <v>25</v>
      </c>
      <c r="F41" s="92" t="s">
        <v>27</v>
      </c>
      <c r="G41" s="86" t="s">
        <v>26</v>
      </c>
      <c r="H41" s="86" t="s">
        <v>25</v>
      </c>
      <c r="I41" s="92" t="s">
        <v>27</v>
      </c>
      <c r="J41" s="86" t="s">
        <v>26</v>
      </c>
      <c r="K41" s="86" t="s">
        <v>25</v>
      </c>
      <c r="O41" s="21"/>
      <c r="P41" s="21"/>
      <c r="Q41" s="21"/>
      <c r="R41" s="21"/>
      <c r="S41" s="21"/>
      <c r="T41" s="21"/>
    </row>
    <row r="42" spans="1:20" s="1" customFormat="1" ht="19.5" customHeight="1" x14ac:dyDescent="0.25">
      <c r="B42" s="19"/>
      <c r="C42" s="87"/>
      <c r="D42" s="88"/>
      <c r="E42" s="88"/>
      <c r="F42" s="87"/>
      <c r="G42" s="88"/>
      <c r="H42" s="88"/>
      <c r="I42" s="87"/>
      <c r="J42" s="88"/>
      <c r="K42" s="88"/>
      <c r="O42" s="94"/>
      <c r="P42" s="94"/>
      <c r="Q42" s="94"/>
      <c r="R42" s="94"/>
      <c r="S42" s="94"/>
      <c r="T42" s="94"/>
    </row>
    <row r="43" spans="1:20" s="1" customFormat="1" ht="19.5" customHeight="1" x14ac:dyDescent="0.25">
      <c r="B43" s="19" t="s">
        <v>198</v>
      </c>
      <c r="C43" s="85">
        <f>IF(selection!$B$33="All malignant (excl NMSC)",D28,"0")</f>
        <v>28.540401141695671</v>
      </c>
      <c r="D43" s="89">
        <f>IF(selection!$B$33="All malignant (excl NMSC)",D28-D29,"0")</f>
        <v>0.14040114169567275</v>
      </c>
      <c r="E43" s="89">
        <f>IF(selection!$B$33="All malignant (excl NMSC)",E29-D28,"0")</f>
        <v>5.9598858304326541E-2</v>
      </c>
      <c r="F43" s="85">
        <f>IF(selection!$B$33="All malignant (excl NMSC)",G28,"0")</f>
        <v>44.863121403553116</v>
      </c>
      <c r="G43" s="89">
        <f>IF(selection!$B$33="All malignant (excl NMSC)",G28-G29,"0")</f>
        <v>0.163121403553113</v>
      </c>
      <c r="H43" s="89">
        <f>IF(selection!$B$33="All malignant (excl NMSC)",H29-G28,"0")</f>
        <v>0.13687859644688416</v>
      </c>
      <c r="I43" s="85">
        <f>IF(selection!$B$33="All malignant (excl NMSC)",J28,"0")</f>
        <v>27.612137538719121</v>
      </c>
      <c r="J43" s="89">
        <f>IF(selection!$B$33="All malignant (excl NMSC)",J28-J29,"0")</f>
        <v>0.11213753871911791</v>
      </c>
      <c r="K43" s="89">
        <f>IF(selection!$B$33="All malignant (excl NMSC)",K29-J28,"0")</f>
        <v>8.7862461280881377E-2</v>
      </c>
      <c r="O43" s="53"/>
      <c r="P43" s="53"/>
      <c r="Q43" s="53"/>
      <c r="R43" s="53"/>
      <c r="S43" s="53"/>
      <c r="T43" s="53"/>
    </row>
    <row r="44" spans="1:20" s="1" customFormat="1" ht="19.5" customHeight="1" x14ac:dyDescent="0.25">
      <c r="B44" s="19" t="s">
        <v>200</v>
      </c>
      <c r="C44" s="85">
        <f>IF(selection!$B$33="All malignant (excl NMSC)",D30,"0")</f>
        <v>28.860012858403067</v>
      </c>
      <c r="D44" s="89">
        <f>IF(selection!$B$33="All malignant (excl NMSC)",D30-D31,"0")</f>
        <v>6.0012858403069913E-2</v>
      </c>
      <c r="E44" s="89">
        <f>IF(selection!$B$33="All malignant (excl NMSC)",E31-D30,"0")</f>
        <v>0.13998714159692938</v>
      </c>
      <c r="F44" s="85">
        <f>IF(selection!$B$33="All malignant (excl NMSC)",G30,"0")</f>
        <v>45.087092523927488</v>
      </c>
      <c r="G44" s="89">
        <f>IF(selection!$B$33="All malignant (excl NMSC)",G30-G31,"0")</f>
        <v>8.709252392748823E-2</v>
      </c>
      <c r="H44" s="89">
        <f>IF(selection!$B$33="All malignant (excl NMSC)",H31-G30,"0")</f>
        <v>0.11290747607251461</v>
      </c>
      <c r="I44" s="85">
        <f>IF(selection!$B$33="All malignant (excl NMSC)",J30,"0")</f>
        <v>28.008517446061987</v>
      </c>
      <c r="J44" s="89">
        <f>IF(selection!$B$33="All malignant (excl NMSC)",J30-J31,"0")</f>
        <v>0.10851744606198466</v>
      </c>
      <c r="K44" s="89">
        <f>IF(selection!$B$33="All malignant (excl NMSC)",K31-J30,"0")</f>
        <v>9.1482553938014632E-2</v>
      </c>
      <c r="O44" s="53"/>
      <c r="P44" s="53"/>
      <c r="Q44" s="53"/>
      <c r="R44" s="53"/>
      <c r="S44" s="53"/>
      <c r="T44" s="53"/>
    </row>
    <row r="45" spans="1:20" s="1" customFormat="1" x14ac:dyDescent="0.25">
      <c r="B45" s="19" t="s">
        <v>201</v>
      </c>
      <c r="C45" s="85">
        <f>IF(selection!$B$33="All malignant (excl NMSC)",D32,"0")</f>
        <v>37.012441492979157</v>
      </c>
      <c r="D45" s="89">
        <f>IF(selection!$B$33="All malignant (excl NMSC)",D32-D33,"0")</f>
        <v>0.41244149297915556</v>
      </c>
      <c r="E45" s="89">
        <f>IF(selection!$B$33="All malignant (excl NMSC)",E33-D32,"0")</f>
        <v>0.3875585070208416</v>
      </c>
      <c r="F45" s="85">
        <f>IF(selection!$B$33="All malignant (excl NMSC)",G32,"0")</f>
        <v>51.722387022635566</v>
      </c>
      <c r="G45" s="89">
        <f>IF(selection!$B$33="All malignant (excl NMSC)",G32-G33,"0")</f>
        <v>0.52238702263556291</v>
      </c>
      <c r="H45" s="89">
        <f>IF(selection!$B$33="All malignant (excl NMSC)",H33-G32,"0")</f>
        <v>0.47761297736443709</v>
      </c>
      <c r="I45" s="85">
        <f>IF(selection!$B$33="All malignant (excl NMSC)",J32,"0")</f>
        <v>30.435652278273395</v>
      </c>
      <c r="J45" s="89">
        <f>IF(selection!$B$33="All malignant (excl NMSC)",J32-J33,"0")</f>
        <v>0.4356522782733947</v>
      </c>
      <c r="K45" s="89">
        <f>IF(selection!$B$33="All malignant (excl NMSC)",K33-J32,"0")</f>
        <v>0.36434772172660601</v>
      </c>
      <c r="O45" s="53"/>
      <c r="P45" s="53"/>
      <c r="Q45" s="53"/>
      <c r="R45" s="53"/>
      <c r="S45" s="53"/>
      <c r="T45" s="53"/>
    </row>
    <row r="46" spans="1:20" s="1" customFormat="1" x14ac:dyDescent="0.25">
      <c r="B46" s="19" t="s">
        <v>52</v>
      </c>
      <c r="C46" s="85">
        <f>IF(selection!$B$33="All malignant (excl NMSC)",D34,"0")</f>
        <v>15.382978311761178</v>
      </c>
      <c r="D46" s="89">
        <f>IF(selection!$B$33="All malignant (excl NMSC)",D34-D35,"0")</f>
        <v>0.2829783117611786</v>
      </c>
      <c r="E46" s="89">
        <f>IF(selection!$B$33="All malignant (excl NMSC)",E35-D34,"0")</f>
        <v>0.31702168823882104</v>
      </c>
      <c r="F46" s="85">
        <f>IF(selection!$B$33="All malignant (excl NMSC)",G34,"0")</f>
        <v>34.475245445476979</v>
      </c>
      <c r="G46" s="89">
        <f>IF(selection!$B$33="All malignant (excl NMSC)",G34-G35,"0")</f>
        <v>0.475245445476979</v>
      </c>
      <c r="H46" s="89">
        <f>IF(selection!$B$33="All malignant (excl NMSC)",H35-G34,"0")</f>
        <v>0.524754554523021</v>
      </c>
      <c r="I46" s="85">
        <f>IF(selection!$B$33="All malignant (excl NMSC)",J34,"0")</f>
        <v>18.726178729661232</v>
      </c>
      <c r="J46" s="89">
        <f>IF(selection!$B$33="All malignant (excl NMSC)",J34-J35,"0")</f>
        <v>0.32617872966123329</v>
      </c>
      <c r="K46" s="89">
        <f>IF(selection!$B$33="All malignant (excl NMSC)",K35-J34,"0")</f>
        <v>0.37382127033876955</v>
      </c>
      <c r="O46" s="53"/>
      <c r="P46" s="53"/>
      <c r="Q46" s="53"/>
      <c r="R46" s="53"/>
      <c r="S46" s="53"/>
      <c r="T46" s="53"/>
    </row>
    <row r="47" spans="1:20" s="96" customFormat="1" ht="19.5" customHeight="1" x14ac:dyDescent="0.25">
      <c r="B47" s="56"/>
      <c r="C47" s="85"/>
      <c r="D47" s="85"/>
      <c r="E47" s="89"/>
      <c r="F47" s="89"/>
      <c r="G47" s="85"/>
      <c r="H47" s="85"/>
      <c r="I47" s="89"/>
      <c r="J47" s="89"/>
      <c r="K47" s="85"/>
      <c r="L47" s="95"/>
    </row>
    <row r="48" spans="1:20" s="96" customFormat="1" ht="19.5" customHeight="1" x14ac:dyDescent="0.25">
      <c r="B48" s="56"/>
      <c r="C48" s="205" t="s">
        <v>128</v>
      </c>
      <c r="D48" s="205"/>
      <c r="E48" s="205"/>
      <c r="F48" s="205"/>
      <c r="G48" s="205"/>
      <c r="H48" s="205"/>
      <c r="I48" s="205"/>
      <c r="J48" s="205"/>
      <c r="K48" s="205"/>
      <c r="L48" s="95"/>
    </row>
    <row r="49" spans="2:12" s="96" customFormat="1" x14ac:dyDescent="0.25">
      <c r="B49" s="56"/>
      <c r="C49" s="92" t="s">
        <v>27</v>
      </c>
      <c r="D49" s="86" t="s">
        <v>26</v>
      </c>
      <c r="E49" s="86" t="s">
        <v>25</v>
      </c>
      <c r="F49" s="92" t="s">
        <v>27</v>
      </c>
      <c r="G49" s="86" t="s">
        <v>26</v>
      </c>
      <c r="H49" s="86" t="s">
        <v>25</v>
      </c>
      <c r="I49" s="92" t="s">
        <v>27</v>
      </c>
      <c r="J49" s="86" t="s">
        <v>26</v>
      </c>
      <c r="K49" s="86" t="s">
        <v>25</v>
      </c>
      <c r="L49" s="95"/>
    </row>
    <row r="50" spans="2:12" s="96" customFormat="1" x14ac:dyDescent="0.25">
      <c r="B50" s="56"/>
      <c r="C50" s="92"/>
      <c r="D50" s="88"/>
      <c r="E50" s="88"/>
      <c r="F50" s="92"/>
      <c r="G50" s="88"/>
      <c r="H50" s="88"/>
      <c r="I50" s="92"/>
      <c r="J50" s="88"/>
      <c r="K50" s="88"/>
    </row>
    <row r="51" spans="2:12" s="96" customFormat="1" x14ac:dyDescent="0.25">
      <c r="B51" s="19" t="s">
        <v>198</v>
      </c>
      <c r="C51" s="85" t="str">
        <f>IF(selection!$B$33&lt;&gt;"All malignant (excl NMSC)",D28,"0")</f>
        <v>0</v>
      </c>
      <c r="D51" s="89" t="str">
        <f>IF(selection!$B$33&lt;&gt;"All malignant (excl NMSC)",D28-D29,"0")</f>
        <v>0</v>
      </c>
      <c r="E51" s="89" t="str">
        <f>IF(selection!$B$33&lt;&gt;"All malignant (excl NMSC)",E29-D28,"0")</f>
        <v>0</v>
      </c>
      <c r="F51" s="85" t="str">
        <f>IF(selection!$B$33&lt;&gt;"All malignant (excl NMSC)",G28,"0")</f>
        <v>0</v>
      </c>
      <c r="G51" s="89" t="str">
        <f>IF(selection!$B$33&lt;&gt;"All malignant (excl NMSC)",G28-G29,"0")</f>
        <v>0</v>
      </c>
      <c r="H51" s="89" t="str">
        <f>IF(selection!$B$33&lt;&gt;"All malignant (excl NMSC)",H29-G28,"0")</f>
        <v>0</v>
      </c>
      <c r="I51" s="85" t="str">
        <f>IF(selection!$B$33&lt;&gt;"All malignant (excl NMSC)",J28,"0")</f>
        <v>0</v>
      </c>
      <c r="J51" s="89" t="str">
        <f>IF(selection!$B$33&lt;&gt;"All malignant (excl NMSC)",J28-J29,"0")</f>
        <v>0</v>
      </c>
      <c r="K51" s="89" t="str">
        <f>IF(selection!$B$33&lt;&gt;"All malignant (excl NMSC)",K29-J28,"0")</f>
        <v>0</v>
      </c>
      <c r="L51" s="95"/>
    </row>
    <row r="52" spans="2:12" s="96" customFormat="1" x14ac:dyDescent="0.25">
      <c r="B52" s="19" t="s">
        <v>200</v>
      </c>
      <c r="C52" s="85" t="str">
        <f>IF(selection!$B$33&lt;&gt;"All malignant (excl NMSC)",D30,"0")</f>
        <v>0</v>
      </c>
      <c r="D52" s="89" t="str">
        <f>IF(selection!$B$33&lt;&gt;"All malignant (excl NMSC)",D30-D31,"0")</f>
        <v>0</v>
      </c>
      <c r="E52" s="89" t="str">
        <f>IF(selection!$B$33&lt;&gt;"All malignant (excl NMSC)",E31-D30,"0")</f>
        <v>0</v>
      </c>
      <c r="F52" s="85" t="str">
        <f>IF(selection!$B$33&lt;&gt;"All malignant (excl NMSC)",G30,"0")</f>
        <v>0</v>
      </c>
      <c r="G52" s="89" t="str">
        <f>IF(selection!$B$33&lt;&gt;"All malignant (excl NMSC)",G30-G31,"0")</f>
        <v>0</v>
      </c>
      <c r="H52" s="89" t="str">
        <f>IF(selection!$B$33&lt;&gt;"All malignant (excl NMSC)",H31-G30,"0")</f>
        <v>0</v>
      </c>
      <c r="I52" s="85" t="str">
        <f>IF(selection!$B$33&lt;&gt;"All malignant (excl NMSC)",J30,"0")</f>
        <v>0</v>
      </c>
      <c r="J52" s="89" t="str">
        <f>IF(selection!$B$33&lt;&gt;"All malignant (excl NMSC)",J30-J31,"0")</f>
        <v>0</v>
      </c>
      <c r="K52" s="89" t="str">
        <f>IF(selection!$B$33&lt;&gt;"All malignant (excl NMSC)",K31-J30,"0")</f>
        <v>0</v>
      </c>
      <c r="L52" s="95"/>
    </row>
    <row r="53" spans="2:12" s="1" customFormat="1" x14ac:dyDescent="0.25">
      <c r="B53" s="19" t="s">
        <v>201</v>
      </c>
      <c r="C53" s="85" t="str">
        <f>IF(selection!$B$33&lt;&gt;"All malignant (excl NMSC)",D32,"0")</f>
        <v>0</v>
      </c>
      <c r="D53" s="89" t="str">
        <f>IF(selection!$B$33&lt;&gt;"All malignant (excl NMSC)",D32-D33,"0")</f>
        <v>0</v>
      </c>
      <c r="E53" s="89" t="str">
        <f>IF(selection!$B$33&lt;&gt;"All malignant (excl NMSC)",E33-D32,"0")</f>
        <v>0</v>
      </c>
      <c r="F53" s="85" t="str">
        <f>IF(selection!$B$33&lt;&gt;"All malignant (excl NMSC)",G32,"0")</f>
        <v>0</v>
      </c>
      <c r="G53" s="89" t="str">
        <f>IF(selection!$B$33&lt;&gt;"All malignant (excl NMSC)",G32-G33,"0")</f>
        <v>0</v>
      </c>
      <c r="H53" s="89" t="str">
        <f>IF(selection!$B$33&lt;&gt;"All malignant (excl NMSC)",H33-G32,"0")</f>
        <v>0</v>
      </c>
      <c r="I53" s="85" t="str">
        <f>IF(selection!$B$33&lt;&gt;"All malignant (excl NMSC)",J32,"0")</f>
        <v>0</v>
      </c>
      <c r="J53" s="89" t="str">
        <f>IF(selection!$B$33&lt;&gt;"All malignant (excl NMSC)",J32-J33,"0")</f>
        <v>0</v>
      </c>
      <c r="K53" s="89" t="str">
        <f>IF(selection!$B$33&lt;&gt;"All malignant (excl NMSC)",K33-J32,"0")</f>
        <v>0</v>
      </c>
      <c r="L53" s="95"/>
    </row>
    <row r="54" spans="2:12" s="1" customFormat="1" x14ac:dyDescent="0.25">
      <c r="B54" s="19" t="s">
        <v>52</v>
      </c>
      <c r="C54" s="85" t="str">
        <f>IF(selection!$B$33&lt;&gt;"All malignant (excl NMSC)",D34,"0")</f>
        <v>0</v>
      </c>
      <c r="D54" s="89" t="str">
        <f>IF(selection!$B$33&lt;&gt;"All malignant (excl NMSC)",D34-D35,"0")</f>
        <v>0</v>
      </c>
      <c r="E54" s="89" t="str">
        <f>IF(selection!$B$33&lt;&gt;"All malignant (excl NMSC)",E35-D34,"0")</f>
        <v>0</v>
      </c>
      <c r="F54" s="85" t="str">
        <f>IF(selection!$B$33&lt;&gt;"All malignant (excl NMSC)",G34,"0")</f>
        <v>0</v>
      </c>
      <c r="G54" s="89" t="str">
        <f>IF(selection!$B$33&lt;&gt;"All malignant (excl NMSC)",G34-G35,"0")</f>
        <v>0</v>
      </c>
      <c r="H54" s="89" t="str">
        <f>IF(selection!$B$33&lt;&gt;"All malignant (excl NMSC)",H35-G34,"0")</f>
        <v>0</v>
      </c>
      <c r="I54" s="85" t="str">
        <f>IF(selection!$B$33&lt;&gt;"All malignant (excl NMSC)",J34,"0")</f>
        <v>0</v>
      </c>
      <c r="J54" s="89" t="str">
        <f>IF(selection!$B$33&lt;&gt;"All malignant (excl NMSC)",J34-J35,"0")</f>
        <v>0</v>
      </c>
      <c r="K54" s="89" t="str">
        <f>IF(selection!$B$33&lt;&gt;"All malignant (excl NMSC)",K35-J34,"0")</f>
        <v>0</v>
      </c>
      <c r="L54" s="95"/>
    </row>
    <row r="55" spans="2:12" s="1" customFormat="1" x14ac:dyDescent="0.25">
      <c r="B55" s="19"/>
      <c r="C55" s="95"/>
      <c r="D55" s="2"/>
    </row>
    <row r="56" spans="2:12" s="1" customFormat="1" x14ac:dyDescent="0.25">
      <c r="B56" s="19"/>
      <c r="C56" s="95"/>
      <c r="D56" s="2"/>
    </row>
    <row r="57" spans="2:12" x14ac:dyDescent="0.25">
      <c r="B57" s="3"/>
      <c r="D57" s="3"/>
    </row>
    <row r="58" spans="2:12" x14ac:dyDescent="0.25">
      <c r="B58" s="3"/>
      <c r="D58" s="3"/>
    </row>
    <row r="59" spans="2:12" x14ac:dyDescent="0.25">
      <c r="B59" s="3"/>
      <c r="D59" s="3"/>
    </row>
    <row r="60" spans="2:12" x14ac:dyDescent="0.25">
      <c r="C60" s="4"/>
    </row>
  </sheetData>
  <mergeCells count="55">
    <mergeCell ref="L28:L29"/>
    <mergeCell ref="M28:M29"/>
    <mergeCell ref="B2:M4"/>
    <mergeCell ref="C25:K25"/>
    <mergeCell ref="C26:C27"/>
    <mergeCell ref="D26:E26"/>
    <mergeCell ref="F26:F27"/>
    <mergeCell ref="G26:H26"/>
    <mergeCell ref="I26:I27"/>
    <mergeCell ref="J26:K26"/>
    <mergeCell ref="L26:L27"/>
    <mergeCell ref="M26:M27"/>
    <mergeCell ref="D27:E27"/>
    <mergeCell ref="G27:H27"/>
    <mergeCell ref="J27:K27"/>
    <mergeCell ref="I30:I31"/>
    <mergeCell ref="J30:K30"/>
    <mergeCell ref="L30:L31"/>
    <mergeCell ref="M30:M31"/>
    <mergeCell ref="B28:B29"/>
    <mergeCell ref="C28:C29"/>
    <mergeCell ref="D28:E28"/>
    <mergeCell ref="F28:F29"/>
    <mergeCell ref="G28:H28"/>
    <mergeCell ref="I28:I29"/>
    <mergeCell ref="B30:B31"/>
    <mergeCell ref="C30:C31"/>
    <mergeCell ref="D30:E30"/>
    <mergeCell ref="F30:F31"/>
    <mergeCell ref="G30:H30"/>
    <mergeCell ref="J28:K28"/>
    <mergeCell ref="B32:B33"/>
    <mergeCell ref="C32:C33"/>
    <mergeCell ref="D32:E32"/>
    <mergeCell ref="F32:F33"/>
    <mergeCell ref="G32:H32"/>
    <mergeCell ref="I32:I33"/>
    <mergeCell ref="J32:K32"/>
    <mergeCell ref="L32:L33"/>
    <mergeCell ref="M32:M33"/>
    <mergeCell ref="R40:T40"/>
    <mergeCell ref="J34:K34"/>
    <mergeCell ref="L34:L35"/>
    <mergeCell ref="M34:M35"/>
    <mergeCell ref="I34:I35"/>
    <mergeCell ref="B34:B35"/>
    <mergeCell ref="C34:C35"/>
    <mergeCell ref="D34:E34"/>
    <mergeCell ref="F34:F35"/>
    <mergeCell ref="G34:H34"/>
    <mergeCell ref="C48:K48"/>
    <mergeCell ref="C39:E39"/>
    <mergeCell ref="F39:H39"/>
    <mergeCell ref="I39:K39"/>
    <mergeCell ref="C40:K40"/>
  </mergeCells>
  <pageMargins left="0.7" right="0.7" top="0.75" bottom="0.75" header="0.3" footer="0.3"/>
  <pageSetup paperSize="9" scale="39" orientation="landscape" r:id="rId1"/>
  <ignoredErrors>
    <ignoredError sqref="D28:K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36866" r:id="rId4" name="List Box 2">
              <controlPr defaultSize="0" autoLine="0" autoPict="0">
                <anchor moveWithCells="1">
                  <from>
                    <xdr:col>1</xdr:col>
                    <xdr:colOff>28575</xdr:colOff>
                    <xdr:row>6</xdr:row>
                    <xdr:rowOff>28575</xdr:rowOff>
                  </from>
                  <to>
                    <xdr:col>2</xdr:col>
                    <xdr:colOff>342900</xdr:colOff>
                    <xdr:row>18</xdr:row>
                    <xdr:rowOff>190500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tabColor rgb="FF00B050"/>
  </sheetPr>
  <dimension ref="A1:AI62"/>
  <sheetViews>
    <sheetView showGridLines="0" zoomScale="90" zoomScaleNormal="90" zoomScaleSheetLayoutView="100" workbookViewId="0"/>
  </sheetViews>
  <sheetFormatPr defaultRowHeight="15" x14ac:dyDescent="0.25"/>
  <cols>
    <col min="1" max="1" width="1.7109375" style="4" customWidth="1"/>
    <col min="2" max="2" width="13.28515625" style="4" customWidth="1"/>
    <col min="3" max="3" width="16" style="4" customWidth="1"/>
    <col min="4" max="4" width="9.7109375" style="4" customWidth="1"/>
    <col min="5" max="5" width="8.42578125" style="4" bestFit="1" customWidth="1"/>
    <col min="6" max="6" width="18.140625" style="3" customWidth="1"/>
    <col min="7" max="8" width="7.42578125" style="4" bestFit="1" customWidth="1"/>
    <col min="9" max="9" width="18.140625" style="4" customWidth="1"/>
    <col min="10" max="11" width="7.42578125" style="4" bestFit="1" customWidth="1"/>
    <col min="12" max="12" width="18.140625" style="4" customWidth="1"/>
    <col min="13" max="14" width="7.42578125" style="4" bestFit="1" customWidth="1"/>
    <col min="15" max="15" width="18.140625" style="4" customWidth="1"/>
    <col min="16" max="17" width="7.42578125" style="4" bestFit="1" customWidth="1"/>
    <col min="18" max="18" width="18.140625" style="4" customWidth="1"/>
    <col min="19" max="20" width="7.42578125" style="4" bestFit="1" customWidth="1"/>
    <col min="21" max="21" width="18.140625" style="4" customWidth="1"/>
    <col min="22" max="23" width="7.42578125" style="4" bestFit="1" customWidth="1"/>
    <col min="24" max="24" width="18.140625" style="4" customWidth="1"/>
    <col min="25" max="26" width="7.42578125" style="4" bestFit="1" customWidth="1"/>
    <col min="27" max="27" width="18.140625" style="4" customWidth="1"/>
    <col min="28" max="28" width="10.85546875" style="4" bestFit="1" customWidth="1"/>
    <col min="29" max="16384" width="9.140625" style="4"/>
  </cols>
  <sheetData>
    <row r="1" spans="1:27" ht="15.75" thickBot="1" x14ac:dyDescent="0.3">
      <c r="F1" s="4"/>
      <c r="Q1" s="6"/>
      <c r="R1" s="6"/>
      <c r="S1" s="6"/>
      <c r="T1" s="6"/>
      <c r="U1" s="6"/>
      <c r="V1" s="6"/>
      <c r="X1" s="6"/>
      <c r="Y1" s="6"/>
      <c r="Z1" s="6"/>
    </row>
    <row r="2" spans="1:27" ht="15.75" customHeight="1" x14ac:dyDescent="0.25">
      <c r="B2" s="194" t="str">
        <f>"Number of "&amp;selection!C35&amp;" diagnosed in "&amp;selection!D12&amp;" and recorded to have been treated with chemotherapy, tumour resection or radiotherapy in England"</f>
        <v>Number of tumours of all 22 cancer sites combined diagnosed in 2013-2015 and recorded to have been treated with chemotherapy, tumour resection or radiotherapy in England</v>
      </c>
      <c r="C2" s="195"/>
      <c r="D2" s="195"/>
      <c r="E2" s="195"/>
      <c r="F2" s="195"/>
      <c r="G2" s="195"/>
      <c r="H2" s="195"/>
      <c r="I2" s="195"/>
      <c r="J2" s="195"/>
      <c r="K2" s="195"/>
      <c r="L2" s="195"/>
      <c r="M2" s="195"/>
      <c r="N2" s="195"/>
      <c r="O2" s="195"/>
      <c r="P2" s="195"/>
      <c r="Q2" s="195"/>
      <c r="R2" s="195"/>
      <c r="S2" s="195"/>
      <c r="T2" s="195"/>
      <c r="U2" s="195"/>
      <c r="V2" s="195"/>
      <c r="W2" s="195"/>
      <c r="X2" s="195"/>
      <c r="Y2" s="195"/>
      <c r="Z2" s="195"/>
      <c r="AA2" s="196"/>
    </row>
    <row r="3" spans="1:27" ht="15.75" customHeight="1" x14ac:dyDescent="0.25">
      <c r="B3" s="197"/>
      <c r="C3" s="198"/>
      <c r="D3" s="198"/>
      <c r="E3" s="198"/>
      <c r="F3" s="198"/>
      <c r="G3" s="198"/>
      <c r="H3" s="198"/>
      <c r="I3" s="198"/>
      <c r="J3" s="198"/>
      <c r="K3" s="198"/>
      <c r="L3" s="198"/>
      <c r="M3" s="198"/>
      <c r="N3" s="198"/>
      <c r="O3" s="198"/>
      <c r="P3" s="198"/>
      <c r="Q3" s="198"/>
      <c r="R3" s="198"/>
      <c r="S3" s="198"/>
      <c r="T3" s="198"/>
      <c r="U3" s="198"/>
      <c r="V3" s="198"/>
      <c r="W3" s="198"/>
      <c r="X3" s="198"/>
      <c r="Y3" s="198"/>
      <c r="Z3" s="198"/>
      <c r="AA3" s="199"/>
    </row>
    <row r="4" spans="1:27" ht="15.75" customHeight="1" thickBot="1" x14ac:dyDescent="0.3">
      <c r="B4" s="200"/>
      <c r="C4" s="201"/>
      <c r="D4" s="201"/>
      <c r="E4" s="201"/>
      <c r="F4" s="201"/>
      <c r="G4" s="201"/>
      <c r="H4" s="201"/>
      <c r="I4" s="201"/>
      <c r="J4" s="201"/>
      <c r="K4" s="201"/>
      <c r="L4" s="201"/>
      <c r="M4" s="201"/>
      <c r="N4" s="201"/>
      <c r="O4" s="201"/>
      <c r="P4" s="201"/>
      <c r="Q4" s="201"/>
      <c r="R4" s="201"/>
      <c r="S4" s="201"/>
      <c r="T4" s="201"/>
      <c r="U4" s="201"/>
      <c r="V4" s="201"/>
      <c r="W4" s="201"/>
      <c r="X4" s="201"/>
      <c r="Y4" s="201"/>
      <c r="Z4" s="201"/>
      <c r="AA4" s="202"/>
    </row>
    <row r="5" spans="1:27" s="1" customFormat="1" ht="15.75" customHeight="1" x14ac:dyDescent="0.25">
      <c r="A5" s="4"/>
      <c r="B5" s="1" t="str">
        <f>"Proportion of "&amp;selection!C35&amp;" diagnosed in "&amp;selection!D12&amp;", by broad ethnic group - treatments are presented in combinations"</f>
        <v>Proportion of tumours of all 22 cancer sites combined diagnosed in 2013-2015, by broad ethnic group - treatments are presented in combinations</v>
      </c>
      <c r="C5" s="4"/>
      <c r="D5" s="4"/>
      <c r="E5" s="4"/>
      <c r="F5" s="4"/>
      <c r="G5" s="4"/>
      <c r="H5" s="4"/>
      <c r="I5" s="4"/>
      <c r="J5" s="4"/>
      <c r="K5" s="4"/>
      <c r="R5" s="81"/>
      <c r="S5" s="81"/>
      <c r="T5" s="81"/>
      <c r="U5" s="81"/>
      <c r="V5" s="81"/>
      <c r="W5" s="2"/>
      <c r="X5" s="81"/>
      <c r="Y5" s="81"/>
      <c r="Z5" s="81"/>
    </row>
    <row r="6" spans="1:27" ht="20.100000000000001" customHeight="1" x14ac:dyDescent="0.25">
      <c r="B6" s="18" t="s">
        <v>116</v>
      </c>
      <c r="C6" s="18"/>
      <c r="D6" s="3"/>
      <c r="E6" s="3"/>
      <c r="G6" s="3"/>
      <c r="H6" s="3"/>
      <c r="I6" s="3"/>
      <c r="J6" s="3"/>
      <c r="K6" s="3"/>
      <c r="L6" s="3"/>
      <c r="M6" s="3"/>
      <c r="N6" s="3"/>
      <c r="O6" s="3"/>
      <c r="P6" s="3"/>
      <c r="Q6" s="3"/>
      <c r="R6" s="7"/>
      <c r="S6" s="7"/>
      <c r="T6" s="7"/>
      <c r="U6" s="7"/>
      <c r="V6" s="7"/>
      <c r="W6" s="3"/>
      <c r="X6" s="7"/>
      <c r="Y6" s="7"/>
      <c r="Z6" s="7"/>
      <c r="AA6" s="3"/>
    </row>
    <row r="7" spans="1:27" ht="20.100000000000001" customHeight="1" x14ac:dyDescent="0.25">
      <c r="B7" s="14"/>
      <c r="C7" s="14"/>
      <c r="D7" s="14"/>
      <c r="E7" s="14"/>
      <c r="F7" s="14"/>
      <c r="G7" s="14"/>
      <c r="H7" s="14"/>
      <c r="I7" s="14"/>
      <c r="J7" s="14"/>
      <c r="K7" s="14"/>
      <c r="L7" s="14"/>
      <c r="M7" s="14"/>
      <c r="N7" s="14"/>
      <c r="O7" s="14"/>
      <c r="P7" s="14"/>
      <c r="Q7" s="14"/>
      <c r="R7" s="11"/>
      <c r="S7" s="7"/>
      <c r="T7" s="7"/>
      <c r="U7" s="7"/>
      <c r="V7" s="7"/>
      <c r="W7" s="14"/>
      <c r="X7" s="7"/>
      <c r="Y7" s="7"/>
      <c r="Z7" s="7"/>
      <c r="AA7" s="14"/>
    </row>
    <row r="8" spans="1:27" ht="20.100000000000001" customHeight="1" x14ac:dyDescent="0.25">
      <c r="B8" s="3"/>
      <c r="C8" s="3"/>
      <c r="D8" s="3"/>
      <c r="E8" s="3"/>
      <c r="G8" s="3"/>
      <c r="H8" s="3"/>
      <c r="I8" s="3"/>
      <c r="J8" s="3"/>
      <c r="K8" s="3"/>
      <c r="L8" s="3"/>
      <c r="M8" s="3"/>
      <c r="N8" s="3"/>
      <c r="O8" s="3"/>
      <c r="P8" s="3"/>
      <c r="Q8" s="3"/>
      <c r="R8" s="3"/>
      <c r="S8" s="3"/>
      <c r="T8" s="3"/>
      <c r="U8" s="3"/>
      <c r="V8" s="3"/>
      <c r="W8" s="3"/>
      <c r="X8" s="3"/>
      <c r="Y8" s="3"/>
      <c r="Z8" s="3"/>
      <c r="AA8" s="3"/>
    </row>
    <row r="9" spans="1:27" ht="20.100000000000001" customHeight="1" x14ac:dyDescent="0.25">
      <c r="B9" s="69"/>
      <c r="C9" s="69"/>
      <c r="D9" s="69"/>
      <c r="E9" s="69"/>
      <c r="F9" s="69"/>
      <c r="G9" s="69"/>
      <c r="H9" s="69"/>
      <c r="I9" s="69"/>
      <c r="J9" s="69"/>
      <c r="K9" s="69"/>
      <c r="L9" s="69"/>
      <c r="M9" s="69"/>
      <c r="N9" s="69"/>
      <c r="O9" s="69"/>
      <c r="P9" s="69"/>
      <c r="Q9" s="69"/>
      <c r="R9" s="3"/>
      <c r="S9" s="3"/>
      <c r="T9" s="3"/>
      <c r="U9" s="3"/>
      <c r="V9" s="3"/>
      <c r="W9" s="3"/>
      <c r="X9" s="3"/>
      <c r="Y9" s="3"/>
      <c r="Z9" s="3"/>
      <c r="AA9" s="69"/>
    </row>
    <row r="10" spans="1:27" ht="20.100000000000001" customHeight="1" x14ac:dyDescent="0.25">
      <c r="B10" s="69"/>
      <c r="C10" s="69"/>
      <c r="D10" s="69"/>
      <c r="E10" s="69"/>
      <c r="G10" s="69"/>
      <c r="H10" s="69"/>
      <c r="I10" s="69"/>
      <c r="J10" s="69"/>
      <c r="K10" s="69"/>
      <c r="L10" s="69"/>
      <c r="M10" s="69"/>
      <c r="N10" s="69"/>
      <c r="O10" s="69"/>
      <c r="P10" s="69"/>
      <c r="Q10" s="69"/>
      <c r="R10" s="74"/>
      <c r="S10" s="74"/>
      <c r="T10" s="74"/>
      <c r="U10" s="74" t="s">
        <v>41</v>
      </c>
      <c r="V10" s="74"/>
      <c r="W10" s="3"/>
      <c r="X10" s="74"/>
      <c r="Y10" s="74"/>
      <c r="Z10" s="74"/>
      <c r="AA10" s="69"/>
    </row>
    <row r="11" spans="1:27" ht="20.100000000000001" customHeight="1" x14ac:dyDescent="0.25">
      <c r="B11" s="3"/>
      <c r="C11" s="3"/>
      <c r="D11" s="3"/>
      <c r="E11" s="3"/>
      <c r="G11" s="3"/>
      <c r="H11" s="3"/>
      <c r="I11" s="3"/>
      <c r="J11" s="3"/>
      <c r="K11" s="3"/>
      <c r="L11" s="3"/>
      <c r="M11" s="3"/>
      <c r="N11" s="3"/>
      <c r="O11" s="3"/>
      <c r="P11" s="3"/>
      <c r="Q11" s="3"/>
      <c r="R11" s="3"/>
      <c r="S11" s="3"/>
      <c r="T11" s="3"/>
      <c r="U11" s="3"/>
      <c r="V11" s="3"/>
      <c r="W11" s="3"/>
      <c r="X11" s="3"/>
      <c r="Y11" s="3"/>
      <c r="Z11" s="3"/>
      <c r="AA11" s="3"/>
    </row>
    <row r="12" spans="1:27" ht="20.100000000000001" customHeight="1" x14ac:dyDescent="0.25">
      <c r="B12" s="3"/>
      <c r="C12" s="3"/>
      <c r="D12" s="3"/>
      <c r="E12" s="3"/>
      <c r="G12" s="3"/>
      <c r="H12" s="3"/>
      <c r="I12" s="3"/>
      <c r="J12" s="3"/>
      <c r="K12" s="3"/>
      <c r="L12" s="3"/>
      <c r="M12" s="3"/>
      <c r="N12" s="3"/>
      <c r="O12" s="3"/>
      <c r="P12" s="3"/>
      <c r="Q12" s="3"/>
      <c r="R12" s="3"/>
      <c r="S12" s="3"/>
      <c r="T12" s="3"/>
      <c r="U12" s="3"/>
      <c r="V12" s="3"/>
      <c r="W12" s="3"/>
      <c r="X12" s="3"/>
      <c r="Y12" s="3"/>
      <c r="Z12" s="3"/>
      <c r="AA12" s="3"/>
    </row>
    <row r="13" spans="1:27" ht="20.100000000000001" customHeight="1" x14ac:dyDescent="0.25">
      <c r="B13" s="3"/>
      <c r="C13" s="3"/>
      <c r="D13" s="3"/>
      <c r="E13" s="3"/>
      <c r="G13" s="3"/>
      <c r="H13" s="3"/>
      <c r="I13" s="3"/>
      <c r="J13" s="3"/>
      <c r="K13" s="3"/>
      <c r="L13" s="3"/>
      <c r="M13" s="3"/>
      <c r="N13" s="3"/>
      <c r="O13" s="3"/>
      <c r="P13" s="3"/>
      <c r="Q13" s="3"/>
      <c r="R13" s="3"/>
      <c r="S13" s="3"/>
      <c r="T13" s="3"/>
      <c r="U13" s="3"/>
      <c r="V13" s="3"/>
      <c r="W13" s="3"/>
      <c r="X13" s="3"/>
      <c r="Y13" s="3"/>
      <c r="Z13" s="3"/>
      <c r="AA13" s="3"/>
    </row>
    <row r="14" spans="1:27" ht="20.100000000000001" customHeight="1" x14ac:dyDescent="0.25">
      <c r="B14" s="3"/>
      <c r="C14" s="3"/>
      <c r="D14" s="3"/>
      <c r="E14" s="3"/>
      <c r="G14" s="3"/>
      <c r="H14" s="3"/>
      <c r="I14" s="3"/>
      <c r="J14" s="3"/>
      <c r="K14" s="3"/>
      <c r="L14" s="3"/>
      <c r="M14" s="3"/>
      <c r="N14" s="3"/>
      <c r="O14" s="3"/>
      <c r="P14" s="3"/>
      <c r="Q14" s="3"/>
      <c r="R14" s="3"/>
      <c r="S14" s="3"/>
      <c r="T14" s="3"/>
      <c r="U14" s="3"/>
      <c r="V14" s="3"/>
      <c r="W14" s="3"/>
      <c r="X14" s="3"/>
      <c r="Y14" s="3"/>
      <c r="Z14" s="3"/>
      <c r="AA14" s="3"/>
    </row>
    <row r="15" spans="1:27" s="5" customFormat="1" ht="20.100000000000001" customHeight="1" x14ac:dyDescent="0.25">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20.100000000000001" customHeight="1" x14ac:dyDescent="0.25">
      <c r="B16" s="3"/>
      <c r="C16" s="3"/>
      <c r="D16" s="3"/>
      <c r="E16" s="3"/>
      <c r="G16" s="3"/>
      <c r="H16" s="3"/>
      <c r="I16" s="3"/>
      <c r="J16" s="3"/>
      <c r="K16" s="3"/>
      <c r="L16" s="3"/>
      <c r="M16" s="3"/>
      <c r="N16" s="3"/>
      <c r="O16" s="3"/>
      <c r="P16" s="3"/>
      <c r="Q16" s="3"/>
      <c r="R16" s="3"/>
      <c r="S16" s="3"/>
      <c r="T16" s="3"/>
      <c r="U16" s="3"/>
      <c r="V16" s="3"/>
      <c r="W16" s="3"/>
      <c r="X16" s="3"/>
      <c r="Y16" s="3"/>
      <c r="Z16" s="3"/>
      <c r="AA16" s="3"/>
    </row>
    <row r="17" spans="1:28" s="12" customFormat="1" ht="20.100000000000001" customHeight="1" x14ac:dyDescent="0.25">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8" s="12" customFormat="1" ht="20.100000000000001" customHeight="1"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8" ht="20.100000000000001" customHeight="1" x14ac:dyDescent="0.25">
      <c r="B19" s="3"/>
      <c r="C19" s="3"/>
      <c r="D19" s="3"/>
      <c r="E19" s="3"/>
      <c r="G19" s="3"/>
      <c r="H19" s="3"/>
      <c r="I19" s="3"/>
      <c r="J19" s="3"/>
      <c r="K19" s="3"/>
      <c r="L19" s="3"/>
      <c r="M19" s="3"/>
      <c r="N19" s="3"/>
      <c r="O19" s="3"/>
      <c r="P19" s="3"/>
      <c r="Q19" s="3"/>
      <c r="R19" s="3"/>
      <c r="S19" s="3"/>
      <c r="T19" s="3"/>
      <c r="U19" s="3"/>
      <c r="V19" s="3"/>
      <c r="W19" s="3"/>
      <c r="X19" s="3"/>
      <c r="Y19" s="3"/>
      <c r="Z19" s="3"/>
      <c r="AA19" s="3"/>
    </row>
    <row r="20" spans="1:28" ht="20.100000000000001" customHeight="1" x14ac:dyDescent="0.25">
      <c r="B20" s="18"/>
      <c r="C20" s="18"/>
      <c r="D20" s="3"/>
      <c r="E20" s="3"/>
      <c r="G20" s="3"/>
      <c r="H20" s="3"/>
      <c r="I20" s="3"/>
      <c r="J20" s="3"/>
      <c r="K20" s="3"/>
      <c r="L20" s="3"/>
      <c r="M20" s="3"/>
      <c r="N20" s="3"/>
      <c r="O20" s="3"/>
      <c r="P20" s="3"/>
      <c r="Q20" s="3"/>
      <c r="R20" s="3"/>
      <c r="S20" s="3"/>
      <c r="T20" s="3"/>
      <c r="U20" s="3"/>
      <c r="V20" s="3"/>
      <c r="W20" s="3"/>
      <c r="X20" s="3"/>
      <c r="Y20" s="3"/>
      <c r="Z20" s="3"/>
      <c r="AA20" s="3"/>
    </row>
    <row r="21" spans="1:28" ht="20.100000000000001" customHeight="1" x14ac:dyDescent="0.25">
      <c r="B21" s="3"/>
      <c r="C21" s="3"/>
      <c r="D21" s="3"/>
      <c r="E21" s="3"/>
      <c r="G21" s="3"/>
      <c r="H21" s="3"/>
      <c r="I21" s="3"/>
      <c r="J21" s="3"/>
      <c r="K21" s="3"/>
      <c r="L21" s="3"/>
      <c r="M21" s="3"/>
      <c r="N21" s="3"/>
      <c r="O21" s="3"/>
      <c r="P21" s="3"/>
      <c r="Q21" s="3"/>
      <c r="R21" s="3"/>
      <c r="S21" s="3"/>
      <c r="T21" s="3"/>
      <c r="U21" s="3"/>
      <c r="V21" s="3"/>
      <c r="W21" s="3"/>
      <c r="X21" s="3"/>
      <c r="Y21" s="3"/>
      <c r="Z21" s="3"/>
      <c r="AA21" s="3"/>
    </row>
    <row r="22" spans="1:28" ht="16.5" customHeight="1" x14ac:dyDescent="0.25">
      <c r="B22" s="3"/>
      <c r="C22" s="3"/>
      <c r="D22" s="3"/>
      <c r="E22" s="3"/>
      <c r="G22" s="3"/>
      <c r="H22" s="3"/>
      <c r="I22" s="3"/>
      <c r="J22" s="3"/>
      <c r="K22" s="3"/>
      <c r="L22" s="3"/>
      <c r="M22" s="3"/>
      <c r="N22" s="3"/>
      <c r="O22" s="3"/>
      <c r="P22" s="3"/>
      <c r="Q22" s="3"/>
      <c r="R22" s="3"/>
      <c r="S22" s="3"/>
      <c r="T22" s="3"/>
      <c r="U22" s="3"/>
      <c r="V22" s="3"/>
      <c r="W22" s="3"/>
      <c r="X22" s="3"/>
      <c r="Y22" s="3"/>
      <c r="Z22" s="3"/>
      <c r="AA22" s="3"/>
    </row>
    <row r="23" spans="1:28" ht="18" customHeight="1" x14ac:dyDescent="0.25">
      <c r="D23" s="244" t="s">
        <v>243</v>
      </c>
      <c r="E23" s="244"/>
      <c r="F23" s="244"/>
      <c r="G23" s="244"/>
      <c r="H23" s="244"/>
      <c r="I23" s="244"/>
      <c r="J23" s="244"/>
      <c r="K23" s="244"/>
      <c r="L23" s="244"/>
      <c r="M23" s="244"/>
      <c r="N23" s="244"/>
      <c r="O23" s="244"/>
      <c r="P23" s="244"/>
      <c r="Q23" s="244"/>
      <c r="R23" s="244"/>
      <c r="S23" s="244"/>
      <c r="T23" s="244"/>
      <c r="U23" s="244"/>
      <c r="V23" s="244"/>
      <c r="W23" s="244"/>
      <c r="X23" s="244"/>
      <c r="Y23" s="244"/>
      <c r="Z23" s="244"/>
      <c r="AA23" s="244"/>
    </row>
    <row r="24" spans="1:28" ht="20.25" customHeight="1" thickBot="1" x14ac:dyDescent="0.3">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row>
    <row r="25" spans="1:28" s="38" customFormat="1" ht="19.5" thickBot="1" x14ac:dyDescent="0.35">
      <c r="B25" s="12"/>
      <c r="C25" s="144" t="s">
        <v>154</v>
      </c>
      <c r="D25" s="145"/>
      <c r="E25" s="145"/>
      <c r="F25" s="227"/>
      <c r="G25" s="227"/>
      <c r="H25" s="227"/>
      <c r="I25" s="227"/>
      <c r="J25" s="227"/>
      <c r="K25" s="227"/>
      <c r="L25" s="227"/>
      <c r="M25" s="227"/>
      <c r="N25" s="227"/>
      <c r="O25" s="227"/>
      <c r="P25" s="227"/>
      <c r="Q25" s="227"/>
      <c r="R25" s="227"/>
      <c r="S25" s="227"/>
      <c r="T25" s="227"/>
      <c r="U25" s="227"/>
      <c r="V25" s="227"/>
      <c r="W25" s="227"/>
      <c r="X25" s="227"/>
      <c r="Y25" s="227"/>
      <c r="Z25" s="228"/>
      <c r="AA25" s="12"/>
    </row>
    <row r="26" spans="1:28" s="38" customFormat="1" ht="18.75" x14ac:dyDescent="0.3">
      <c r="B26" s="12"/>
      <c r="C26" s="245" t="s">
        <v>246</v>
      </c>
      <c r="D26" s="242" t="s">
        <v>37</v>
      </c>
      <c r="E26" s="243"/>
      <c r="F26" s="149" t="s">
        <v>40</v>
      </c>
      <c r="G26" s="242" t="s">
        <v>37</v>
      </c>
      <c r="H26" s="243"/>
      <c r="I26" s="149" t="s">
        <v>86</v>
      </c>
      <c r="J26" s="242" t="s">
        <v>37</v>
      </c>
      <c r="K26" s="243"/>
      <c r="L26" s="149" t="s">
        <v>39</v>
      </c>
      <c r="M26" s="242" t="s">
        <v>37</v>
      </c>
      <c r="N26" s="243"/>
      <c r="O26" s="149" t="s">
        <v>38</v>
      </c>
      <c r="P26" s="242" t="s">
        <v>37</v>
      </c>
      <c r="Q26" s="243"/>
      <c r="R26" s="149" t="s">
        <v>87</v>
      </c>
      <c r="S26" s="242" t="s">
        <v>37</v>
      </c>
      <c r="T26" s="243"/>
      <c r="U26" s="149" t="s">
        <v>88</v>
      </c>
      <c r="V26" s="242" t="s">
        <v>37</v>
      </c>
      <c r="W26" s="243"/>
      <c r="X26" s="149" t="s">
        <v>89</v>
      </c>
      <c r="Y26" s="242" t="s">
        <v>37</v>
      </c>
      <c r="Z26" s="243"/>
      <c r="AA26" s="167" t="s">
        <v>177</v>
      </c>
    </row>
    <row r="27" spans="1:28" s="38" customFormat="1" ht="29.25" customHeight="1" thickBot="1" x14ac:dyDescent="0.35">
      <c r="A27" s="40"/>
      <c r="B27" s="12"/>
      <c r="C27" s="246"/>
      <c r="D27" s="165" t="s">
        <v>155</v>
      </c>
      <c r="E27" s="166"/>
      <c r="F27" s="161"/>
      <c r="G27" s="165" t="s">
        <v>155</v>
      </c>
      <c r="H27" s="166"/>
      <c r="I27" s="161"/>
      <c r="J27" s="165" t="s">
        <v>155</v>
      </c>
      <c r="K27" s="166"/>
      <c r="L27" s="161"/>
      <c r="M27" s="165" t="s">
        <v>155</v>
      </c>
      <c r="N27" s="166"/>
      <c r="O27" s="161"/>
      <c r="P27" s="165" t="s">
        <v>155</v>
      </c>
      <c r="Q27" s="166"/>
      <c r="R27" s="161"/>
      <c r="S27" s="165" t="s">
        <v>155</v>
      </c>
      <c r="T27" s="166"/>
      <c r="U27" s="161"/>
      <c r="V27" s="165" t="s">
        <v>155</v>
      </c>
      <c r="W27" s="166"/>
      <c r="X27" s="161"/>
      <c r="Y27" s="165" t="s">
        <v>155</v>
      </c>
      <c r="Z27" s="166"/>
      <c r="AA27" s="168"/>
    </row>
    <row r="28" spans="1:28" s="38" customFormat="1" ht="18.75" x14ac:dyDescent="0.3">
      <c r="A28" s="40"/>
      <c r="B28" s="220" t="s">
        <v>198</v>
      </c>
      <c r="C28" s="153">
        <f>IF(selection!$C$33="All 22 sites combined",SUMIFS('data '!F:F,'data '!D:D,0,'data '!E:E,0,'data '!C:C,0,'data '!A:A,"&lt;&gt;Other"),SUMIFS('data '!F:F,'data '!A:A,selection!$C$33,'data '!D:D,0,'data '!E:E,0,'data '!C:C,0))</f>
        <v>229907</v>
      </c>
      <c r="D28" s="221">
        <f>IF(C28=0,"",IFERROR(C28/$AA28*100,""))</f>
        <v>33.016154302380855</v>
      </c>
      <c r="E28" s="222"/>
      <c r="F28" s="153">
        <f>IF(selection!$C$33="All 22 sites combined",SUMIFS('data '!F:F,'data '!D:D,1,'data '!E:E,0,'data '!C:C,0,'data '!A:A,"&lt;&gt;Other"),SUMIFS('data '!F:F,'data '!A:A,selection!$C$33,'data '!D:D,1,'data '!E:E,0,'data '!C:C,0))</f>
        <v>47361</v>
      </c>
      <c r="G28" s="221">
        <f>IF(F28=0,"",IFERROR(F28/$AA28*100,""))</f>
        <v>6.8013504761275625</v>
      </c>
      <c r="H28" s="222"/>
      <c r="I28" s="153">
        <f>IF(selection!$C$33="All 22 sites combined",SUMIFS('data '!F:F,'data '!D:D,0,'data '!E:E,1,'data '!C:C,0,'data '!A:A,"&lt;&gt;Other"),SUMIFS('data '!F:F,'data '!A:A,selection!$C$33,'data '!D:D,0,'data '!E:E,1,'data '!C:C,0))</f>
        <v>149553</v>
      </c>
      <c r="J28" s="221">
        <f>IF(I28=0,"",IFERROR(I28/$AA28*100,""))</f>
        <v>21.476792461229817</v>
      </c>
      <c r="K28" s="222"/>
      <c r="L28" s="153">
        <f>IF(selection!$C$33="All 22 sites combined",SUMIFS('data '!F:F,'data '!D:D,0,'data '!E:E,0,'data '!C:C,1,'data '!A:A,"&lt;&gt;Other"),SUMIFS('data '!F:F,'data '!A:A,selection!$C$33,'data '!D:D,0,'data '!E:E,0,'data '!C:C,1))</f>
        <v>70555</v>
      </c>
      <c r="M28" s="221">
        <f>IF(L28=0,"",IFERROR(L28/$AA28*100,""))</f>
        <v>10.132161120820509</v>
      </c>
      <c r="N28" s="222"/>
      <c r="O28" s="153">
        <f>IF(selection!$C$33="All 22 sites combined",SUMIFS('data '!F:F,'data '!D:D,1,'data '!E:E,0,'data '!C:C,1,'data '!A:A,"&lt;&gt;Other"),SUMIFS('data '!F:F,'data '!A:A,selection!$C$33,'data '!D:D,1,'data '!E:E,0,'data '!C:C,1))</f>
        <v>36121</v>
      </c>
      <c r="P28" s="221">
        <f>IF(O28=0,"",IFERROR(O28/$AA28*100,""))</f>
        <v>5.1872126971179604</v>
      </c>
      <c r="Q28" s="222"/>
      <c r="R28" s="153">
        <f>IF(selection!$C$33="All 22 sites combined",SUMIFS('data '!F:F,'data '!D:D,1,'data '!E:E,1,'data '!C:C,0,'data '!A:A,"&lt;&gt;Other"),SUMIFS('data '!F:F,'data '!A:A,selection!$C$33,'data '!D:D,1,'data '!E:E,1,'data '!C:C,0))</f>
        <v>54406</v>
      </c>
      <c r="S28" s="221">
        <f>IF(R28=0,"",IFERROR(R28/$AA28*100,""))</f>
        <v>7.813058719287941</v>
      </c>
      <c r="T28" s="222"/>
      <c r="U28" s="153">
        <f>IF(selection!$C$33="All 22 sites combined",SUMIFS('data '!F:F,'data '!D:D,0,'data '!E:E,1,'data '!C:C,1,'data '!A:A,"&lt;&gt;Other"),SUMIFS('data '!F:F,'data '!A:A,selection!$C$33,'data '!D:D,0,'data '!E:E,1,'data '!C:C,1))</f>
        <v>60609</v>
      </c>
      <c r="V28" s="221">
        <f>IF(U28=0,"",IFERROR(U28/$AA28*100,""))</f>
        <v>8.7038502355865681</v>
      </c>
      <c r="W28" s="222"/>
      <c r="X28" s="153">
        <f>IF(selection!$C$33="All 22 sites combined",SUMIFS('data '!F:F,'data '!D:D,1,'data '!E:E,1,'data '!C:C,1,'data '!A:A,"&lt;&gt;Other"),SUMIFS('data '!F:F,'data '!A:A,selection!$C$33,'data '!D:D,1,'data '!E:E,1,'data '!C:C,1))</f>
        <v>47835</v>
      </c>
      <c r="Y28" s="221">
        <f>IF(X28=0,"",IFERROR(X28/$AA28*100,""))</f>
        <v>6.8694199874487865</v>
      </c>
      <c r="Z28" s="221"/>
      <c r="AA28" s="224">
        <f>IF(selection!$C$33="All 22 sites combined",SUMIFS('data '!F:F,'data '!A:A,"&lt;&gt;Other"),SUMIFS('data '!F:F,'data '!A:A,selection!$C$33))</f>
        <v>696347</v>
      </c>
      <c r="AB28" s="51"/>
    </row>
    <row r="29" spans="1:28" s="38" customFormat="1" ht="18.75" x14ac:dyDescent="0.3">
      <c r="A29" s="40"/>
      <c r="B29" s="181"/>
      <c r="C29" s="154"/>
      <c r="D29" s="125">
        <f>IFERROR(IF(OR(D28="",C28=0),"",ROUND((2*C28+1.96^2-(1.96*SQRT((1.96^2+4*C28*(1-(D28/100))))))/(2*($AA28+(1.96^2))),3))*100,"")</f>
        <v>32.9</v>
      </c>
      <c r="E29" s="126">
        <f>IFERROR(IF(OR(D28="",C28=0),"",ROUND((2*C28+1.96^2+(1.96*SQRT((1.96^2+4*C28*(1-(D28/100))))))/(2*($AA28+(1.96^2))),3))*100,"")</f>
        <v>33.1</v>
      </c>
      <c r="F29" s="154"/>
      <c r="G29" s="125">
        <f>IFERROR(IF(OR(G28="",F28=0),"",ROUND((2*F28+1.96^2-(1.96*SQRT((1.96^2+4*F28*(1-(G28/100))))))/(2*($AA28+(1.96^2))),3))*100,"")</f>
        <v>6.7</v>
      </c>
      <c r="H29" s="126">
        <f>IFERROR(IF(OR(G28="",F28=0),"",ROUND((2*F28+1.96^2+(1.96*SQRT((1.96^2+4*F28*(1-(G28/100))))))/(2*($AA28+(1.96^2))),3))*100,"")</f>
        <v>6.9</v>
      </c>
      <c r="I29" s="154"/>
      <c r="J29" s="125">
        <f>IFERROR(IF(OR(J28="",I28=0),"",ROUND((2*I28+1.96^2-(1.96*SQRT((1.96^2+4*I28*(1-(J28/100))))))/(2*($AA28+(1.96^2))),3))*100,"")</f>
        <v>21.4</v>
      </c>
      <c r="K29" s="126">
        <f>IFERROR(IF(OR(J28="",I28=0),"",ROUND((2*I28+1.96^2+(1.96*SQRT((1.96^2+4*I28*(1-(J28/100))))))/(2*($AA28+(1.96^2))),3))*100,"")</f>
        <v>21.6</v>
      </c>
      <c r="L29" s="154"/>
      <c r="M29" s="125">
        <f>IFERROR(IF(OR(M28="",L28=0),"",ROUND((2*L28+1.96^2-(1.96*SQRT((1.96^2+4*L28*(1-(M28/100))))))/(2*($AA28+(1.96^2))),3))*100,"")</f>
        <v>10.100000000000001</v>
      </c>
      <c r="N29" s="126">
        <f>IFERROR(IF(OR(M28="",L28=0),"",ROUND((2*L28+1.96^2+(1.96*SQRT((1.96^2+4*L28*(1-(M28/100))))))/(2*($AA28+(1.96^2))),3))*100,"")</f>
        <v>10.199999999999999</v>
      </c>
      <c r="O29" s="154"/>
      <c r="P29" s="125">
        <f>IFERROR(IF(OR(P28="",O28=0),"",ROUND((2*O28+1.96^2-(1.96*SQRT((1.96^2+4*O28*(1-(P28/100))))))/(2*($AA28+(1.96^2))),3))*100,"")</f>
        <v>5.0999999999999996</v>
      </c>
      <c r="Q29" s="126">
        <f>IFERROR(IF(OR(P28="",O28=0),"",ROUND((2*O28+1.96^2+(1.96*SQRT((1.96^2+4*O28*(1-(P28/100))))))/(2*($AA28+(1.96^2))),3))*100,"")</f>
        <v>5.2</v>
      </c>
      <c r="R29" s="154"/>
      <c r="S29" s="125">
        <f>IFERROR(IF(OR(S28="",R28=0),"",ROUND((2*R28+1.96^2-(1.96*SQRT((1.96^2+4*R28*(1-(S28/100))))))/(2*($AA28+(1.96^2))),3))*100,"")</f>
        <v>7.8</v>
      </c>
      <c r="T29" s="126">
        <f>IFERROR(IF(OR(S28="",R28=0),"",ROUND((2*R28+1.96^2+(1.96*SQRT((1.96^2+4*R28*(1-(S28/100))))))/(2*($AA28+(1.96^2))),3))*100,"")</f>
        <v>7.9</v>
      </c>
      <c r="U29" s="154"/>
      <c r="V29" s="125">
        <f>IFERROR(IF(OR(V28="",U28=0),"",ROUND((2*U28+1.96^2-(1.96*SQRT((1.96^2+4*U28*(1-(V28/100))))))/(2*($AA28+(1.96^2))),3))*100,"")</f>
        <v>8.6</v>
      </c>
      <c r="W29" s="126">
        <f>IFERROR(IF(OR(V28="",U28=0),"",ROUND((2*U28+1.96^2+(1.96*SQRT((1.96^2+4*U28*(1-(V28/100))))))/(2*($AA28+(1.96^2))),3))*100,"")</f>
        <v>8.7999999999999989</v>
      </c>
      <c r="X29" s="154"/>
      <c r="Y29" s="125">
        <f>IFERROR(IF(OR(Y28="",X28=0),"",ROUND((2*X28+1.96^2-(1.96*SQRT((1.96^2+4*X28*(1-(Y28/100))))))/(2*($AA28+(1.96^2))),3))*100,"")</f>
        <v>6.8000000000000007</v>
      </c>
      <c r="Z29" s="125">
        <f>IFERROR(IF(OR(Y28="",X28=0),"",ROUND((2*X28+1.96^2+(1.96*SQRT((1.96^2+4*X28*(1-(Y28/100))))))/(2*($AA28+(1.96^2))),3))*100,"")</f>
        <v>6.9</v>
      </c>
      <c r="AA29" s="211"/>
    </row>
    <row r="30" spans="1:28" s="38" customFormat="1" ht="18.75" x14ac:dyDescent="0.3">
      <c r="A30" s="90" t="s">
        <v>200</v>
      </c>
      <c r="B30" s="212" t="s">
        <v>200</v>
      </c>
      <c r="C30" s="214">
        <f>IF(selection!$C$33="All 22 sites combined",SUMIFS(data4!F:F,data4!D:D,0,data4!E:E,0,data4!C:C,0,data4!B:B,$A30,data4!A:A,"&lt;&gt;Other"),SUMIFS(data4!F:F,data4!A:A,selection!$C$33,data4!D:D,0,data4!E:E,0,data4!C:C,0,data4!B:B,$A30))</f>
        <v>200701</v>
      </c>
      <c r="D30" s="206">
        <f>IF(C30=0,"",IFERROR(C30/$AA30*100,""))</f>
        <v>32.32764313810133</v>
      </c>
      <c r="E30" s="215"/>
      <c r="F30" s="214">
        <f>IF(selection!$C$33="All 22 sites combined",SUMIFS(data4!F:F,data4!D:D,1,data4!E:E,0,data4!C:C,0,data4!B:B,$A30,data4!A:A,"&lt;&gt;Other"),SUMIFS(data4!F:F,data4!A:A,selection!$C$33,data4!D:D,1,data4!E:E,0,data4!C:C,0,data4!B:B,$A30))</f>
        <v>42934</v>
      </c>
      <c r="G30" s="206">
        <f>IF(F30=0,"",IFERROR(F30/$AA30*100,""))</f>
        <v>6.9155361980819352</v>
      </c>
      <c r="H30" s="215"/>
      <c r="I30" s="214">
        <f>IF(selection!$C$33="All 22 sites combined",SUMIFS(data4!F:F,data4!D:D,0,data4!E:E,1,data4!C:C,0,data4!B:B,$A30,data4!A:A,"&lt;&gt;Other"),SUMIFS(data4!F:F,data4!A:A,selection!$C$33,data4!D:D,0,data4!E:E,1,data4!C:C,0,data4!B:B,$A30))</f>
        <v>133759</v>
      </c>
      <c r="J30" s="206">
        <f>IF(I30=0,"",IFERROR(I30/$AA30*100,""))</f>
        <v>21.545050689878455</v>
      </c>
      <c r="K30" s="215"/>
      <c r="L30" s="214">
        <f>IF(selection!$C$33="All 22 sites combined",SUMIFS(data4!F:F,data4!D:D,0,data4!E:E,0,data4!C:C,1,data4!B:B,$A30,data4!A:A,"&lt;&gt;Other"),SUMIFS(data4!F:F,data4!A:A,selection!$C$33,data4!D:D,0,data4!E:E,0,data4!C:C,1,data4!B:B,$A30))</f>
        <v>64097</v>
      </c>
      <c r="M30" s="206">
        <f>IF(L30=0,"",IFERROR(L30/$AA30*100,""))</f>
        <v>10.324337906751241</v>
      </c>
      <c r="N30" s="215"/>
      <c r="O30" s="214">
        <f>IF(selection!$C$33="All 22 sites combined",SUMIFS(data4!F:F,data4!D:D,1,data4!E:E,0,data4!C:C,1,data4!B:B,$A30,data4!A:A,"&lt;&gt;Other"),SUMIFS(data4!F:F,data4!A:A,selection!$C$33,data4!D:D,1,data4!E:E,0,data4!C:C,1,data4!B:B,$A30))</f>
        <v>33186</v>
      </c>
      <c r="P30" s="206">
        <f>IF(O30=0,"",IFERROR(O30/$AA30*100,""))</f>
        <v>5.345390233138005</v>
      </c>
      <c r="Q30" s="215"/>
      <c r="R30" s="214">
        <f>IF(selection!$C$33="All 22 sites combined",SUMIFS(data4!F:F,data4!D:D,1,data4!E:E,1,data4!C:C,0,data4!B:B,$A30,data4!A:A,"&lt;&gt;Other"),SUMIFS(data4!F:F,data4!A:A,selection!$C$33,data4!D:D,1,data4!E:E,1,data4!C:C,0,data4!B:B,$A30))</f>
        <v>49612</v>
      </c>
      <c r="S30" s="206">
        <f>IF(R30=0,"",IFERROR(R30/$AA30*100,""))</f>
        <v>7.9911860497331011</v>
      </c>
      <c r="T30" s="215"/>
      <c r="U30" s="214">
        <f>IF(selection!$C$33="All 22 sites combined",SUMIFS(data4!F:F,data4!D:D,0,data4!E:E,1,data4!C:C,1,data4!B:B,$A30,data4!A:A,"&lt;&gt;Other"),SUMIFS(data4!F:F,data4!A:A,selection!$C$33,data4!D:D,0,data4!E:E,1,data4!C:C,1,data4!B:B,$A30))</f>
        <v>54381</v>
      </c>
      <c r="V30" s="206">
        <f>IF(U30=0,"",IFERROR(U30/$AA30*100,""))</f>
        <v>8.7593462986885395</v>
      </c>
      <c r="W30" s="215"/>
      <c r="X30" s="214">
        <f>IF(selection!$C$33="All 22 sites combined",SUMIFS(data4!F:F,data4!D:D,1,data4!E:E,1,data4!C:C,1,data4!B:B,$A30,data4!A:A,"&lt;&gt;Other"),SUMIFS(data4!F:F,data4!A:A,selection!$C$33,data4!D:D,1,data4!E:E,1,data4!C:C,1,data4!B:B,$A30))</f>
        <v>42164</v>
      </c>
      <c r="Y30" s="206">
        <f>IF(X30=0,"",IFERROR(X30/$AA30*100,""))</f>
        <v>6.7915094856273974</v>
      </c>
      <c r="Z30" s="215"/>
      <c r="AA30" s="241">
        <f>IF(selection!$C$33="All 22 sites combined",SUMIFS(data4!F:F,data4!B:B,$A30,data4!A:A,"&lt;&gt;Other"),SUMIFS(data4!F:F,data4!A:A,selection!$C$33,data4!B:B,$A30,data4!A:A,"&lt;&gt;Other"))</f>
        <v>620834</v>
      </c>
      <c r="AB30" s="51"/>
    </row>
    <row r="31" spans="1:28" s="38" customFormat="1" ht="18.75" x14ac:dyDescent="0.3">
      <c r="A31" s="90"/>
      <c r="B31" s="218"/>
      <c r="C31" s="154"/>
      <c r="D31" s="121">
        <f>IFERROR(IF(OR(D30="",C30=0),"",ROUND((2*C30+1.96^2-(1.96*SQRT((1.96^2+4*C30*(1-(D30/100))))))/(2*($AA30+(1.96^2))),3))*100,"")</f>
        <v>32.200000000000003</v>
      </c>
      <c r="E31" s="122">
        <f>IFERROR(IF(OR(D30="",C30=0),"",ROUND((2*C30+1.96^2+(1.96*SQRT((1.96^2+4*C30*(1-(D30/100))))))/(2*($AA30+(1.96^2))),3))*100,"")</f>
        <v>32.4</v>
      </c>
      <c r="F31" s="154"/>
      <c r="G31" s="121">
        <f>IFERROR(IF(OR(G30="",F30=0),"",ROUND((2*F30+1.96^2-(1.96*SQRT((1.96^2+4*F30*(1-(G30/100))))))/(2*($AA30+(1.96^2))),3))*100,"")</f>
        <v>6.9</v>
      </c>
      <c r="H31" s="121">
        <f>IFERROR(IF(OR(G30="",F30=0),"",ROUND((2*F30+1.96^2+(1.96*SQRT((1.96^2+4*F30*(1-(G30/100))))))/(2*($AA30+(1.96^2))),3))*100,"")</f>
        <v>7.0000000000000009</v>
      </c>
      <c r="I31" s="154"/>
      <c r="J31" s="121">
        <f>IFERROR(IF(OR(J30="",I30=0),"",ROUND((2*I30+1.96^2-(1.96*SQRT((1.96^2+4*I30*(1-(J30/100))))))/(2*($AA30+(1.96^2))),3))*100,"")</f>
        <v>21.4</v>
      </c>
      <c r="K31" s="122">
        <f>IFERROR(IF(OR(J30="",I30=0),"",ROUND((2*I30+1.96^2+(1.96*SQRT((1.96^2+4*I30*(1-(J30/100))))))/(2*($AA30+(1.96^2))),3))*100,"")</f>
        <v>21.6</v>
      </c>
      <c r="L31" s="154"/>
      <c r="M31" s="121">
        <f>IFERROR(IF(OR(M30="",L30=0),"",ROUND((2*L30+1.96^2-(1.96*SQRT((1.96^2+4*L30*(1-(M30/100))))))/(2*($AA30+(1.96^2))),3))*100,"")</f>
        <v>10.199999999999999</v>
      </c>
      <c r="N31" s="121">
        <f>IFERROR(IF(OR(M30="",L30=0),"",ROUND((2*L30+1.96^2+(1.96*SQRT((1.96^2+4*L30*(1-(M30/100))))))/(2*($AA30+(1.96^2))),3))*100,"")</f>
        <v>10.4</v>
      </c>
      <c r="O31" s="154"/>
      <c r="P31" s="121">
        <f>IFERROR(IF(OR(P30="",O30=0),"",ROUND((2*O30+1.96^2-(1.96*SQRT((1.96^2+4*O30*(1-(P30/100))))))/(2*($AA30+(1.96^2))),3))*100,"")</f>
        <v>5.3</v>
      </c>
      <c r="Q31" s="122">
        <f>IFERROR(IF(OR(P30="",O30=0),"",ROUND((2*O30+1.96^2+(1.96*SQRT((1.96^2+4*O30*(1-(P30/100))))))/(2*($AA30+(1.96^2))),3))*100,"")</f>
        <v>5.4</v>
      </c>
      <c r="R31" s="154"/>
      <c r="S31" s="121">
        <f>IFERROR(IF(OR(S30="",R30=0),"",ROUND((2*R30+1.96^2-(1.96*SQRT((1.96^2+4*R30*(1-(S30/100))))))/(2*($AA30+(1.96^2))),3))*100,"")</f>
        <v>7.9</v>
      </c>
      <c r="T31" s="121">
        <f>IFERROR(IF(OR(S30="",R30=0),"",ROUND((2*R30+1.96^2+(1.96*SQRT((1.96^2+4*R30*(1-(S30/100))))))/(2*($AA30+(1.96^2))),3))*100,"")</f>
        <v>8.1</v>
      </c>
      <c r="U31" s="154"/>
      <c r="V31" s="121">
        <f>IFERROR(IF(OR(V30="",U30=0),"",ROUND((2*U30+1.96^2-(1.96*SQRT((1.96^2+4*U30*(1-(V30/100))))))/(2*($AA30+(1.96^2))),3))*100,"")</f>
        <v>8.6999999999999993</v>
      </c>
      <c r="W31" s="122">
        <f>IFERROR(IF(OR(V30="",U30=0),"",ROUND((2*U30+1.96^2+(1.96*SQRT((1.96^2+4*U30*(1-(V30/100))))))/(2*($AA30+(1.96^2))),3))*100,"")</f>
        <v>8.7999999999999989</v>
      </c>
      <c r="X31" s="154"/>
      <c r="Y31" s="121">
        <f>IFERROR(IF(OR(Y30="",X30=0),"",ROUND((2*X30+1.96^2-(1.96*SQRT((1.96^2+4*X30*(1-(Y30/100))))))/(2*($AA30+(1.96^2))),3))*100,"")</f>
        <v>6.7</v>
      </c>
      <c r="Z31" s="121">
        <f>IFERROR(IF(OR(Y30="",X30=0),"",ROUND((2*X30+1.96^2+(1.96*SQRT((1.96^2+4*X30*(1-(Y30/100))))))/(2*($AA30+(1.96^2))),3))*100,"")</f>
        <v>6.9</v>
      </c>
      <c r="AA31" s="211"/>
    </row>
    <row r="32" spans="1:28" s="38" customFormat="1" ht="18.75" x14ac:dyDescent="0.3">
      <c r="A32" s="90" t="s">
        <v>201</v>
      </c>
      <c r="B32" s="212" t="s">
        <v>201</v>
      </c>
      <c r="C32" s="214">
        <f>IF(selection!$C$33="All 22 sites combined",SUMIFS(data4!F:F,data4!D:D,0,data4!E:E,0,data4!C:C,0,data4!B:B,$A32,data4!A:A,"&lt;&gt;Other"),SUMIFS(data4!F:F,data4!A:A,selection!$C$33,data4!D:D,0,data4!E:E,0,data4!C:C,0,data4!B:B,$A32))</f>
        <v>10163</v>
      </c>
      <c r="D32" s="206">
        <f>IF(C32=0,"",IFERROR(C32/$AA32*100,""))</f>
        <v>27.159998931024347</v>
      </c>
      <c r="E32" s="215"/>
      <c r="F32" s="214">
        <f>IF(selection!$C$33="All 22 sites combined",SUMIFS(data4!F:F,data4!D:D,1,data4!E:E,0,data4!C:C,0,data4!B:B,$A32,data4!A:A,"&lt;&gt;Other"),SUMIFS(data4!F:F,data4!A:A,selection!$C$33,data4!D:D,1,data4!E:E,0,data4!C:C,0,data4!B:B,$A32))</f>
        <v>2738</v>
      </c>
      <c r="G32" s="206">
        <f>IF(F32=0,"",IFERROR(F32/$AA32*100,""))</f>
        <v>7.3171383521740294</v>
      </c>
      <c r="H32" s="215"/>
      <c r="I32" s="214">
        <f>IF(selection!$C$33="All 22 sites combined",SUMIFS(data4!F:F,data4!D:D,0,data4!E:E,1,data4!C:C,0,data4!B:B,$A32,data4!A:A,"&lt;&gt;Other"),SUMIFS(data4!F:F,data4!A:A,selection!$C$33,data4!D:D,0,data4!E:E,1,data4!C:C,0,data4!B:B,$A32))</f>
        <v>8481</v>
      </c>
      <c r="J32" s="206">
        <f>IF(I32=0,"",IFERROR(I32/$AA32*100,""))</f>
        <v>22.664956305620141</v>
      </c>
      <c r="K32" s="215"/>
      <c r="L32" s="214">
        <f>IF(selection!$C$33="All 22 sites combined",SUMIFS(data4!F:F,data4!D:D,0,data4!E:E,0,data4!C:C,1,data4!B:B,$A32,data4!A:A,"&lt;&gt;Other"),SUMIFS(data4!F:F,data4!A:A,selection!$C$33,data4!D:D,0,data4!E:E,0,data4!C:C,1,data4!B:B,$A32))</f>
        <v>3254</v>
      </c>
      <c r="M32" s="206">
        <f>IF(L32=0,"",IFERROR(L32/$AA32*100,""))</f>
        <v>8.6961169459365557</v>
      </c>
      <c r="N32" s="215"/>
      <c r="O32" s="214">
        <f>IF(selection!$C$33="All 22 sites combined",SUMIFS(data4!F:F,data4!D:D,1,data4!E:E,0,data4!C:C,1,data4!B:B,$A32,data4!A:A,"&lt;&gt;Other"),SUMIFS(data4!F:F,data4!A:A,selection!$C$33,data4!D:D,1,data4!E:E,0,data4!C:C,1,data4!B:B,$A32))</f>
        <v>1910</v>
      </c>
      <c r="P32" s="206">
        <f>IF(O32=0,"",IFERROR(O32/$AA32*100,""))</f>
        <v>5.1043587482295099</v>
      </c>
      <c r="Q32" s="215"/>
      <c r="R32" s="214">
        <f>IF(selection!$C$33="All 22 sites combined",SUMIFS(data4!F:F,data4!D:D,1,data4!E:E,1,data4!C:C,0,data4!B:B,$A32,data4!A:A,"&lt;&gt;Other"),SUMIFS(data4!F:F,data4!A:A,selection!$C$33,data4!D:D,1,data4!E:E,1,data4!C:C,0,data4!B:B,$A32))</f>
        <v>3339</v>
      </c>
      <c r="S32" s="206">
        <f>IF(R32=0,"",IFERROR(R32/$AA32*100,""))</f>
        <v>8.9232742724284453</v>
      </c>
      <c r="T32" s="215"/>
      <c r="U32" s="214">
        <f>IF(selection!$C$33="All 22 sites combined",SUMIFS(data4!F:F,data4!D:D,0,data4!E:E,1,data4!C:C,1,data4!B:B,$A32,data4!A:A,"&lt;&gt;Other"),SUMIFS(data4!F:F,data4!A:A,selection!$C$33,data4!D:D,0,data4!E:E,1,data4!C:C,1,data4!B:B,$A32))</f>
        <v>3320</v>
      </c>
      <c r="V32" s="206">
        <f>IF(U32=0,"",IFERROR(U32/$AA32*100,""))</f>
        <v>8.8724979288596693</v>
      </c>
      <c r="W32" s="215"/>
      <c r="X32" s="214">
        <f>IF(selection!$C$33="All 22 sites combined",SUMIFS(data4!F:F,data4!D:D,1,data4!E:E,1,data4!C:C,1,data4!B:B,$A32,data4!A:A,"&lt;&gt;Other"),SUMIFS(data4!F:F,data4!A:A,selection!$C$33,data4!D:D,1,data4!E:E,1,data4!C:C,1,data4!B:B,$A32))</f>
        <v>4214</v>
      </c>
      <c r="Y32" s="206">
        <f>IF(X32=0,"",IFERROR(X32/$AA32*100,""))</f>
        <v>11.261658515727305</v>
      </c>
      <c r="Z32" s="215"/>
      <c r="AA32" s="241">
        <f>IF(selection!$C$33="All 22 sites combined",SUMIFS(data4!F:F,data4!B:B,$A32,data4!A:A,"&lt;&gt;Other"),SUMIFS(data4!F:F,data4!A:A,selection!$C$33,data4!B:B,$A32,data4!A:A,"&lt;&gt;Other"))</f>
        <v>37419</v>
      </c>
      <c r="AB32" s="51"/>
    </row>
    <row r="33" spans="1:28" s="38" customFormat="1" ht="18.75" x14ac:dyDescent="0.3">
      <c r="A33" s="90"/>
      <c r="B33" s="218"/>
      <c r="C33" s="154"/>
      <c r="D33" s="121">
        <f>IFERROR(IF(OR(D32="",C32=0),"",ROUND((2*C32+1.96^2-(1.96*SQRT((1.96^2+4*C32*(1-(D32/100))))))/(2*($AA32+(1.96^2))),3))*100,"")</f>
        <v>26.700000000000003</v>
      </c>
      <c r="E33" s="122">
        <f>IFERROR(IF(OR(D32="",C32=0),"",ROUND((2*C32+1.96^2+(1.96*SQRT((1.96^2+4*C32*(1-(D32/100))))))/(2*($AA32+(1.96^2))),3))*100,"")</f>
        <v>27.6</v>
      </c>
      <c r="F33" s="154"/>
      <c r="G33" s="121">
        <f>IFERROR(IF(OR(G32="",F32=0),"",ROUND((2*F32+1.96^2-(1.96*SQRT((1.96^2+4*F32*(1-(G32/100))))))/(2*($AA32+(1.96^2))),3))*100,"")</f>
        <v>7.1</v>
      </c>
      <c r="H33" s="121">
        <f>IFERROR(IF(OR(G32="",F32=0),"",ROUND((2*F32+1.96^2+(1.96*SQRT((1.96^2+4*F32*(1-(G32/100))))))/(2*($AA32+(1.96^2))),3))*100,"")</f>
        <v>7.6</v>
      </c>
      <c r="I33" s="154"/>
      <c r="J33" s="121">
        <f>IFERROR(IF(OR(J32="",I32=0),"",ROUND((2*I32+1.96^2-(1.96*SQRT((1.96^2+4*I32*(1-(J32/100))))))/(2*($AA32+(1.96^2))),3))*100,"")</f>
        <v>22.2</v>
      </c>
      <c r="K33" s="122">
        <f>IFERROR(IF(OR(J32="",I32=0),"",ROUND((2*I32+1.96^2+(1.96*SQRT((1.96^2+4*I32*(1-(J32/100))))))/(2*($AA32+(1.96^2))),3))*100,"")</f>
        <v>23.1</v>
      </c>
      <c r="L33" s="154"/>
      <c r="M33" s="121">
        <f>IFERROR(IF(OR(M32="",L32=0),"",ROUND((2*L32+1.96^2-(1.96*SQRT((1.96^2+4*L32*(1-(M32/100))))))/(2*($AA32+(1.96^2))),3))*100,"")</f>
        <v>8.4</v>
      </c>
      <c r="N33" s="121">
        <f>IFERROR(IF(OR(M32="",L32=0),"",ROUND((2*L32+1.96^2+(1.96*SQRT((1.96^2+4*L32*(1-(M32/100))))))/(2*($AA32+(1.96^2))),3))*100,"")</f>
        <v>9</v>
      </c>
      <c r="O33" s="154"/>
      <c r="P33" s="121">
        <f>IFERROR(IF(OR(P32="",O32=0),"",ROUND((2*O32+1.96^2-(1.96*SQRT((1.96^2+4*O32*(1-(P32/100))))))/(2*($AA32+(1.96^2))),3))*100,"")</f>
        <v>4.9000000000000004</v>
      </c>
      <c r="Q33" s="122">
        <f>IFERROR(IF(OR(P32="",O32=0),"",ROUND((2*O32+1.96^2+(1.96*SQRT((1.96^2+4*O32*(1-(P32/100))))))/(2*($AA32+(1.96^2))),3))*100,"")</f>
        <v>5.3</v>
      </c>
      <c r="R33" s="154"/>
      <c r="S33" s="121">
        <f>IFERROR(IF(OR(S32="",R32=0),"",ROUND((2*R32+1.96^2-(1.96*SQRT((1.96^2+4*R32*(1-(S32/100))))))/(2*($AA32+(1.96^2))),3))*100,"")</f>
        <v>8.6</v>
      </c>
      <c r="T33" s="121">
        <f>IFERROR(IF(OR(S32="",R32=0),"",ROUND((2*R32+1.96^2+(1.96*SQRT((1.96^2+4*R32*(1-(S32/100))))))/(2*($AA32+(1.96^2))),3))*100,"")</f>
        <v>9.1999999999999993</v>
      </c>
      <c r="U33" s="154"/>
      <c r="V33" s="121">
        <f>IFERROR(IF(OR(V32="",U32=0),"",ROUND((2*U32+1.96^2-(1.96*SQRT((1.96^2+4*U32*(1-(V32/100))))))/(2*($AA32+(1.96^2))),3))*100,"")</f>
        <v>8.6</v>
      </c>
      <c r="W33" s="122">
        <f>IFERROR(IF(OR(V32="",U32=0),"",ROUND((2*U32+1.96^2+(1.96*SQRT((1.96^2+4*U32*(1-(V32/100))))))/(2*($AA32+(1.96^2))),3))*100,"")</f>
        <v>9.1999999999999993</v>
      </c>
      <c r="X33" s="154"/>
      <c r="Y33" s="121">
        <f>IFERROR(IF(OR(Y32="",X32=0),"",ROUND((2*X32+1.96^2-(1.96*SQRT((1.96^2+4*X32*(1-(Y32/100))))))/(2*($AA32+(1.96^2))),3))*100,"")</f>
        <v>10.9</v>
      </c>
      <c r="Z33" s="121">
        <f>IFERROR(IF(OR(Y32="",X32=0),"",ROUND((2*X32+1.96^2+(1.96*SQRT((1.96^2+4*X32*(1-(Y32/100))))))/(2*($AA32+(1.96^2))),3))*100,"")</f>
        <v>11.600000000000001</v>
      </c>
      <c r="AA33" s="211"/>
    </row>
    <row r="34" spans="1:28" s="38" customFormat="1" ht="18.75" x14ac:dyDescent="0.3">
      <c r="A34" s="90" t="s">
        <v>52</v>
      </c>
      <c r="B34" s="212" t="s">
        <v>52</v>
      </c>
      <c r="C34" s="214">
        <f>IF(selection!$C$33="All 22 sites combined",SUMIFS(data4!F:F,data4!D:D,0,data4!E:E,0,data4!C:C,0,data4!B:B,$A34,data4!A:A,"&lt;&gt;Other"),SUMIFS(data4!F:F,data4!A:A,selection!$C$33,data4!D:D,0,data4!E:E,0,data4!C:C,0,data4!B:B,$A34))</f>
        <v>19043</v>
      </c>
      <c r="D34" s="206">
        <f>IF(C34=0,"",IFERROR(C34/$AA34*100,""))</f>
        <v>49.989499658738914</v>
      </c>
      <c r="E34" s="215"/>
      <c r="F34" s="214">
        <f>IF(selection!$C$33="All 22 sites combined",SUMIFS(data4!F:F,data4!D:D,1,data4!E:E,0,data4!C:C,0,data4!B:B,$A34,data4!A:A,"&lt;&gt;Other"),SUMIFS(data4!F:F,data4!A:A,selection!$C$33,data4!D:D,1,data4!E:E,0,data4!C:C,0,data4!B:B,$A34))</f>
        <v>1689</v>
      </c>
      <c r="G34" s="206">
        <f>IF(F34=0,"",IFERROR(F34/$AA34*100,""))</f>
        <v>4.4337690974956683</v>
      </c>
      <c r="H34" s="215"/>
      <c r="I34" s="214">
        <f>IF(selection!$C$33="All 22 sites combined",SUMIFS(data4!F:F,data4!D:D,0,data4!E:E,1,data4!C:C,0,data4!B:B,$A34,data4!A:A,"&lt;&gt;Other"),SUMIFS(data4!F:F,data4!A:A,selection!$C$33,data4!D:D,0,data4!E:E,1,data4!C:C,0,data4!B:B,$A34))</f>
        <v>7313</v>
      </c>
      <c r="J34" s="206">
        <f>IF(I34=0,"",IFERROR(I34/$AA34*100,""))</f>
        <v>19.197248910589597</v>
      </c>
      <c r="K34" s="215"/>
      <c r="L34" s="214">
        <f>IF(selection!$C$33="All 22 sites combined",SUMIFS(data4!F:F,data4!D:D,0,data4!E:E,0,data4!C:C,1,data4!B:B,$A34,data4!A:A,"&lt;&gt;Other"),SUMIFS(data4!F:F,data4!A:A,selection!$C$33,data4!D:D,0,data4!E:E,0,data4!C:C,1,data4!B:B,$A34))</f>
        <v>3204</v>
      </c>
      <c r="M34" s="206">
        <f>IF(L34=0,"",IFERROR(L34/$AA34*100,""))</f>
        <v>8.4107733501338799</v>
      </c>
      <c r="N34" s="215"/>
      <c r="O34" s="214">
        <f>IF(selection!$C$33="All 22 sites combined",SUMIFS(data4!F:F,data4!D:D,1,data4!E:E,0,data4!C:C,1,data4!B:B,$A34,data4!A:A,"&lt;&gt;Other"),SUMIFS(data4!F:F,data4!A:A,selection!$C$33,data4!D:D,1,data4!E:E,0,data4!C:C,1,data4!B:B,$A34))</f>
        <v>1025</v>
      </c>
      <c r="P34" s="206">
        <f>IF(O34=0,"",IFERROR(O34/$AA34*100,""))</f>
        <v>2.690712448154565</v>
      </c>
      <c r="Q34" s="215"/>
      <c r="R34" s="214">
        <f>IF(selection!$C$33="All 22 sites combined",SUMIFS(data4!F:F,data4!D:D,1,data4!E:E,1,data4!C:C,0,data4!B:B,$A34,data4!A:A,"&lt;&gt;Other"),SUMIFS(data4!F:F,data4!A:A,selection!$C$33,data4!D:D,1,data4!E:E,1,data4!C:C,0,data4!B:B,$A34))</f>
        <v>1455</v>
      </c>
      <c r="S34" s="206">
        <f>IF(R34=0,"",IFERROR(R34/$AA34*100,""))</f>
        <v>3.819499133721846</v>
      </c>
      <c r="T34" s="215"/>
      <c r="U34" s="214">
        <f>IF(selection!$C$33="All 22 sites combined",SUMIFS(data4!F:F,data4!D:D,0,data4!E:E,1,data4!C:C,1,data4!B:B,$A34,data4!A:A,"&lt;&gt;Other"),SUMIFS(data4!F:F,data4!A:A,selection!$C$33,data4!D:D,0,data4!E:E,1,data4!C:C,1,data4!B:B,$A34))</f>
        <v>2908</v>
      </c>
      <c r="V34" s="206">
        <f>IF(U34=0,"",IFERROR(U34/$AA34*100,""))</f>
        <v>7.6337480968131466</v>
      </c>
      <c r="W34" s="215"/>
      <c r="X34" s="214">
        <f>IF(selection!$C$33="All 22 sites combined",SUMIFS(data4!F:F,data4!D:D,1,data4!E:E,1,data4!C:C,1,data4!B:B,$A34,data4!A:A,"&lt;&gt;Other"),SUMIFS(data4!F:F,data4!A:A,selection!$C$33,data4!D:D,1,data4!E:E,1,data4!C:C,1,data4!B:B,$A34))</f>
        <v>1457</v>
      </c>
      <c r="Y34" s="206">
        <f>IF(X34=0,"",IFERROR(X34/$AA34*100,""))</f>
        <v>3.8247493043523915</v>
      </c>
      <c r="Z34" s="215"/>
      <c r="AA34" s="241">
        <f>IF(selection!$C$33="All 22 sites combined",SUMIFS(data4!F:F,data4!B:B,$A34,data4!A:A,"&lt;&gt;Other"),SUMIFS(data4!F:F,data4!A:A,selection!$C$33,data4!B:B,$A34,data4!A:A,"&lt;&gt;Other"))</f>
        <v>38094</v>
      </c>
      <c r="AB34" s="51"/>
    </row>
    <row r="35" spans="1:28" s="38" customFormat="1" ht="19.5" thickBot="1" x14ac:dyDescent="0.35">
      <c r="A35" s="90"/>
      <c r="B35" s="213"/>
      <c r="C35" s="210"/>
      <c r="D35" s="123">
        <f>IFERROR(IF(OR(D34="",C34=0),"",ROUND((2*C34+1.96^2-(1.96*SQRT((1.96^2+4*C34*(1-(D34/100))))))/(2*($AA34+(1.96^2))),3))*100,"")</f>
        <v>49.5</v>
      </c>
      <c r="E35" s="124">
        <f>IFERROR(IF(OR(D34="",C34=0),"",ROUND((2*C34+1.96^2+(1.96*SQRT((1.96^2+4*C34*(1-(D34/100))))))/(2*($AA34+(1.96^2))),3))*100,"")</f>
        <v>50.5</v>
      </c>
      <c r="F35" s="210"/>
      <c r="G35" s="123">
        <f>IFERROR(IF(OR(G34="",F34=0),"",ROUND((2*F34+1.96^2-(1.96*SQRT((1.96^2+4*F34*(1-(G34/100))))))/(2*($AA34+(1.96^2))),3))*100,"")</f>
        <v>4.2</v>
      </c>
      <c r="H35" s="123">
        <f>IFERROR(IF(OR(G34="",F34=0),"",ROUND((2*F34+1.96^2+(1.96*SQRT((1.96^2+4*F34*(1-(G34/100))))))/(2*($AA34+(1.96^2))),3))*100,"")</f>
        <v>4.5999999999999996</v>
      </c>
      <c r="I35" s="210"/>
      <c r="J35" s="123">
        <f>IFERROR(IF(OR(J34="",I34=0),"",ROUND((2*I34+1.96^2-(1.96*SQRT((1.96^2+4*I34*(1-(J34/100))))))/(2*($AA34+(1.96^2))),3))*100,"")</f>
        <v>18.8</v>
      </c>
      <c r="K35" s="124">
        <f>IFERROR(IF(OR(J34="",I34=0),"",ROUND((2*I34+1.96^2+(1.96*SQRT((1.96^2+4*I34*(1-(J34/100))))))/(2*($AA34+(1.96^2))),3))*100,"")</f>
        <v>19.600000000000001</v>
      </c>
      <c r="L35" s="210"/>
      <c r="M35" s="123">
        <f>IFERROR(IF(OR(M34="",L34=0),"",ROUND((2*L34+1.96^2-(1.96*SQRT((1.96^2+4*L34*(1-(M34/100))))))/(2*($AA34+(1.96^2))),3))*100,"")</f>
        <v>8.1</v>
      </c>
      <c r="N35" s="123">
        <f>IFERROR(IF(OR(M34="",L34=0),"",ROUND((2*L34+1.96^2+(1.96*SQRT((1.96^2+4*L34*(1-(M34/100))))))/(2*($AA34+(1.96^2))),3))*100,"")</f>
        <v>8.6999999999999993</v>
      </c>
      <c r="O35" s="210"/>
      <c r="P35" s="123">
        <f>IFERROR(IF(OR(P34="",O34=0),"",ROUND((2*O34+1.96^2-(1.96*SQRT((1.96^2+4*O34*(1-(P34/100))))))/(2*($AA34+(1.96^2))),3))*100,"")</f>
        <v>2.5</v>
      </c>
      <c r="Q35" s="124">
        <f>IFERROR(IF(OR(P34="",O34=0),"",ROUND((2*O34+1.96^2+(1.96*SQRT((1.96^2+4*O34*(1-(P34/100))))))/(2*($AA34+(1.96^2))),3))*100,"")</f>
        <v>2.9000000000000004</v>
      </c>
      <c r="R35" s="210"/>
      <c r="S35" s="123">
        <f>IFERROR(IF(OR(S34="",R34=0),"",ROUND((2*R34+1.96^2-(1.96*SQRT((1.96^2+4*R34*(1-(S34/100))))))/(2*($AA34+(1.96^2))),3))*100,"")</f>
        <v>3.5999999999999996</v>
      </c>
      <c r="T35" s="123">
        <f>IFERROR(IF(OR(S34="",R34=0),"",ROUND((2*R34+1.96^2+(1.96*SQRT((1.96^2+4*R34*(1-(S34/100))))))/(2*($AA34+(1.96^2))),3))*100,"")</f>
        <v>4</v>
      </c>
      <c r="U35" s="210"/>
      <c r="V35" s="123">
        <f>IFERROR(IF(OR(V34="",U34=0),"",ROUND((2*U34+1.96^2-(1.96*SQRT((1.96^2+4*U34*(1-(V34/100))))))/(2*($AA34+(1.96^2))),3))*100,"")</f>
        <v>7.3999999999999995</v>
      </c>
      <c r="W35" s="124">
        <f>IFERROR(IF(OR(V34="",U34=0),"",ROUND((2*U34+1.96^2+(1.96*SQRT((1.96^2+4*U34*(1-(V34/100))))))/(2*($AA34+(1.96^2))),3))*100,"")</f>
        <v>7.9</v>
      </c>
      <c r="X35" s="210"/>
      <c r="Y35" s="123">
        <f>IFERROR(IF(OR(Y34="",X34=0),"",ROUND((2*X34+1.96^2-(1.96*SQRT((1.96^2+4*X34*(1-(Y34/100))))))/(2*($AA34+(1.96^2))),3))*100,"")</f>
        <v>3.5999999999999996</v>
      </c>
      <c r="Z35" s="123">
        <f>IFERROR(IF(OR(Y34="",X34=0),"",ROUND((2*X34+1.96^2+(1.96*SQRT((1.96^2+4*X34*(1-(Y34/100))))))/(2*($AA34+(1.96^2))),3))*100,"")</f>
        <v>4</v>
      </c>
      <c r="AA35" s="208"/>
    </row>
    <row r="36" spans="1:28" ht="28.5" customHeight="1" x14ac:dyDescent="0.25">
      <c r="A36" s="1"/>
      <c r="B36" s="239" t="s">
        <v>247</v>
      </c>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row>
    <row r="37" spans="1:28" s="1" customFormat="1" ht="24" customHeight="1" x14ac:dyDescent="0.25">
      <c r="B37" s="2"/>
      <c r="C37" s="2"/>
      <c r="D37" s="2"/>
      <c r="E37" s="2"/>
      <c r="F37" s="2"/>
      <c r="I37" s="2"/>
      <c r="L37" s="2"/>
      <c r="O37" s="2"/>
      <c r="R37" s="2"/>
      <c r="U37" s="2"/>
      <c r="X37" s="2"/>
      <c r="AA37" s="2"/>
    </row>
    <row r="38" spans="1:28" s="1" customFormat="1" ht="19.5" customHeight="1" x14ac:dyDescent="0.25">
      <c r="B38" s="19" t="s">
        <v>35</v>
      </c>
      <c r="C38" s="2"/>
      <c r="D38" s="2"/>
      <c r="E38" s="2"/>
    </row>
    <row r="39" spans="1:28" s="1" customFormat="1" ht="19.5" customHeight="1" x14ac:dyDescent="0.25">
      <c r="C39" s="238" t="s">
        <v>174</v>
      </c>
      <c r="D39" s="238"/>
      <c r="E39" s="238"/>
      <c r="F39" s="189" t="s">
        <v>34</v>
      </c>
      <c r="G39" s="189"/>
      <c r="H39" s="189"/>
      <c r="I39" s="189" t="s">
        <v>33</v>
      </c>
      <c r="J39" s="189"/>
      <c r="K39" s="189"/>
      <c r="L39" s="189" t="s">
        <v>32</v>
      </c>
      <c r="M39" s="189"/>
      <c r="N39" s="189"/>
      <c r="O39" s="189" t="s">
        <v>31</v>
      </c>
      <c r="P39" s="189"/>
      <c r="Q39" s="189"/>
      <c r="R39" s="240" t="s">
        <v>30</v>
      </c>
      <c r="S39" s="240"/>
      <c r="T39" s="240"/>
      <c r="U39" s="240" t="s">
        <v>29</v>
      </c>
      <c r="V39" s="240"/>
      <c r="W39" s="240"/>
      <c r="X39" s="240" t="s">
        <v>28</v>
      </c>
      <c r="Y39" s="240"/>
      <c r="Z39" s="240"/>
    </row>
    <row r="40" spans="1:28" s="1" customFormat="1" ht="19.5" customHeight="1" x14ac:dyDescent="0.25">
      <c r="B40" s="56" t="s">
        <v>127</v>
      </c>
      <c r="C40" s="21" t="s">
        <v>27</v>
      </c>
      <c r="D40" s="21" t="s">
        <v>26</v>
      </c>
      <c r="E40" s="21" t="s">
        <v>25</v>
      </c>
      <c r="F40" s="21" t="s">
        <v>27</v>
      </c>
      <c r="G40" s="21" t="s">
        <v>26</v>
      </c>
      <c r="H40" s="21" t="s">
        <v>25</v>
      </c>
      <c r="I40" s="21" t="s">
        <v>27</v>
      </c>
      <c r="J40" s="21" t="s">
        <v>26</v>
      </c>
      <c r="K40" s="21" t="s">
        <v>25</v>
      </c>
      <c r="L40" s="21" t="s">
        <v>27</v>
      </c>
      <c r="M40" s="21" t="s">
        <v>26</v>
      </c>
      <c r="N40" s="21" t="s">
        <v>25</v>
      </c>
      <c r="O40" s="21" t="s">
        <v>27</v>
      </c>
      <c r="P40" s="21" t="s">
        <v>26</v>
      </c>
      <c r="Q40" s="21" t="s">
        <v>25</v>
      </c>
      <c r="R40" s="21" t="s">
        <v>27</v>
      </c>
      <c r="S40" s="21" t="s">
        <v>26</v>
      </c>
      <c r="T40" s="21" t="s">
        <v>25</v>
      </c>
      <c r="U40" s="21" t="s">
        <v>27</v>
      </c>
      <c r="V40" s="21" t="s">
        <v>26</v>
      </c>
      <c r="W40" s="21" t="s">
        <v>25</v>
      </c>
      <c r="X40" s="21" t="s">
        <v>27</v>
      </c>
      <c r="Y40" s="21" t="s">
        <v>26</v>
      </c>
      <c r="Z40" s="21" t="s">
        <v>25</v>
      </c>
    </row>
    <row r="41" spans="1:28" s="1" customFormat="1" ht="19.5" customHeight="1" x14ac:dyDescent="0.25">
      <c r="B41" s="19" t="s">
        <v>198</v>
      </c>
      <c r="C41" s="53">
        <f>D28</f>
        <v>33.016154302380855</v>
      </c>
      <c r="D41" s="53">
        <f>D28-D29</f>
        <v>0.11615430238085622</v>
      </c>
      <c r="E41" s="53">
        <f>E29-D28</f>
        <v>8.384569761914662E-2</v>
      </c>
      <c r="F41" s="53">
        <f>G28</f>
        <v>6.8013504761275625</v>
      </c>
      <c r="G41" s="53">
        <f>G28-G29</f>
        <v>0.10135047612756232</v>
      </c>
      <c r="H41" s="53">
        <f>H29-G28</f>
        <v>9.8649523872437861E-2</v>
      </c>
      <c r="I41" s="53">
        <f>J28</f>
        <v>21.476792461229817</v>
      </c>
      <c r="J41" s="53">
        <f>J28-J29</f>
        <v>7.6792461229818088E-2</v>
      </c>
      <c r="K41" s="53">
        <f>K29-J28</f>
        <v>0.12320753877018475</v>
      </c>
      <c r="L41" s="53">
        <f>M28</f>
        <v>10.132161120820509</v>
      </c>
      <c r="M41" s="53">
        <f>M28-M29</f>
        <v>3.2161120820507705E-2</v>
      </c>
      <c r="N41" s="53">
        <f>N29-M28</f>
        <v>6.7838879179490164E-2</v>
      </c>
      <c r="O41" s="53">
        <f>P28</f>
        <v>5.1872126971179604</v>
      </c>
      <c r="P41" s="53">
        <f>P28-P29</f>
        <v>8.7212697117960758E-2</v>
      </c>
      <c r="Q41" s="53">
        <f>Q29-P28</f>
        <v>1.2787302882039775E-2</v>
      </c>
      <c r="R41" s="53">
        <f>S28</f>
        <v>7.813058719287941</v>
      </c>
      <c r="S41" s="53">
        <f>S28-S29</f>
        <v>1.3058719287941223E-2</v>
      </c>
      <c r="T41" s="53">
        <f>T29-S28</f>
        <v>8.694128071205931E-2</v>
      </c>
      <c r="U41" s="53">
        <f>V28</f>
        <v>8.7038502355865681</v>
      </c>
      <c r="V41" s="53">
        <f>V28-V29</f>
        <v>0.10385023558656847</v>
      </c>
      <c r="W41" s="53">
        <f>W29-V28</f>
        <v>9.6149764413430816E-2</v>
      </c>
      <c r="X41" s="53">
        <f>Y28</f>
        <v>6.8694199874487865</v>
      </c>
      <c r="Y41" s="53">
        <f>Y28-Y29</f>
        <v>6.9419987448785747E-2</v>
      </c>
      <c r="Z41" s="53">
        <f>Z29-Y28</f>
        <v>3.0580012551213898E-2</v>
      </c>
    </row>
    <row r="42" spans="1:28" s="1" customFormat="1" ht="19.5" customHeight="1" x14ac:dyDescent="0.25">
      <c r="B42" s="19" t="s">
        <v>200</v>
      </c>
      <c r="C42" s="53">
        <f>D30</f>
        <v>32.32764313810133</v>
      </c>
      <c r="D42" s="53">
        <f>D30-D31</f>
        <v>0.12764313810132677</v>
      </c>
      <c r="E42" s="53">
        <f>E31-D30</f>
        <v>7.2356861898668967E-2</v>
      </c>
      <c r="F42" s="53">
        <f>G30</f>
        <v>6.9155361980819352</v>
      </c>
      <c r="G42" s="53">
        <f>G30-G31</f>
        <v>1.5536198081934849E-2</v>
      </c>
      <c r="H42" s="53">
        <f>H31-G30</f>
        <v>8.4463801918065684E-2</v>
      </c>
      <c r="I42" s="53">
        <f>J30</f>
        <v>21.545050689878455</v>
      </c>
      <c r="J42" s="53">
        <f>J30-J31</f>
        <v>0.14505068987845604</v>
      </c>
      <c r="K42" s="53">
        <f>K31-J30</f>
        <v>5.4949310121546802E-2</v>
      </c>
      <c r="L42" s="53">
        <f>M30</f>
        <v>10.324337906751241</v>
      </c>
      <c r="M42" s="53">
        <f>M30-M31</f>
        <v>0.12433790675124179</v>
      </c>
      <c r="N42" s="53">
        <f>N31-M30</f>
        <v>7.5662093248759277E-2</v>
      </c>
      <c r="O42" s="53">
        <f>P30</f>
        <v>5.345390233138005</v>
      </c>
      <c r="P42" s="53">
        <f>P30-P31</f>
        <v>4.5390233138005165E-2</v>
      </c>
      <c r="Q42" s="53">
        <f>Q31-P30</f>
        <v>5.4609766861995368E-2</v>
      </c>
      <c r="R42" s="53">
        <f>S30</f>
        <v>7.9911860497331011</v>
      </c>
      <c r="S42" s="53">
        <f>S30-S31</f>
        <v>9.1186049733100738E-2</v>
      </c>
      <c r="T42" s="53">
        <f>T31-S30</f>
        <v>0.10881395026689855</v>
      </c>
      <c r="U42" s="53">
        <f>V30</f>
        <v>8.7593462986885395</v>
      </c>
      <c r="V42" s="53">
        <f>V30-V31</f>
        <v>5.9346298688540244E-2</v>
      </c>
      <c r="W42" s="53">
        <f>W31-V30</f>
        <v>4.06537013114594E-2</v>
      </c>
      <c r="X42" s="53">
        <f>Y30</f>
        <v>6.7915094856273974</v>
      </c>
      <c r="Y42" s="53">
        <f>Y30-Y31</f>
        <v>9.1509485627397247E-2</v>
      </c>
      <c r="Z42" s="53">
        <f>Z31-Y30</f>
        <v>0.10849051437260293</v>
      </c>
    </row>
    <row r="43" spans="1:28" s="1" customFormat="1" ht="19.5" customHeight="1" x14ac:dyDescent="0.25">
      <c r="B43" s="19" t="s">
        <v>201</v>
      </c>
      <c r="C43" s="53">
        <f>D32</f>
        <v>27.159998931024347</v>
      </c>
      <c r="D43" s="53">
        <f>D32-D33</f>
        <v>0.45999893102434442</v>
      </c>
      <c r="E43" s="53">
        <f>E33-D32</f>
        <v>0.44000106897565416</v>
      </c>
      <c r="F43" s="53">
        <f>G32</f>
        <v>7.3171383521740294</v>
      </c>
      <c r="G43" s="53">
        <f>G32-G33</f>
        <v>0.21713835217402977</v>
      </c>
      <c r="H43" s="53">
        <f>H33-G32</f>
        <v>0.28286164782597023</v>
      </c>
      <c r="I43" s="53">
        <f>J32</f>
        <v>22.664956305620141</v>
      </c>
      <c r="J43" s="53">
        <f>J32-J33</f>
        <v>0.46495630562014156</v>
      </c>
      <c r="K43" s="53">
        <f>K33-J32</f>
        <v>0.43504369437986057</v>
      </c>
      <c r="L43" s="53">
        <f>M32</f>
        <v>8.6961169459365557</v>
      </c>
      <c r="M43" s="53">
        <f>M32-M33</f>
        <v>0.29611694593655535</v>
      </c>
      <c r="N43" s="53">
        <f>N33-M32</f>
        <v>0.30388305406344429</v>
      </c>
      <c r="O43" s="53">
        <f>P32</f>
        <v>5.1043587482295099</v>
      </c>
      <c r="P43" s="53">
        <f>P32-P33</f>
        <v>0.2043587482295095</v>
      </c>
      <c r="Q43" s="53">
        <f>Q33-P32</f>
        <v>0.19564125177048997</v>
      </c>
      <c r="R43" s="53">
        <f>S32</f>
        <v>8.9232742724284453</v>
      </c>
      <c r="S43" s="53">
        <f>S32-S33</f>
        <v>0.32327427242844564</v>
      </c>
      <c r="T43" s="53">
        <f>T33-S32</f>
        <v>0.276725727571554</v>
      </c>
      <c r="U43" s="53">
        <f>V32</f>
        <v>8.8724979288596693</v>
      </c>
      <c r="V43" s="53">
        <f>V32-V33</f>
        <v>0.27249792885966961</v>
      </c>
      <c r="W43" s="53">
        <f>W33-V32</f>
        <v>0.32750207114033003</v>
      </c>
      <c r="X43" s="53">
        <f>Y32</f>
        <v>11.261658515727305</v>
      </c>
      <c r="Y43" s="53">
        <f>Y32-Y33</f>
        <v>0.36165851572730467</v>
      </c>
      <c r="Z43" s="53">
        <f>Z33-Y32</f>
        <v>0.33834148427269639</v>
      </c>
    </row>
    <row r="44" spans="1:28" s="1" customFormat="1" x14ac:dyDescent="0.25">
      <c r="B44" s="19" t="s">
        <v>52</v>
      </c>
      <c r="C44" s="53">
        <f>D34</f>
        <v>49.989499658738914</v>
      </c>
      <c r="D44" s="53">
        <f>D34-D35</f>
        <v>0.48949965873891443</v>
      </c>
      <c r="E44" s="53">
        <f>E35-D34</f>
        <v>0.51050034126108557</v>
      </c>
      <c r="F44" s="53">
        <f>G34</f>
        <v>4.4337690974956683</v>
      </c>
      <c r="G44" s="53">
        <f>G34-G35</f>
        <v>0.2337690974956681</v>
      </c>
      <c r="H44" s="53">
        <f>H35-G34</f>
        <v>0.16623090250433137</v>
      </c>
      <c r="I44" s="53">
        <f>J34</f>
        <v>19.197248910589597</v>
      </c>
      <c r="J44" s="53">
        <f>J34-J35</f>
        <v>0.39724891058959599</v>
      </c>
      <c r="K44" s="53">
        <f>K35-J34</f>
        <v>0.40275108941040472</v>
      </c>
      <c r="L44" s="53">
        <f>M34</f>
        <v>8.4107733501338799</v>
      </c>
      <c r="M44" s="53">
        <f>M34-M35</f>
        <v>0.3107733501338803</v>
      </c>
      <c r="N44" s="53">
        <f>N35-M34</f>
        <v>0.28922664986611935</v>
      </c>
      <c r="O44" s="53">
        <f>P34</f>
        <v>2.690712448154565</v>
      </c>
      <c r="P44" s="53">
        <f>P34-P35</f>
        <v>0.19071244815456501</v>
      </c>
      <c r="Q44" s="53">
        <f>Q35-P34</f>
        <v>0.20928755184543535</v>
      </c>
      <c r="R44" s="53">
        <f>S34</f>
        <v>3.819499133721846</v>
      </c>
      <c r="S44" s="53">
        <f>S34-S35</f>
        <v>0.21949913372184637</v>
      </c>
      <c r="T44" s="53">
        <f>T35-S34</f>
        <v>0.18050086627815398</v>
      </c>
      <c r="U44" s="53">
        <f>V34</f>
        <v>7.6337480968131466</v>
      </c>
      <c r="V44" s="53">
        <f>V34-V35</f>
        <v>0.23374809681314712</v>
      </c>
      <c r="W44" s="53">
        <f>W35-V34</f>
        <v>0.26625190318685377</v>
      </c>
      <c r="X44" s="53">
        <f>Y34</f>
        <v>3.8247493043523915</v>
      </c>
      <c r="Y44" s="53">
        <f>Y34-Y35</f>
        <v>0.22474930435239182</v>
      </c>
      <c r="Z44" s="53">
        <f>Z35-Y34</f>
        <v>0.17525069564760853</v>
      </c>
    </row>
    <row r="45" spans="1:28" s="1" customFormat="1" x14ac:dyDescent="0.25">
      <c r="B45" s="20"/>
      <c r="C45" s="58"/>
      <c r="D45" s="58"/>
      <c r="E45" s="58"/>
      <c r="F45" s="59"/>
      <c r="G45" s="57"/>
      <c r="H45" s="57"/>
      <c r="I45" s="57"/>
      <c r="J45" s="57"/>
      <c r="K45" s="57"/>
      <c r="L45" s="57"/>
      <c r="M45" s="57"/>
      <c r="N45" s="57"/>
      <c r="O45" s="57"/>
      <c r="P45" s="57"/>
      <c r="Q45" s="57"/>
      <c r="R45" s="57"/>
      <c r="S45" s="57"/>
      <c r="T45" s="57"/>
      <c r="U45" s="57"/>
      <c r="V45" s="57"/>
      <c r="W45" s="57"/>
      <c r="X45" s="57"/>
      <c r="Y45" s="57"/>
      <c r="Z45" s="57"/>
    </row>
    <row r="46" spans="1:28" s="1" customFormat="1" x14ac:dyDescent="0.25">
      <c r="C46" s="57"/>
      <c r="D46" s="57"/>
      <c r="E46" s="57"/>
      <c r="F46" s="59"/>
      <c r="G46" s="57"/>
      <c r="H46" s="57"/>
      <c r="I46" s="57"/>
      <c r="J46" s="57"/>
      <c r="K46" s="57"/>
      <c r="L46" s="57"/>
      <c r="M46" s="57"/>
      <c r="N46" s="57"/>
      <c r="O46" s="57"/>
      <c r="P46" s="57"/>
      <c r="Q46" s="57"/>
      <c r="R46" s="57"/>
      <c r="S46" s="57"/>
      <c r="T46" s="57"/>
      <c r="U46" s="57"/>
      <c r="V46" s="57"/>
      <c r="W46" s="57"/>
      <c r="X46" s="57"/>
      <c r="Y46" s="57"/>
      <c r="Z46" s="57"/>
    </row>
    <row r="47" spans="1:28" s="1" customFormat="1" x14ac:dyDescent="0.25">
      <c r="C47" s="57"/>
      <c r="D47" s="57"/>
      <c r="E47" s="57"/>
      <c r="F47" s="59"/>
      <c r="G47" s="57"/>
      <c r="H47" s="57"/>
      <c r="I47" s="57"/>
      <c r="J47" s="57"/>
      <c r="K47" s="57"/>
      <c r="L47" s="57"/>
      <c r="M47" s="57"/>
      <c r="N47" s="57"/>
      <c r="O47" s="57"/>
      <c r="P47" s="57"/>
      <c r="Q47" s="57"/>
      <c r="R47" s="57"/>
      <c r="S47" s="57"/>
      <c r="T47" s="57"/>
      <c r="U47" s="57"/>
      <c r="V47" s="57"/>
      <c r="W47" s="57"/>
      <c r="X47" s="57"/>
      <c r="Y47" s="57"/>
      <c r="Z47" s="57"/>
    </row>
    <row r="48" spans="1:28" s="1" customFormat="1" x14ac:dyDescent="0.25">
      <c r="F48" s="2"/>
    </row>
    <row r="49" spans="1:35" s="2" customFormat="1" x14ac:dyDescent="0.25">
      <c r="C49" s="238" t="s">
        <v>174</v>
      </c>
      <c r="D49" s="238"/>
      <c r="E49" s="238"/>
      <c r="F49" s="238" t="s">
        <v>34</v>
      </c>
      <c r="G49" s="238"/>
      <c r="H49" s="238"/>
      <c r="I49" s="238" t="s">
        <v>131</v>
      </c>
      <c r="J49" s="238"/>
      <c r="K49" s="238"/>
      <c r="L49" s="238" t="s">
        <v>32</v>
      </c>
      <c r="M49" s="238"/>
      <c r="N49" s="238"/>
      <c r="O49" s="238" t="s">
        <v>31</v>
      </c>
      <c r="P49" s="238"/>
      <c r="Q49" s="238"/>
      <c r="R49" s="236" t="s">
        <v>30</v>
      </c>
      <c r="S49" s="236"/>
      <c r="T49" s="236"/>
      <c r="U49" s="236" t="s">
        <v>29</v>
      </c>
      <c r="V49" s="236"/>
      <c r="W49" s="236"/>
      <c r="X49" s="236" t="s">
        <v>28</v>
      </c>
      <c r="Y49" s="236"/>
      <c r="Z49" s="236"/>
    </row>
    <row r="50" spans="1:35" s="2" customFormat="1" x14ac:dyDescent="0.25">
      <c r="B50" s="60" t="s">
        <v>129</v>
      </c>
      <c r="C50" s="92" t="s">
        <v>27</v>
      </c>
      <c r="D50" s="92" t="s">
        <v>26</v>
      </c>
      <c r="E50" s="92" t="s">
        <v>25</v>
      </c>
      <c r="F50" s="92" t="s">
        <v>27</v>
      </c>
      <c r="G50" s="92" t="s">
        <v>26</v>
      </c>
      <c r="H50" s="92" t="s">
        <v>25</v>
      </c>
      <c r="I50" s="92" t="s">
        <v>27</v>
      </c>
      <c r="J50" s="92" t="s">
        <v>26</v>
      </c>
      <c r="K50" s="92" t="s">
        <v>25</v>
      </c>
      <c r="L50" s="92" t="s">
        <v>27</v>
      </c>
      <c r="M50" s="92" t="s">
        <v>26</v>
      </c>
      <c r="N50" s="92" t="s">
        <v>25</v>
      </c>
      <c r="O50" s="92" t="s">
        <v>27</v>
      </c>
      <c r="P50" s="92" t="s">
        <v>26</v>
      </c>
      <c r="Q50" s="92" t="s">
        <v>25</v>
      </c>
      <c r="R50" s="92" t="s">
        <v>27</v>
      </c>
      <c r="S50" s="92" t="s">
        <v>26</v>
      </c>
      <c r="T50" s="92" t="s">
        <v>25</v>
      </c>
      <c r="U50" s="92" t="s">
        <v>27</v>
      </c>
      <c r="V50" s="92" t="s">
        <v>26</v>
      </c>
      <c r="W50" s="92" t="s">
        <v>25</v>
      </c>
      <c r="X50" s="92" t="s">
        <v>27</v>
      </c>
      <c r="Y50" s="92" t="s">
        <v>26</v>
      </c>
      <c r="Z50" s="92" t="s">
        <v>25</v>
      </c>
    </row>
    <row r="51" spans="1:35" s="2" customFormat="1" x14ac:dyDescent="0.25">
      <c r="A51" s="237"/>
      <c r="B51" s="19" t="s">
        <v>198</v>
      </c>
      <c r="C51" s="61" t="str">
        <f>IF(selection!$C$33&lt;&gt;"All 22 sites combined",D28,"0")</f>
        <v>0</v>
      </c>
      <c r="D51" s="61" t="str">
        <f>IF(selection!$C$33&lt;&gt;"All 22 sites combined",D28-D29,"0")</f>
        <v>0</v>
      </c>
      <c r="E51" s="61" t="str">
        <f>IF(selection!$C$33&lt;&gt;"All 22 sites combined",E29-D28,"0")</f>
        <v>0</v>
      </c>
      <c r="F51" s="61" t="str">
        <f>IF(selection!$C$33&lt;&gt;"All 22 sites combined",G28,"0")</f>
        <v>0</v>
      </c>
      <c r="G51" s="61" t="str">
        <f>IF(selection!$C$33&lt;&gt;"All 22 sites combined",G28-G29,"0")</f>
        <v>0</v>
      </c>
      <c r="H51" s="61" t="str">
        <f>IF(selection!$C$33&lt;&gt;"All 22 sites combined",H29-G28,"0")</f>
        <v>0</v>
      </c>
      <c r="I51" s="61" t="str">
        <f>IF(selection!$C$33&lt;&gt;"All 22 sites combined",J28,"0")</f>
        <v>0</v>
      </c>
      <c r="J51" s="61" t="str">
        <f>IF(selection!$C$33&lt;&gt;"All 22 sites combined",J28-J29,"0")</f>
        <v>0</v>
      </c>
      <c r="K51" s="61" t="str">
        <f>IF(selection!$C$33&lt;&gt;"All 22 sites combined",K29-J28,"0")</f>
        <v>0</v>
      </c>
      <c r="L51" s="61" t="str">
        <f>IF(selection!$C$33&lt;&gt;"All 22 sites combined",M28,"0")</f>
        <v>0</v>
      </c>
      <c r="M51" s="61" t="str">
        <f>IF(selection!$C$33&lt;&gt;"All 22 sites combined",M28-M29,"0")</f>
        <v>0</v>
      </c>
      <c r="N51" s="61" t="str">
        <f>IF(selection!$C$33&lt;&gt;"All 22 sites combined",N29-M28,"0")</f>
        <v>0</v>
      </c>
      <c r="O51" s="61" t="str">
        <f>IF(selection!$C$33&lt;&gt;"All 22 sites combined",P28,"0")</f>
        <v>0</v>
      </c>
      <c r="P51" s="61" t="str">
        <f>IF(selection!$C$33&lt;&gt;"All 22 sites combined",P28-P29,"0")</f>
        <v>0</v>
      </c>
      <c r="Q51" s="61" t="str">
        <f>IF(selection!$C$33&lt;&gt;"All 22 sites combined",Q29-P28,"0")</f>
        <v>0</v>
      </c>
      <c r="R51" s="61" t="str">
        <f>IF(selection!$C$33&lt;&gt;"All 22 sites combined",S28,"0")</f>
        <v>0</v>
      </c>
      <c r="S51" s="61" t="str">
        <f>IF(selection!$C$33&lt;&gt;"All 22 sites combined",S28-S29,"0")</f>
        <v>0</v>
      </c>
      <c r="T51" s="61" t="str">
        <f>IF(selection!$C$33&lt;&gt;"All 22 sites combined",T29-S28,"0")</f>
        <v>0</v>
      </c>
      <c r="U51" s="61" t="str">
        <f>IF(selection!$C$33&lt;&gt;"All 22 sites combined",V28,"0")</f>
        <v>0</v>
      </c>
      <c r="V51" s="61" t="str">
        <f>IF(selection!$C$33&lt;&gt;"All 22 sites combined",V28-V29,"0")</f>
        <v>0</v>
      </c>
      <c r="W51" s="61" t="str">
        <f>IF(selection!$C$33&lt;&gt;"All 22 sites combined",W29-V28,"0")</f>
        <v>0</v>
      </c>
      <c r="X51" s="61" t="str">
        <f>IF(selection!$C$33&lt;&gt;"All 22 sites combined",Y28,"0")</f>
        <v>0</v>
      </c>
      <c r="Y51" s="61" t="str">
        <f>IF(selection!$C$33&lt;&gt;"All 22 sites combined",Y28-Y29,"0")</f>
        <v>0</v>
      </c>
      <c r="Z51" s="61" t="str">
        <f>IF(selection!$C$33&lt;&gt;"All 22 sites combined",Z29-Y28,"0")</f>
        <v>0</v>
      </c>
      <c r="AI51" s="61"/>
    </row>
    <row r="52" spans="1:35" s="2" customFormat="1" x14ac:dyDescent="0.25">
      <c r="A52" s="237"/>
      <c r="B52" s="19" t="s">
        <v>200</v>
      </c>
      <c r="C52" s="61" t="str">
        <f>IF(selection!$C$33&lt;&gt;"All 22 sites combined",D30,"0")</f>
        <v>0</v>
      </c>
      <c r="D52" s="61" t="str">
        <f>IF(selection!$C$33&lt;&gt;"All 22 sites combined",D30-D31,"0")</f>
        <v>0</v>
      </c>
      <c r="E52" s="61" t="str">
        <f>IF(selection!$C$33&lt;&gt;"All 22 sites combined",E31-D30,"0")</f>
        <v>0</v>
      </c>
      <c r="F52" s="61" t="str">
        <f>IF(selection!$C$33&lt;&gt;"All 22 sites combined",G30,"0")</f>
        <v>0</v>
      </c>
      <c r="G52" s="61" t="str">
        <f>IF(selection!$C$33&lt;&gt;"All 22 sites combined",G30-G31,"0")</f>
        <v>0</v>
      </c>
      <c r="H52" s="61" t="str">
        <f>IF(selection!$C$33&lt;&gt;"All 22 sites combined",H31-G30,"0")</f>
        <v>0</v>
      </c>
      <c r="I52" s="61" t="str">
        <f>IF(selection!$C$33&lt;&gt;"All 22 sites combined",J30,"0")</f>
        <v>0</v>
      </c>
      <c r="J52" s="61" t="str">
        <f>IF(selection!$C$33&lt;&gt;"All 22 sites combined",J30-J31,"0")</f>
        <v>0</v>
      </c>
      <c r="K52" s="61" t="str">
        <f>IF(selection!$C$33&lt;&gt;"All 22 sites combined",K31-J30,"0")</f>
        <v>0</v>
      </c>
      <c r="L52" s="61" t="str">
        <f>IF(selection!$C$33&lt;&gt;"All 22 sites combined",M30,"0")</f>
        <v>0</v>
      </c>
      <c r="M52" s="61" t="str">
        <f>IF(selection!$C$33&lt;&gt;"All 22 sites combined",M30-M31,"0")</f>
        <v>0</v>
      </c>
      <c r="N52" s="61" t="str">
        <f>IF(selection!$C$33&lt;&gt;"All 22 sites combined",N31-M30,"0")</f>
        <v>0</v>
      </c>
      <c r="O52" s="61" t="str">
        <f>IF(selection!$C$33&lt;&gt;"All 22 sites combined",P30,"0")</f>
        <v>0</v>
      </c>
      <c r="P52" s="61" t="str">
        <f>IF(selection!$C$33&lt;&gt;"All 22 sites combined",P30-P31,"0")</f>
        <v>0</v>
      </c>
      <c r="Q52" s="61" t="str">
        <f>IF(selection!$C$33&lt;&gt;"All 22 sites combined",Q31-P30,"0")</f>
        <v>0</v>
      </c>
      <c r="R52" s="61" t="str">
        <f>IF(selection!$C$33&lt;&gt;"All 22 sites combined",S30,"0")</f>
        <v>0</v>
      </c>
      <c r="S52" s="61" t="str">
        <f>IF(selection!$C$33&lt;&gt;"All 22 sites combined",S30-S31,"0")</f>
        <v>0</v>
      </c>
      <c r="T52" s="61" t="str">
        <f>IF(selection!$C$33&lt;&gt;"All 22 sites combined",T31-S30,"0")</f>
        <v>0</v>
      </c>
      <c r="U52" s="61" t="str">
        <f>IF(selection!$C$33&lt;&gt;"All 22 sites combined",V30,"0")</f>
        <v>0</v>
      </c>
      <c r="V52" s="61" t="str">
        <f>IF(selection!$C$33&lt;&gt;"All 22 sites combined",V30-V31,"0")</f>
        <v>0</v>
      </c>
      <c r="W52" s="61" t="str">
        <f>IF(selection!$C$33&lt;&gt;"All 22 sites combined",W31-V30,"0")</f>
        <v>0</v>
      </c>
      <c r="X52" s="61" t="str">
        <f>IF(selection!$C$33&lt;&gt;"All 22 sites combined",Y30,"0")</f>
        <v>0</v>
      </c>
      <c r="Y52" s="61" t="str">
        <f>IF(selection!$C$33&lt;&gt;"All 22 sites combined",Y30-Y31,"0")</f>
        <v>0</v>
      </c>
      <c r="Z52" s="61" t="str">
        <f>IF(selection!$C$33&lt;&gt;"All 22 sites combined",Z31-Y30,"0")</f>
        <v>0</v>
      </c>
      <c r="AI52" s="61"/>
    </row>
    <row r="53" spans="1:35" s="2" customFormat="1" x14ac:dyDescent="0.25">
      <c r="A53" s="237"/>
      <c r="B53" s="19" t="s">
        <v>201</v>
      </c>
      <c r="C53" s="61" t="str">
        <f>IF(selection!$C$33&lt;&gt;"All 22 sites combined",D32,"0")</f>
        <v>0</v>
      </c>
      <c r="D53" s="61" t="str">
        <f>IF(selection!$C$33&lt;&gt;"All 22 sites combined",D32-D33,"0")</f>
        <v>0</v>
      </c>
      <c r="E53" s="61" t="str">
        <f>IF(selection!$C$33&lt;&gt;"All 22 sites combined",E33-D32,"0")</f>
        <v>0</v>
      </c>
      <c r="F53" s="61" t="str">
        <f>IF(selection!$C$33&lt;&gt;"All 22 sites combined",G32,"0")</f>
        <v>0</v>
      </c>
      <c r="G53" s="61" t="str">
        <f>IF(selection!$C$33&lt;&gt;"All 22 sites combined",G32-G33,"0")</f>
        <v>0</v>
      </c>
      <c r="H53" s="61" t="str">
        <f>IF(selection!$C$33&lt;&gt;"All 22 sites combined",H33-G32,"0")</f>
        <v>0</v>
      </c>
      <c r="I53" s="61" t="str">
        <f>IF(selection!$C$33&lt;&gt;"All 22 sites combined",J32,"0")</f>
        <v>0</v>
      </c>
      <c r="J53" s="61" t="str">
        <f>IF(selection!$C$33&lt;&gt;"All 22 sites combined",J32-J33,"0")</f>
        <v>0</v>
      </c>
      <c r="K53" s="61" t="str">
        <f>IF(selection!$C$33&lt;&gt;"All 22 sites combined",K33-J32,"0")</f>
        <v>0</v>
      </c>
      <c r="L53" s="61" t="str">
        <f>IF(selection!$C$33&lt;&gt;"All 22 sites combined",M32,"0")</f>
        <v>0</v>
      </c>
      <c r="M53" s="61" t="str">
        <f>IF(selection!$C$33&lt;&gt;"All 22 sites combined",M32-M33,"0")</f>
        <v>0</v>
      </c>
      <c r="N53" s="61" t="str">
        <f>IF(selection!$C$33&lt;&gt;"All 22 sites combined",N33-M32,"0")</f>
        <v>0</v>
      </c>
      <c r="O53" s="61" t="str">
        <f>IF(selection!$C$33&lt;&gt;"All 22 sites combined",P32,"0")</f>
        <v>0</v>
      </c>
      <c r="P53" s="61" t="str">
        <f>IF(selection!$C$33&lt;&gt;"All 22 sites combined",P32-P33,"0")</f>
        <v>0</v>
      </c>
      <c r="Q53" s="61" t="str">
        <f>IF(selection!$C$33&lt;&gt;"All 22 sites combined",Q33-P32,"0")</f>
        <v>0</v>
      </c>
      <c r="R53" s="61" t="str">
        <f>IF(selection!$C$33&lt;&gt;"All 22 sites combined",S32,"0")</f>
        <v>0</v>
      </c>
      <c r="S53" s="61" t="str">
        <f>IF(selection!$C$33&lt;&gt;"All 22 sites combined",S32-S33,"0")</f>
        <v>0</v>
      </c>
      <c r="T53" s="61" t="str">
        <f>IF(selection!$C$33&lt;&gt;"All 22 sites combined",T33-S32,"0")</f>
        <v>0</v>
      </c>
      <c r="U53" s="61" t="str">
        <f>IF(selection!$C$33&lt;&gt;"All 22 sites combined",V32,"0")</f>
        <v>0</v>
      </c>
      <c r="V53" s="61" t="str">
        <f>IF(selection!$C$33&lt;&gt;"All 22 sites combined",V32-V33,"0")</f>
        <v>0</v>
      </c>
      <c r="W53" s="61" t="str">
        <f>IF(selection!$C$33&lt;&gt;"All 22 sites combined",W33-V32,"0")</f>
        <v>0</v>
      </c>
      <c r="X53" s="61" t="str">
        <f>IF(selection!$C$33&lt;&gt;"All 22 sites combined",Y32,"0")</f>
        <v>0</v>
      </c>
      <c r="Y53" s="61" t="str">
        <f>IF(selection!$C$33&lt;&gt;"All 22 sites combined",Y32-Y33,"0")</f>
        <v>0</v>
      </c>
      <c r="Z53" s="61" t="str">
        <f>IF(selection!$C$33&lt;&gt;"All 22 sites combined",Z33-Y32,"0")</f>
        <v>0</v>
      </c>
      <c r="AI53" s="61"/>
    </row>
    <row r="54" spans="1:35" s="2" customFormat="1" x14ac:dyDescent="0.25">
      <c r="A54" s="237"/>
      <c r="B54" s="19" t="s">
        <v>52</v>
      </c>
      <c r="C54" s="61" t="str">
        <f>IF(selection!$C$33&lt;&gt;"All 22 sites combined",D34,"0")</f>
        <v>0</v>
      </c>
      <c r="D54" s="61" t="str">
        <f>IF(selection!$C$33&lt;&gt;"All 22 sites combined",D34-D35,"0")</f>
        <v>0</v>
      </c>
      <c r="E54" s="61" t="str">
        <f>IF(selection!$C$33&lt;&gt;"All 22 sites combined",E35-D34,"0")</f>
        <v>0</v>
      </c>
      <c r="F54" s="61" t="str">
        <f>IF(selection!$C$33&lt;&gt;"All 22 sites combined",G34,"0")</f>
        <v>0</v>
      </c>
      <c r="G54" s="61" t="str">
        <f>IF(selection!$C$33&lt;&gt;"All 22 sites combined",G34-G35,"0")</f>
        <v>0</v>
      </c>
      <c r="H54" s="61" t="str">
        <f>IF(selection!$C$33&lt;&gt;"All 22 sites combined",H35-G34,"0")</f>
        <v>0</v>
      </c>
      <c r="I54" s="61" t="str">
        <f>IF(selection!$C$33&lt;&gt;"All 22 sites combined",J34,"0")</f>
        <v>0</v>
      </c>
      <c r="J54" s="61" t="str">
        <f>IF(selection!$C$33&lt;&gt;"All 22 sites combined",J34-J35,"0")</f>
        <v>0</v>
      </c>
      <c r="K54" s="61" t="str">
        <f>IF(selection!$C$33&lt;&gt;"All 22 sites combined",K35-J34,"0")</f>
        <v>0</v>
      </c>
      <c r="L54" s="61" t="str">
        <f>IF(selection!$C$33&lt;&gt;"All 22 sites combined",M34,"0")</f>
        <v>0</v>
      </c>
      <c r="M54" s="61" t="str">
        <f>IF(selection!$C$33&lt;&gt;"All 22 sites combined",M34-M35,"0")</f>
        <v>0</v>
      </c>
      <c r="N54" s="61" t="str">
        <f>IF(selection!$C$33&lt;&gt;"All 22 sites combined",N35-M34,"0")</f>
        <v>0</v>
      </c>
      <c r="O54" s="61" t="str">
        <f>IF(selection!$C$33&lt;&gt;"All 22 sites combined",P34,"0")</f>
        <v>0</v>
      </c>
      <c r="P54" s="61" t="str">
        <f>IF(selection!$C$33&lt;&gt;"All 22 sites combined",P34-P35,"0")</f>
        <v>0</v>
      </c>
      <c r="Q54" s="61" t="str">
        <f>IF(selection!$C$33&lt;&gt;"All 22 sites combined",Q35-P34,"0")</f>
        <v>0</v>
      </c>
      <c r="R54" s="61" t="str">
        <f>IF(selection!$C$33&lt;&gt;"All 22 sites combined",S34,"0")</f>
        <v>0</v>
      </c>
      <c r="S54" s="61" t="str">
        <f>IF(selection!$C$33&lt;&gt;"All 22 sites combined",S34-S35,"0")</f>
        <v>0</v>
      </c>
      <c r="T54" s="61" t="str">
        <f>IF(selection!$C$33&lt;&gt;"All 22 sites combined",T35-S34,"0")</f>
        <v>0</v>
      </c>
      <c r="U54" s="61" t="str">
        <f>IF(selection!$C$33&lt;&gt;"All 22 sites combined",V34,"0")</f>
        <v>0</v>
      </c>
      <c r="V54" s="61" t="str">
        <f>IF(selection!$C$33&lt;&gt;"All 22 sites combined",V34-V35,"0")</f>
        <v>0</v>
      </c>
      <c r="W54" s="61" t="str">
        <f>IF(selection!$C$33&lt;&gt;"All 22 sites combined",W35-V34,"0")</f>
        <v>0</v>
      </c>
      <c r="X54" s="61" t="str">
        <f>IF(selection!$C$33&lt;&gt;"All 22 sites combined",Y34,"0")</f>
        <v>0</v>
      </c>
      <c r="Y54" s="61" t="str">
        <f>IF(selection!$C$33&lt;&gt;"All 22 sites combined",Y34-Y35,"0")</f>
        <v>0</v>
      </c>
      <c r="Z54" s="61" t="str">
        <f>IF(selection!$C$33&lt;&gt;"All 22 sites combined",Z35-Y34,"0")</f>
        <v>0</v>
      </c>
      <c r="AI54" s="61"/>
    </row>
    <row r="55" spans="1:35" s="2" customFormat="1" x14ac:dyDescent="0.25">
      <c r="B55" s="92"/>
      <c r="C55" s="92"/>
      <c r="E55" s="92"/>
      <c r="F55" s="92"/>
      <c r="G55" s="92"/>
      <c r="I55" s="92"/>
      <c r="J55" s="92"/>
      <c r="K55" s="92"/>
      <c r="M55" s="92"/>
      <c r="N55" s="92"/>
      <c r="O55" s="92"/>
      <c r="Q55" s="92"/>
      <c r="R55" s="92"/>
      <c r="S55" s="92"/>
      <c r="U55" s="92"/>
      <c r="V55" s="92"/>
      <c r="W55" s="92"/>
      <c r="Y55" s="92"/>
      <c r="Z55" s="92"/>
      <c r="AA55" s="92"/>
      <c r="AC55" s="92"/>
      <c r="AD55" s="92"/>
      <c r="AE55" s="61"/>
      <c r="AG55" s="92"/>
      <c r="AH55" s="92"/>
    </row>
    <row r="56" spans="1:35" s="2" customFormat="1" x14ac:dyDescent="0.25">
      <c r="B56" s="92"/>
      <c r="C56" s="238" t="s">
        <v>174</v>
      </c>
      <c r="D56" s="238"/>
      <c r="E56" s="238"/>
      <c r="F56" s="238" t="s">
        <v>34</v>
      </c>
      <c r="G56" s="238"/>
      <c r="H56" s="238"/>
      <c r="I56" s="238" t="s">
        <v>131</v>
      </c>
      <c r="J56" s="238"/>
      <c r="K56" s="238"/>
      <c r="L56" s="238" t="s">
        <v>32</v>
      </c>
      <c r="M56" s="238"/>
      <c r="N56" s="238"/>
      <c r="O56" s="238" t="s">
        <v>31</v>
      </c>
      <c r="P56" s="238"/>
      <c r="Q56" s="238"/>
      <c r="R56" s="236" t="s">
        <v>30</v>
      </c>
      <c r="S56" s="236"/>
      <c r="T56" s="236"/>
      <c r="U56" s="236" t="s">
        <v>29</v>
      </c>
      <c r="V56" s="236"/>
      <c r="W56" s="236"/>
      <c r="X56" s="236" t="s">
        <v>28</v>
      </c>
      <c r="Y56" s="236"/>
      <c r="Z56" s="236"/>
      <c r="AA56" s="92"/>
      <c r="AC56" s="92"/>
      <c r="AD56" s="92"/>
      <c r="AE56" s="61"/>
      <c r="AG56" s="92"/>
      <c r="AH56" s="92"/>
    </row>
    <row r="57" spans="1:35" s="2" customFormat="1" x14ac:dyDescent="0.25">
      <c r="B57" s="60" t="s">
        <v>130</v>
      </c>
      <c r="C57" s="92" t="s">
        <v>27</v>
      </c>
      <c r="D57" s="92" t="s">
        <v>26</v>
      </c>
      <c r="E57" s="92" t="s">
        <v>25</v>
      </c>
      <c r="F57" s="92" t="s">
        <v>27</v>
      </c>
      <c r="G57" s="92" t="s">
        <v>26</v>
      </c>
      <c r="H57" s="92" t="s">
        <v>25</v>
      </c>
      <c r="I57" s="92" t="s">
        <v>27</v>
      </c>
      <c r="J57" s="92" t="s">
        <v>26</v>
      </c>
      <c r="K57" s="92" t="s">
        <v>25</v>
      </c>
      <c r="L57" s="92" t="s">
        <v>27</v>
      </c>
      <c r="M57" s="92" t="s">
        <v>26</v>
      </c>
      <c r="N57" s="92" t="s">
        <v>25</v>
      </c>
      <c r="O57" s="92" t="s">
        <v>27</v>
      </c>
      <c r="P57" s="92" t="s">
        <v>26</v>
      </c>
      <c r="Q57" s="92" t="s">
        <v>25</v>
      </c>
      <c r="R57" s="92" t="s">
        <v>27</v>
      </c>
      <c r="S57" s="92" t="s">
        <v>26</v>
      </c>
      <c r="T57" s="92" t="s">
        <v>25</v>
      </c>
      <c r="U57" s="92" t="s">
        <v>27</v>
      </c>
      <c r="V57" s="92" t="s">
        <v>26</v>
      </c>
      <c r="W57" s="92" t="s">
        <v>25</v>
      </c>
      <c r="X57" s="92" t="s">
        <v>27</v>
      </c>
      <c r="Y57" s="92" t="s">
        <v>26</v>
      </c>
      <c r="Z57" s="92" t="s">
        <v>25</v>
      </c>
    </row>
    <row r="58" spans="1:35" s="2" customFormat="1" x14ac:dyDescent="0.25">
      <c r="B58" s="19" t="s">
        <v>198</v>
      </c>
      <c r="C58" s="61">
        <f>IF(selection!$C$33="All 22 sites combined",D28,"0")</f>
        <v>33.016154302380855</v>
      </c>
      <c r="D58" s="61">
        <f>IF(selection!$C$33="All 22 sites combined",D28-D29,"0")</f>
        <v>0.11615430238085622</v>
      </c>
      <c r="E58" s="61">
        <f>IF(selection!$C$33="All 22 sites combined",E29-D28,"0")</f>
        <v>8.384569761914662E-2</v>
      </c>
      <c r="F58" s="61">
        <f>IF(selection!$C$33="All 22 sites combined",G28,"0")</f>
        <v>6.8013504761275625</v>
      </c>
      <c r="G58" s="61">
        <f>IF(selection!$C$33="All 22 sites combined",G28-G29,"0")</f>
        <v>0.10135047612756232</v>
      </c>
      <c r="H58" s="61">
        <f>IF(selection!$C$33="All 22 sites combined",H29-G28,"0")</f>
        <v>9.8649523872437861E-2</v>
      </c>
      <c r="I58" s="61">
        <f>IF(selection!$C$33="All 22 sites combined",J28,"0")</f>
        <v>21.476792461229817</v>
      </c>
      <c r="J58" s="61">
        <f>IF(selection!$C$33="All 22 sites combined",J28-J29,"0")</f>
        <v>7.6792461229818088E-2</v>
      </c>
      <c r="K58" s="61">
        <f>IF(selection!$C$33="All 22 sites combined",K29-J28,"0")</f>
        <v>0.12320753877018475</v>
      </c>
      <c r="L58" s="61">
        <f>IF(selection!$C$33="All 22 sites combined",M28,"0")</f>
        <v>10.132161120820509</v>
      </c>
      <c r="M58" s="61">
        <f>IF(selection!$C$33="All 22 sites combined",M28-M29,"0")</f>
        <v>3.2161120820507705E-2</v>
      </c>
      <c r="N58" s="61">
        <f>IF(selection!$C$33="All 22 sites combined",N29-M28,"0")</f>
        <v>6.7838879179490164E-2</v>
      </c>
      <c r="O58" s="61">
        <f>IF(selection!$C$33="All 22 sites combined",P28,"0")</f>
        <v>5.1872126971179604</v>
      </c>
      <c r="P58" s="61">
        <f>IF(selection!$C$33="All 22 sites combined",P28-P29,"0")</f>
        <v>8.7212697117960758E-2</v>
      </c>
      <c r="Q58" s="61">
        <f>IF(selection!$C$33="All 22 sites combined",Q29-P28,"0")</f>
        <v>1.2787302882039775E-2</v>
      </c>
      <c r="R58" s="61">
        <f>IF(selection!$C$33="All 22 sites combined",S28,"0")</f>
        <v>7.813058719287941</v>
      </c>
      <c r="S58" s="61">
        <f>IF(selection!$C$33="All 22 sites combined",S28-S29,"0")</f>
        <v>1.3058719287941223E-2</v>
      </c>
      <c r="T58" s="61">
        <f>IF(selection!$C$33="All 22 sites combined",T29-S28,"0")</f>
        <v>8.694128071205931E-2</v>
      </c>
      <c r="U58" s="61">
        <f>IF(selection!$C$33="All 22 sites combined",V28,"0")</f>
        <v>8.7038502355865681</v>
      </c>
      <c r="V58" s="61">
        <f>IF(selection!$C$33="All 22 sites combined",V28-V29,"0")</f>
        <v>0.10385023558656847</v>
      </c>
      <c r="W58" s="61">
        <f>IF(selection!$C$33="All 22 sites combined",W29-V28,"0")</f>
        <v>9.6149764413430816E-2</v>
      </c>
      <c r="X58" s="61">
        <f>IF(selection!$C$33="All 22 sites combined",Y28,"0")</f>
        <v>6.8694199874487865</v>
      </c>
      <c r="Y58" s="61">
        <f>IF(selection!$C$33="All 22 sites combined",Y28-Y29,"0")</f>
        <v>6.9419987448785747E-2</v>
      </c>
      <c r="Z58" s="61">
        <f>IF(selection!$C$33="All 22 sites combined",Z29-Y28,"0")</f>
        <v>3.0580012551213898E-2</v>
      </c>
    </row>
    <row r="59" spans="1:35" s="2" customFormat="1" x14ac:dyDescent="0.25">
      <c r="B59" s="19" t="s">
        <v>200</v>
      </c>
      <c r="C59" s="61">
        <f>IF(selection!$C$33="All 22 sites combined",D30,"0")</f>
        <v>32.32764313810133</v>
      </c>
      <c r="D59" s="61">
        <f>IF(selection!$C$33="All 22 sites combined",D30-D31,"0")</f>
        <v>0.12764313810132677</v>
      </c>
      <c r="E59" s="61">
        <f>IF(selection!$C$33="All 22 sites combined",E31-D30,"0")</f>
        <v>7.2356861898668967E-2</v>
      </c>
      <c r="F59" s="61">
        <f>IF(selection!$C$33="All 22 sites combined",G30,"0")</f>
        <v>6.9155361980819352</v>
      </c>
      <c r="G59" s="61">
        <f>IF(selection!$C$33="All 22 sites combined",G30-G31,"0")</f>
        <v>1.5536198081934849E-2</v>
      </c>
      <c r="H59" s="61">
        <f>IF(selection!$C$33="All 22 sites combined",H31-G30,"0")</f>
        <v>8.4463801918065684E-2</v>
      </c>
      <c r="I59" s="61">
        <f>IF(selection!$C$33="All 22 sites combined",J30,"0")</f>
        <v>21.545050689878455</v>
      </c>
      <c r="J59" s="61">
        <f>IF(selection!$C$33="All 22 sites combined",J30-J31,"0")</f>
        <v>0.14505068987845604</v>
      </c>
      <c r="K59" s="61">
        <f>IF(selection!$C$33="All 22 sites combined",K31-J30,"0")</f>
        <v>5.4949310121546802E-2</v>
      </c>
      <c r="L59" s="61">
        <f>IF(selection!$C$33="All 22 sites combined",M30,"0")</f>
        <v>10.324337906751241</v>
      </c>
      <c r="M59" s="61">
        <f>IF(selection!$C$33="All 22 sites combined",M30-M31,"0")</f>
        <v>0.12433790675124179</v>
      </c>
      <c r="N59" s="61">
        <f>IF(selection!$C$33="All 22 sites combined",N31-M30,"0")</f>
        <v>7.5662093248759277E-2</v>
      </c>
      <c r="O59" s="61">
        <f>IF(selection!$C$33="All 22 sites combined",P30,"0")</f>
        <v>5.345390233138005</v>
      </c>
      <c r="P59" s="61">
        <f>IF(selection!$C$33="All 22 sites combined",P30-P31,"0")</f>
        <v>4.5390233138005165E-2</v>
      </c>
      <c r="Q59" s="61">
        <f>IF(selection!$C$33="All 22 sites combined",Q31-P30,"0")</f>
        <v>5.4609766861995368E-2</v>
      </c>
      <c r="R59" s="61">
        <f>IF(selection!$C$33="All 22 sites combined",S30,"0")</f>
        <v>7.9911860497331011</v>
      </c>
      <c r="S59" s="61">
        <f>IF(selection!$C$33="All 22 sites combined",S30-S31,"0")</f>
        <v>9.1186049733100738E-2</v>
      </c>
      <c r="T59" s="61">
        <f>IF(selection!$C$33="All 22 sites combined",T31-S30,"0")</f>
        <v>0.10881395026689855</v>
      </c>
      <c r="U59" s="61">
        <f>IF(selection!$C$33="All 22 sites combined",V30,"0")</f>
        <v>8.7593462986885395</v>
      </c>
      <c r="V59" s="61">
        <f>IF(selection!$C$33="All 22 sites combined",V30-V31,"0")</f>
        <v>5.9346298688540244E-2</v>
      </c>
      <c r="W59" s="61">
        <f>IF(selection!$C$33="All 22 sites combined",W31-V30,"0")</f>
        <v>4.06537013114594E-2</v>
      </c>
      <c r="X59" s="61">
        <f>IF(selection!$C$33="All 22 sites combined",Y30,"0")</f>
        <v>6.7915094856273974</v>
      </c>
      <c r="Y59" s="61">
        <f>IF(selection!$C$33="All 22 sites combined",Y30-Y31,"0")</f>
        <v>9.1509485627397247E-2</v>
      </c>
      <c r="Z59" s="61">
        <f>IF(selection!$C$33="All 22 sites combined",Z31-Y30,"0")</f>
        <v>0.10849051437260293</v>
      </c>
    </row>
    <row r="60" spans="1:35" s="2" customFormat="1" x14ac:dyDescent="0.25">
      <c r="B60" s="19" t="s">
        <v>201</v>
      </c>
      <c r="C60" s="61">
        <f>IF(selection!$C$33="All 22 sites combined",D32,"0")</f>
        <v>27.159998931024347</v>
      </c>
      <c r="D60" s="61">
        <f>IF(selection!$C$33="All 22 sites combined",D32-D33,"0")</f>
        <v>0.45999893102434442</v>
      </c>
      <c r="E60" s="61">
        <f>IF(selection!$C$33="All 22 sites combined",E33-D32,"0")</f>
        <v>0.44000106897565416</v>
      </c>
      <c r="F60" s="61">
        <f>IF(selection!$C$33="All 22 sites combined",G32,"0")</f>
        <v>7.3171383521740294</v>
      </c>
      <c r="G60" s="61">
        <f>IF(selection!$C$33="All 22 sites combined",G32-G33,"0")</f>
        <v>0.21713835217402977</v>
      </c>
      <c r="H60" s="61">
        <f>IF(selection!$C$33="All 22 sites combined",H33-G32,"0")</f>
        <v>0.28286164782597023</v>
      </c>
      <c r="I60" s="61">
        <f>IF(selection!$C$33="All 22 sites combined",J32,"0")</f>
        <v>22.664956305620141</v>
      </c>
      <c r="J60" s="61">
        <f>IF(selection!$C$33="All 22 sites combined",J32-J33,"0")</f>
        <v>0.46495630562014156</v>
      </c>
      <c r="K60" s="61">
        <f>IF(selection!$C$33="All 22 sites combined",K33-J32,"0")</f>
        <v>0.43504369437986057</v>
      </c>
      <c r="L60" s="61">
        <f>IF(selection!$C$33="All 22 sites combined",M32,"0")</f>
        <v>8.6961169459365557</v>
      </c>
      <c r="M60" s="61">
        <f>IF(selection!$C$33="All 22 sites combined",M32-M33,"0")</f>
        <v>0.29611694593655535</v>
      </c>
      <c r="N60" s="61">
        <f>IF(selection!$C$33="All 22 sites combined",N33-M32,"0")</f>
        <v>0.30388305406344429</v>
      </c>
      <c r="O60" s="61">
        <f>IF(selection!$C$33="All 22 sites combined",P32,"0")</f>
        <v>5.1043587482295099</v>
      </c>
      <c r="P60" s="61">
        <f>IF(selection!$C$33="All 22 sites combined",P32-P33,"0")</f>
        <v>0.2043587482295095</v>
      </c>
      <c r="Q60" s="61">
        <f>IF(selection!$C$33="All 22 sites combined",Q33-P32,"0")</f>
        <v>0.19564125177048997</v>
      </c>
      <c r="R60" s="61">
        <f>IF(selection!$C$33="All 22 sites combined",S32,"0")</f>
        <v>8.9232742724284453</v>
      </c>
      <c r="S60" s="61">
        <f>IF(selection!$C$33="All 22 sites combined",S32-S33,"0")</f>
        <v>0.32327427242844564</v>
      </c>
      <c r="T60" s="61">
        <f>IF(selection!$C$33="All 22 sites combined",T33-S32,"0")</f>
        <v>0.276725727571554</v>
      </c>
      <c r="U60" s="61">
        <f>IF(selection!$C$33="All 22 sites combined",V32,"0")</f>
        <v>8.8724979288596693</v>
      </c>
      <c r="V60" s="61">
        <f>IF(selection!$C$33="All 22 sites combined",V32-V33,"0")</f>
        <v>0.27249792885966961</v>
      </c>
      <c r="W60" s="61">
        <f>IF(selection!$C$33="All 22 sites combined",W33-V32,"0")</f>
        <v>0.32750207114033003</v>
      </c>
      <c r="X60" s="61">
        <f>IF(selection!$C$33="All 22 sites combined",Y32,"0")</f>
        <v>11.261658515727305</v>
      </c>
      <c r="Y60" s="61">
        <f>IF(selection!$C$33="All 22 sites combined",Y32-Y33,"0")</f>
        <v>0.36165851572730467</v>
      </c>
      <c r="Z60" s="61">
        <f>IF(selection!$C$33="All 22 sites combined",Z33-Y32,"0")</f>
        <v>0.33834148427269639</v>
      </c>
    </row>
    <row r="61" spans="1:35" s="2" customFormat="1" x14ac:dyDescent="0.25">
      <c r="B61" s="19" t="s">
        <v>52</v>
      </c>
      <c r="C61" s="61">
        <f>IF(selection!$C$33="All 22 sites combined",D34,"0")</f>
        <v>49.989499658738914</v>
      </c>
      <c r="D61" s="61">
        <f>IF(selection!$C$33="All 22 sites combined",D34-D35,"0")</f>
        <v>0.48949965873891443</v>
      </c>
      <c r="E61" s="61">
        <f>IF(selection!$C$33="All 22 sites combined",E35-D34,"0")</f>
        <v>0.51050034126108557</v>
      </c>
      <c r="F61" s="61">
        <f>IF(selection!$C$33="All 22 sites combined",G34,"0")</f>
        <v>4.4337690974956683</v>
      </c>
      <c r="G61" s="61">
        <f>IF(selection!$C$33="All 22 sites combined",G34-G35,"0")</f>
        <v>0.2337690974956681</v>
      </c>
      <c r="H61" s="61">
        <f>IF(selection!$C$33="All 22 sites combined",H35-G34,"0")</f>
        <v>0.16623090250433137</v>
      </c>
      <c r="I61" s="61">
        <f>IF(selection!$C$33="All 22 sites combined",J34,"0")</f>
        <v>19.197248910589597</v>
      </c>
      <c r="J61" s="61">
        <f>IF(selection!$C$33="All 22 sites combined",J34-J35,"0")</f>
        <v>0.39724891058959599</v>
      </c>
      <c r="K61" s="61">
        <f>IF(selection!$C$33="All 22 sites combined",K35-J34,"0")</f>
        <v>0.40275108941040472</v>
      </c>
      <c r="L61" s="61">
        <f>IF(selection!$C$33="All 22 sites combined",M34,"0")</f>
        <v>8.4107733501338799</v>
      </c>
      <c r="M61" s="61">
        <f>IF(selection!$C$33="All 22 sites combined",M34-M35,"0")</f>
        <v>0.3107733501338803</v>
      </c>
      <c r="N61" s="61">
        <f>IF(selection!$C$33="All 22 sites combined",N35-M34,"0")</f>
        <v>0.28922664986611935</v>
      </c>
      <c r="O61" s="61">
        <f>IF(selection!$C$33="All 22 sites combined",P34,"0")</f>
        <v>2.690712448154565</v>
      </c>
      <c r="P61" s="61">
        <f>IF(selection!$C$33="All 22 sites combined",P34-P35,"0")</f>
        <v>0.19071244815456501</v>
      </c>
      <c r="Q61" s="61">
        <f>IF(selection!$C$33="All 22 sites combined",Q35-P34,"0")</f>
        <v>0.20928755184543535</v>
      </c>
      <c r="R61" s="61">
        <f>IF(selection!$C$33="All 22 sites combined",S34,"0")</f>
        <v>3.819499133721846</v>
      </c>
      <c r="S61" s="61">
        <f>IF(selection!$C$33="All 22 sites combined",S34-S35,"0")</f>
        <v>0.21949913372184637</v>
      </c>
      <c r="T61" s="61">
        <f>IF(selection!$C$33="All 22 sites combined",T35-S34,"0")</f>
        <v>0.18050086627815398</v>
      </c>
      <c r="U61" s="61">
        <f>IF(selection!$C$33="All 22 sites combined",V34,"0")</f>
        <v>7.6337480968131466</v>
      </c>
      <c r="V61" s="61">
        <f>IF(selection!$C$33="All 22 sites combined",V34-V35,"0")</f>
        <v>0.23374809681314712</v>
      </c>
      <c r="W61" s="61">
        <f>IF(selection!$C$33="All 22 sites combined",W35-V34,"0")</f>
        <v>0.26625190318685377</v>
      </c>
      <c r="X61" s="61">
        <f>IF(selection!$C$33="All 22 sites combined",Y34,"0")</f>
        <v>3.8247493043523915</v>
      </c>
      <c r="Y61" s="61">
        <f>IF(selection!$C$33="All 22 sites combined",Y34-Y35,"0")</f>
        <v>0.22474930435239182</v>
      </c>
      <c r="Z61" s="61">
        <f>IF(selection!$C$33="All 22 sites combined",Z35-Y34,"0")</f>
        <v>0.17525069564760853</v>
      </c>
    </row>
    <row r="62" spans="1:35" s="1" customFormat="1" x14ac:dyDescent="0.25">
      <c r="F62" s="2"/>
    </row>
  </sheetData>
  <mergeCells count="126">
    <mergeCell ref="X56:Z56"/>
    <mergeCell ref="U49:W49"/>
    <mergeCell ref="X49:Z49"/>
    <mergeCell ref="A51:A54"/>
    <mergeCell ref="C56:E56"/>
    <mergeCell ref="F56:H56"/>
    <mergeCell ref="I56:K56"/>
    <mergeCell ref="L56:N56"/>
    <mergeCell ref="O56:Q56"/>
    <mergeCell ref="R56:T56"/>
    <mergeCell ref="U56:W56"/>
    <mergeCell ref="C49:E49"/>
    <mergeCell ref="F49:H49"/>
    <mergeCell ref="I49:K49"/>
    <mergeCell ref="L49:N49"/>
    <mergeCell ref="O49:Q49"/>
    <mergeCell ref="R49:T49"/>
    <mergeCell ref="B36:AA36"/>
    <mergeCell ref="C39:E39"/>
    <mergeCell ref="F39:H39"/>
    <mergeCell ref="I39:K39"/>
    <mergeCell ref="L39:N39"/>
    <mergeCell ref="O39:Q39"/>
    <mergeCell ref="R39:T39"/>
    <mergeCell ref="U39:W39"/>
    <mergeCell ref="X39:Z39"/>
    <mergeCell ref="X34:X35"/>
    <mergeCell ref="Y34:Z34"/>
    <mergeCell ref="AA34:AA35"/>
    <mergeCell ref="J34:K34"/>
    <mergeCell ref="L34:L35"/>
    <mergeCell ref="M34:N34"/>
    <mergeCell ref="O34:O35"/>
    <mergeCell ref="P34:Q34"/>
    <mergeCell ref="R34:R35"/>
    <mergeCell ref="B34:B35"/>
    <mergeCell ref="C34:C35"/>
    <mergeCell ref="D34:E34"/>
    <mergeCell ref="F34:F35"/>
    <mergeCell ref="G34:H34"/>
    <mergeCell ref="I34:I35"/>
    <mergeCell ref="S32:T32"/>
    <mergeCell ref="U32:U33"/>
    <mergeCell ref="V32:W32"/>
    <mergeCell ref="B32:B33"/>
    <mergeCell ref="C32:C33"/>
    <mergeCell ref="D32:E32"/>
    <mergeCell ref="F32:F33"/>
    <mergeCell ref="G32:H32"/>
    <mergeCell ref="I32:I33"/>
    <mergeCell ref="S34:T34"/>
    <mergeCell ref="U34:U35"/>
    <mergeCell ref="V34:W34"/>
    <mergeCell ref="AA30:AA31"/>
    <mergeCell ref="J30:K30"/>
    <mergeCell ref="L30:L31"/>
    <mergeCell ref="M30:N30"/>
    <mergeCell ref="O30:O31"/>
    <mergeCell ref="P30:Q30"/>
    <mergeCell ref="R30:R31"/>
    <mergeCell ref="X32:X33"/>
    <mergeCell ref="Y32:Z32"/>
    <mergeCell ref="AA32:AA33"/>
    <mergeCell ref="J32:K32"/>
    <mergeCell ref="L32:L33"/>
    <mergeCell ref="M32:N32"/>
    <mergeCell ref="O32:O33"/>
    <mergeCell ref="P32:Q32"/>
    <mergeCell ref="R32:R33"/>
    <mergeCell ref="V26:W26"/>
    <mergeCell ref="X26:X27"/>
    <mergeCell ref="Y26:Z26"/>
    <mergeCell ref="V28:W28"/>
    <mergeCell ref="X28:X29"/>
    <mergeCell ref="Y28:Z28"/>
    <mergeCell ref="AA28:AA29"/>
    <mergeCell ref="B30:B31"/>
    <mergeCell ref="C30:C31"/>
    <mergeCell ref="D30:E30"/>
    <mergeCell ref="F30:F31"/>
    <mergeCell ref="G30:H30"/>
    <mergeCell ref="I30:I31"/>
    <mergeCell ref="M28:N28"/>
    <mergeCell ref="O28:O29"/>
    <mergeCell ref="P28:Q28"/>
    <mergeCell ref="R28:R29"/>
    <mergeCell ref="S28:T28"/>
    <mergeCell ref="U28:U29"/>
    <mergeCell ref="S30:T30"/>
    <mergeCell ref="U30:U31"/>
    <mergeCell ref="V30:W30"/>
    <mergeCell ref="X30:X31"/>
    <mergeCell ref="Y30:Z30"/>
    <mergeCell ref="B28:B29"/>
    <mergeCell ref="C28:C29"/>
    <mergeCell ref="D28:E28"/>
    <mergeCell ref="F28:F29"/>
    <mergeCell ref="G28:H28"/>
    <mergeCell ref="I28:I29"/>
    <mergeCell ref="J28:K28"/>
    <mergeCell ref="L28:L29"/>
    <mergeCell ref="U26:U27"/>
    <mergeCell ref="B2:AA4"/>
    <mergeCell ref="D23:AA24"/>
    <mergeCell ref="C25:Z25"/>
    <mergeCell ref="C26:C27"/>
    <mergeCell ref="D26:E26"/>
    <mergeCell ref="F26:F27"/>
    <mergeCell ref="G26:H26"/>
    <mergeCell ref="I26:I27"/>
    <mergeCell ref="J26:K26"/>
    <mergeCell ref="AA26:AA27"/>
    <mergeCell ref="D27:E27"/>
    <mergeCell ref="G27:H27"/>
    <mergeCell ref="J27:K27"/>
    <mergeCell ref="M27:N27"/>
    <mergeCell ref="P27:Q27"/>
    <mergeCell ref="L26:L27"/>
    <mergeCell ref="M26:N26"/>
    <mergeCell ref="O26:O27"/>
    <mergeCell ref="P26:Q26"/>
    <mergeCell ref="R26:R27"/>
    <mergeCell ref="S26:T26"/>
    <mergeCell ref="S27:T27"/>
    <mergeCell ref="V27:W27"/>
    <mergeCell ref="Y27:Z27"/>
  </mergeCells>
  <pageMargins left="0.7" right="0.7" top="0.75" bottom="0.75" header="0.3" footer="0.3"/>
  <pageSetup paperSize="9" scale="39" orientation="landscape" r:id="rId1"/>
  <ignoredErrors>
    <ignoredError sqref="D28:Z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02" r:id="rId4" name="List Box 2">
              <controlPr defaultSize="0" autoLine="0" autoPict="0">
                <anchor moveWithCells="1">
                  <from>
                    <xdr:col>1</xdr:col>
                    <xdr:colOff>28575</xdr:colOff>
                    <xdr:row>6</xdr:row>
                    <xdr:rowOff>57150</xdr:rowOff>
                  </from>
                  <to>
                    <xdr:col>2</xdr:col>
                    <xdr:colOff>571500</xdr:colOff>
                    <xdr:row>18</xdr:row>
                    <xdr:rowOff>85725</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rgb="FFF76DD0"/>
  </sheetPr>
  <dimension ref="A1:AB66"/>
  <sheetViews>
    <sheetView showGridLines="0" zoomScaleNormal="100" zoomScaleSheetLayoutView="100" workbookViewId="0"/>
  </sheetViews>
  <sheetFormatPr defaultRowHeight="15" x14ac:dyDescent="0.25"/>
  <cols>
    <col min="1" max="1" width="2.42578125" style="4" customWidth="1"/>
    <col min="2" max="2" width="14.85546875" style="4" customWidth="1"/>
    <col min="3" max="3" width="20.85546875" style="3" customWidth="1"/>
    <col min="4" max="5" width="15.7109375" style="4" customWidth="1"/>
    <col min="6" max="6" width="25.7109375" style="4" customWidth="1"/>
    <col min="7" max="8" width="15.7109375" style="4" customWidth="1"/>
    <col min="9" max="9" width="25.7109375" style="4" customWidth="1"/>
    <col min="10" max="11" width="15.7109375" style="4" customWidth="1"/>
    <col min="12" max="12" width="21.140625" style="4" customWidth="1"/>
    <col min="13" max="13" width="27.140625" style="4" customWidth="1"/>
    <col min="14" max="15" width="6.5703125" style="4" customWidth="1"/>
    <col min="16" max="16" width="18" style="4" customWidth="1"/>
    <col min="17" max="17" width="33.140625" style="4" customWidth="1"/>
    <col min="18" max="29" width="6.5703125" style="4" customWidth="1"/>
    <col min="30" max="16384" width="9.140625" style="4"/>
  </cols>
  <sheetData>
    <row r="1" spans="2:28" ht="15.75" thickBot="1" x14ac:dyDescent="0.3">
      <c r="C1" s="4"/>
      <c r="N1" s="6"/>
      <c r="O1" s="6"/>
      <c r="P1" s="6"/>
      <c r="Q1" s="6"/>
      <c r="R1" s="6"/>
      <c r="S1" s="6"/>
      <c r="U1" s="6"/>
      <c r="V1" s="6"/>
      <c r="W1" s="6"/>
      <c r="X1" s="6"/>
      <c r="Y1" s="6"/>
      <c r="Z1" s="6"/>
      <c r="AA1" s="6"/>
      <c r="AB1" s="6"/>
    </row>
    <row r="2" spans="2:28" ht="15.75" customHeight="1" x14ac:dyDescent="0.25">
      <c r="B2" s="194" t="str">
        <f>"Number of "&amp;selection!B35&amp;" diagnosed in "&amp;selection!D12&amp;" and recorded to have been treated with chemotherapy, tumour resection or radiotherapy in England"</f>
        <v>Number of all malignant tumours (excl NMSC) diagnosed in 2013-2015 and recorded to have been treated with chemotherapy, tumour resection or radiotherapy in England</v>
      </c>
      <c r="C2" s="195"/>
      <c r="D2" s="195"/>
      <c r="E2" s="195"/>
      <c r="F2" s="195"/>
      <c r="G2" s="195"/>
      <c r="H2" s="195"/>
      <c r="I2" s="195"/>
      <c r="J2" s="195"/>
      <c r="K2" s="195"/>
      <c r="L2" s="195"/>
      <c r="M2" s="196"/>
      <c r="N2" s="7"/>
      <c r="O2" s="7"/>
      <c r="P2" s="7"/>
      <c r="Q2" s="7"/>
      <c r="R2" s="7"/>
      <c r="S2" s="7"/>
      <c r="T2" s="6"/>
      <c r="U2" s="7"/>
      <c r="V2" s="7"/>
      <c r="W2" s="7"/>
      <c r="X2" s="7"/>
      <c r="Y2" s="7"/>
      <c r="Z2" s="7"/>
      <c r="AA2" s="7"/>
      <c r="AB2" s="7"/>
    </row>
    <row r="3" spans="2:28" ht="15.75" customHeight="1" x14ac:dyDescent="0.25">
      <c r="B3" s="197"/>
      <c r="C3" s="198"/>
      <c r="D3" s="198"/>
      <c r="E3" s="198"/>
      <c r="F3" s="198"/>
      <c r="G3" s="198"/>
      <c r="H3" s="198"/>
      <c r="I3" s="198"/>
      <c r="J3" s="198"/>
      <c r="K3" s="198"/>
      <c r="L3" s="198"/>
      <c r="M3" s="199"/>
      <c r="N3" s="7"/>
      <c r="O3" s="7"/>
      <c r="P3" s="7"/>
      <c r="Q3" s="7"/>
      <c r="R3" s="7"/>
      <c r="S3" s="7"/>
      <c r="U3" s="7"/>
      <c r="V3" s="7"/>
      <c r="W3" s="7"/>
      <c r="X3" s="7"/>
      <c r="Y3" s="7"/>
      <c r="Z3" s="7"/>
      <c r="AA3" s="7"/>
      <c r="AB3" s="7"/>
    </row>
    <row r="4" spans="2:28" ht="15.75" customHeight="1" thickBot="1" x14ac:dyDescent="0.3">
      <c r="B4" s="200"/>
      <c r="C4" s="201"/>
      <c r="D4" s="201"/>
      <c r="E4" s="201"/>
      <c r="F4" s="201"/>
      <c r="G4" s="201"/>
      <c r="H4" s="201"/>
      <c r="I4" s="201"/>
      <c r="J4" s="201"/>
      <c r="K4" s="201"/>
      <c r="L4" s="201"/>
      <c r="M4" s="202"/>
      <c r="N4" s="7"/>
      <c r="O4" s="7"/>
      <c r="P4" s="7"/>
      <c r="Q4" s="7"/>
      <c r="R4" s="7"/>
      <c r="S4" s="7"/>
      <c r="T4" s="3"/>
      <c r="U4" s="7"/>
      <c r="V4" s="7"/>
      <c r="W4" s="7"/>
      <c r="X4" s="7"/>
      <c r="Y4" s="7"/>
      <c r="Z4" s="7"/>
      <c r="AA4" s="7"/>
      <c r="AB4" s="7"/>
    </row>
    <row r="5" spans="2:28" ht="15.75" customHeight="1" x14ac:dyDescent="0.25">
      <c r="C5" s="9"/>
      <c r="D5" s="91" t="str">
        <f>"Proportion of "&amp;selection!B35&amp;" diagnosed in "&amp;selection!D12&amp;", by comorbidity score** - treatments are presented independently"</f>
        <v>Proportion of all malignant tumours (excl NMSC) diagnosed in 2013-2015, by comorbidity score** - treatments are presented independently</v>
      </c>
      <c r="F5" s="9"/>
      <c r="G5" s="9"/>
      <c r="H5" s="9"/>
      <c r="I5" s="9"/>
      <c r="J5" s="9"/>
      <c r="K5" s="9"/>
      <c r="L5" s="9"/>
      <c r="M5" s="9"/>
      <c r="N5" s="7"/>
      <c r="O5" s="7"/>
      <c r="P5" s="7"/>
      <c r="Q5" s="7"/>
      <c r="R5" s="7"/>
      <c r="S5" s="7"/>
      <c r="T5" s="3"/>
      <c r="U5" s="7"/>
      <c r="V5" s="7"/>
      <c r="W5" s="7"/>
      <c r="X5" s="7"/>
      <c r="Y5" s="7"/>
      <c r="Z5" s="7"/>
      <c r="AA5" s="7"/>
      <c r="AB5" s="7"/>
    </row>
    <row r="6" spans="2:28" ht="20.100000000000001" customHeight="1" x14ac:dyDescent="0.25">
      <c r="B6" s="18" t="s">
        <v>116</v>
      </c>
      <c r="D6" s="3"/>
      <c r="E6" s="3"/>
      <c r="F6" s="3"/>
      <c r="G6" s="3"/>
      <c r="H6" s="3"/>
      <c r="I6" s="3"/>
      <c r="J6" s="3"/>
      <c r="K6" s="3"/>
      <c r="L6" s="3"/>
      <c r="M6" s="3"/>
      <c r="N6" s="8"/>
      <c r="O6" s="8"/>
      <c r="P6" s="8"/>
      <c r="Q6" s="7"/>
      <c r="R6" s="7"/>
      <c r="S6" s="7"/>
      <c r="T6" s="3"/>
      <c r="U6" s="7"/>
      <c r="V6" s="7"/>
      <c r="W6" s="7"/>
      <c r="X6" s="7"/>
      <c r="Y6" s="7"/>
      <c r="Z6" s="7"/>
      <c r="AA6" s="7"/>
      <c r="AB6" s="7"/>
    </row>
    <row r="7" spans="2:28" ht="20.100000000000001" customHeight="1" x14ac:dyDescent="0.25">
      <c r="B7" s="14"/>
      <c r="C7" s="14"/>
      <c r="D7" s="14"/>
      <c r="E7" s="14"/>
      <c r="F7" s="14"/>
      <c r="G7" s="14"/>
      <c r="H7" s="14"/>
      <c r="I7" s="14"/>
      <c r="J7" s="14"/>
      <c r="K7" s="14"/>
      <c r="L7" s="14"/>
      <c r="M7" s="3"/>
      <c r="N7" s="8"/>
      <c r="O7" s="8"/>
      <c r="P7" s="8"/>
      <c r="Q7" s="7"/>
      <c r="R7" s="7"/>
      <c r="S7" s="7"/>
      <c r="T7" s="3"/>
      <c r="U7" s="7"/>
      <c r="V7" s="7"/>
      <c r="W7" s="7"/>
      <c r="X7" s="7"/>
      <c r="Y7" s="7"/>
      <c r="Z7" s="7"/>
      <c r="AA7" s="7"/>
      <c r="AB7" s="7"/>
    </row>
    <row r="8" spans="2:28" ht="20.100000000000001" customHeight="1" x14ac:dyDescent="0.25">
      <c r="B8" s="3"/>
      <c r="D8" s="3"/>
      <c r="E8" s="3"/>
      <c r="F8" s="3"/>
      <c r="G8" s="3"/>
      <c r="H8" s="3"/>
      <c r="I8" s="3"/>
      <c r="J8" s="3"/>
      <c r="K8" s="3"/>
      <c r="L8" s="3"/>
      <c r="M8" s="3"/>
      <c r="N8" s="8"/>
      <c r="O8" s="8"/>
      <c r="P8" s="8"/>
      <c r="Q8" s="7"/>
      <c r="R8" s="7"/>
      <c r="S8" s="7"/>
      <c r="T8" s="3"/>
      <c r="U8" s="7"/>
      <c r="V8" s="7"/>
      <c r="W8" s="7"/>
      <c r="X8" s="7"/>
      <c r="Y8" s="7"/>
      <c r="Z8" s="7"/>
      <c r="AA8" s="7"/>
      <c r="AB8" s="7"/>
    </row>
    <row r="9" spans="2:28" ht="20.100000000000001" customHeight="1" x14ac:dyDescent="0.25">
      <c r="B9" s="69"/>
      <c r="C9" s="69"/>
      <c r="D9" s="69"/>
      <c r="E9" s="69"/>
      <c r="F9" s="69"/>
      <c r="G9" s="69"/>
      <c r="H9" s="69"/>
      <c r="I9" s="69"/>
      <c r="J9" s="69"/>
      <c r="K9" s="69"/>
      <c r="L9" s="69"/>
      <c r="M9" s="3"/>
      <c r="N9" s="7"/>
      <c r="O9" s="7"/>
      <c r="P9" s="7"/>
      <c r="Q9" s="7"/>
      <c r="R9" s="7"/>
      <c r="S9" s="7"/>
      <c r="T9" s="3"/>
      <c r="U9" s="7"/>
      <c r="V9" s="7"/>
      <c r="W9" s="7"/>
      <c r="X9" s="7"/>
      <c r="Y9" s="7"/>
      <c r="Z9" s="7"/>
      <c r="AA9" s="7"/>
      <c r="AB9" s="7"/>
    </row>
    <row r="10" spans="2:28" ht="20.100000000000001" customHeight="1" x14ac:dyDescent="0.25">
      <c r="B10" s="69"/>
      <c r="C10" s="69"/>
      <c r="D10" s="69"/>
      <c r="E10" s="69"/>
      <c r="F10" s="69"/>
      <c r="G10" s="69"/>
      <c r="H10" s="69"/>
      <c r="I10" s="69"/>
      <c r="J10" s="69"/>
      <c r="K10" s="69"/>
      <c r="L10" s="69"/>
      <c r="M10" s="3"/>
      <c r="N10" s="7"/>
      <c r="O10" s="7"/>
      <c r="P10" s="7"/>
      <c r="Q10" s="7"/>
      <c r="R10" s="7"/>
      <c r="S10" s="7"/>
      <c r="T10" s="3"/>
      <c r="U10" s="7"/>
      <c r="V10" s="7"/>
      <c r="W10" s="7"/>
      <c r="X10" s="7"/>
      <c r="Y10" s="7"/>
      <c r="Z10" s="7"/>
      <c r="AA10" s="7"/>
      <c r="AB10" s="7"/>
    </row>
    <row r="11" spans="2:28" ht="20.100000000000001" customHeight="1" x14ac:dyDescent="0.25">
      <c r="B11" s="3"/>
      <c r="D11" s="3"/>
      <c r="E11" s="3"/>
      <c r="F11" s="3"/>
      <c r="G11" s="3"/>
      <c r="H11" s="3"/>
      <c r="I11" s="3"/>
      <c r="J11" s="3"/>
      <c r="K11" s="3"/>
      <c r="L11" s="3"/>
      <c r="M11" s="3"/>
      <c r="N11" s="7"/>
      <c r="O11" s="7"/>
      <c r="P11" s="11"/>
      <c r="Q11" s="7"/>
      <c r="R11" s="7"/>
      <c r="S11" s="7"/>
      <c r="T11" s="3"/>
      <c r="U11" s="7"/>
      <c r="V11" s="7"/>
      <c r="W11" s="7"/>
      <c r="X11" s="7"/>
      <c r="Y11" s="7"/>
      <c r="Z11" s="7"/>
      <c r="AA11" s="7"/>
      <c r="AB11" s="7"/>
    </row>
    <row r="12" spans="2:28" ht="20.100000000000001" customHeight="1" x14ac:dyDescent="0.25">
      <c r="B12" s="3"/>
      <c r="D12" s="3"/>
      <c r="E12" s="3"/>
      <c r="F12" s="3"/>
      <c r="G12" s="3"/>
      <c r="H12" s="3"/>
      <c r="I12" s="3"/>
      <c r="J12" s="3"/>
      <c r="K12" s="3"/>
      <c r="L12" s="3"/>
      <c r="M12" s="3"/>
      <c r="N12" s="7"/>
      <c r="O12" s="7"/>
      <c r="P12" s="11"/>
      <c r="Q12" s="11"/>
      <c r="R12" s="7"/>
      <c r="S12" s="7"/>
      <c r="T12" s="3"/>
      <c r="U12" s="7"/>
      <c r="V12" s="7"/>
      <c r="W12" s="7"/>
      <c r="X12" s="7"/>
      <c r="Y12" s="7"/>
      <c r="Z12" s="7"/>
      <c r="AA12" s="7"/>
      <c r="AB12" s="7"/>
    </row>
    <row r="13" spans="2:28" ht="20.100000000000001" customHeight="1" x14ac:dyDescent="0.25">
      <c r="B13" s="3"/>
      <c r="D13" s="3"/>
      <c r="E13" s="3"/>
      <c r="F13" s="3"/>
      <c r="G13" s="3"/>
      <c r="H13" s="3"/>
      <c r="I13" s="3"/>
      <c r="J13" s="3"/>
      <c r="K13" s="3"/>
      <c r="L13" s="3"/>
      <c r="M13" s="3"/>
      <c r="N13" s="10"/>
      <c r="O13" s="10"/>
      <c r="P13" s="11"/>
      <c r="Q13" s="11"/>
      <c r="R13" s="7"/>
      <c r="S13" s="7"/>
      <c r="T13" s="3"/>
      <c r="U13" s="7"/>
      <c r="V13" s="7"/>
      <c r="W13" s="7"/>
      <c r="X13" s="7"/>
      <c r="Y13" s="7"/>
      <c r="Z13" s="7"/>
      <c r="AA13" s="7"/>
      <c r="AB13" s="7"/>
    </row>
    <row r="14" spans="2:28" ht="20.100000000000001" customHeight="1" x14ac:dyDescent="0.25">
      <c r="B14" s="3"/>
      <c r="D14" s="3"/>
      <c r="E14" s="3"/>
      <c r="F14" s="3"/>
      <c r="G14" s="3"/>
      <c r="H14" s="3"/>
      <c r="I14" s="3"/>
      <c r="J14" s="3"/>
      <c r="K14" s="3"/>
      <c r="L14" s="3"/>
      <c r="M14" s="3"/>
      <c r="N14" s="7"/>
      <c r="O14" s="7"/>
      <c r="P14" s="11"/>
      <c r="Q14" s="11"/>
      <c r="R14" s="7"/>
      <c r="S14" s="7"/>
      <c r="T14" s="3"/>
      <c r="U14" s="7"/>
      <c r="V14" s="7"/>
      <c r="W14" s="7"/>
      <c r="X14" s="7"/>
      <c r="Y14" s="7"/>
      <c r="Z14" s="7"/>
      <c r="AA14" s="7"/>
      <c r="AB14" s="7"/>
    </row>
    <row r="15" spans="2:28" s="5" customFormat="1" ht="20.100000000000001" customHeight="1" x14ac:dyDescent="0.25">
      <c r="B15" s="3"/>
      <c r="C15" s="3"/>
      <c r="D15" s="3"/>
      <c r="E15" s="3"/>
      <c r="F15" s="3"/>
      <c r="G15" s="3"/>
      <c r="H15" s="3"/>
      <c r="I15" s="3"/>
      <c r="J15" s="3"/>
      <c r="K15" s="3"/>
      <c r="L15" s="3"/>
      <c r="M15" s="3"/>
      <c r="N15" s="11"/>
      <c r="O15" s="11"/>
      <c r="P15" s="11"/>
      <c r="Q15" s="11"/>
      <c r="R15" s="7"/>
      <c r="S15" s="7"/>
      <c r="U15" s="7"/>
      <c r="V15" s="7"/>
      <c r="W15" s="7"/>
      <c r="X15" s="7"/>
      <c r="Y15" s="7"/>
      <c r="Z15" s="7"/>
      <c r="AA15" s="7"/>
      <c r="AB15" s="7"/>
    </row>
    <row r="16" spans="2:28" ht="20.100000000000001" customHeight="1" x14ac:dyDescent="0.25">
      <c r="B16" s="3"/>
      <c r="D16" s="3"/>
      <c r="E16" s="3"/>
      <c r="F16" s="3"/>
      <c r="G16" s="3"/>
      <c r="H16" s="3"/>
      <c r="I16" s="3"/>
      <c r="J16" s="3"/>
      <c r="K16" s="3"/>
      <c r="L16" s="3"/>
      <c r="M16" s="3"/>
      <c r="P16" s="11"/>
      <c r="Q16" s="11"/>
    </row>
    <row r="17" spans="1:28" s="12" customFormat="1" ht="20.100000000000001" customHeight="1" x14ac:dyDescent="0.25">
      <c r="B17" s="3"/>
      <c r="C17" s="3"/>
      <c r="D17" s="3"/>
      <c r="E17" s="3"/>
      <c r="F17" s="3"/>
      <c r="G17" s="3"/>
      <c r="H17" s="3"/>
      <c r="I17" s="3"/>
      <c r="J17" s="3"/>
      <c r="K17" s="3"/>
      <c r="L17" s="3"/>
      <c r="M17" s="3"/>
      <c r="N17" s="4"/>
      <c r="O17" s="4"/>
      <c r="P17" s="11"/>
      <c r="Q17" s="11"/>
      <c r="R17" s="4"/>
      <c r="S17" s="4"/>
      <c r="T17" s="4"/>
      <c r="U17" s="4"/>
      <c r="V17" s="4"/>
      <c r="W17" s="4"/>
      <c r="X17" s="4"/>
      <c r="Y17" s="4"/>
      <c r="Z17" s="4"/>
      <c r="AA17" s="4"/>
      <c r="AB17" s="4"/>
    </row>
    <row r="18" spans="1:28" s="12" customFormat="1" ht="20.100000000000001" customHeight="1" x14ac:dyDescent="0.25">
      <c r="B18" s="3"/>
      <c r="C18" s="3"/>
      <c r="D18" s="3"/>
      <c r="E18" s="3"/>
      <c r="F18" s="3"/>
      <c r="G18" s="3"/>
      <c r="H18" s="3"/>
      <c r="I18" s="3"/>
      <c r="J18" s="3"/>
      <c r="K18" s="3"/>
      <c r="L18" s="3"/>
      <c r="M18" s="3"/>
      <c r="N18" s="13"/>
      <c r="O18" s="13"/>
      <c r="P18" s="11"/>
      <c r="Q18" s="11"/>
      <c r="R18" s="13" t="s">
        <v>41</v>
      </c>
      <c r="S18" s="13"/>
      <c r="T18" s="4"/>
      <c r="U18" s="13"/>
      <c r="V18" s="13"/>
      <c r="W18" s="13"/>
      <c r="X18" s="13"/>
      <c r="Y18" s="13"/>
      <c r="Z18" s="13"/>
      <c r="AA18" s="13"/>
      <c r="AB18" s="13"/>
    </row>
    <row r="19" spans="1:28" ht="20.100000000000001" customHeight="1" x14ac:dyDescent="0.25">
      <c r="D19" s="3"/>
      <c r="E19" s="3"/>
      <c r="F19" s="3"/>
      <c r="G19" s="3"/>
      <c r="H19" s="3"/>
      <c r="I19" s="3"/>
      <c r="J19" s="3"/>
      <c r="K19" s="3"/>
      <c r="L19" s="3"/>
      <c r="M19" s="3"/>
      <c r="P19" s="11"/>
      <c r="Q19" s="11"/>
    </row>
    <row r="20" spans="1:28" ht="20.100000000000001" customHeight="1" x14ac:dyDescent="0.25">
      <c r="B20" s="76"/>
      <c r="D20" s="3"/>
      <c r="E20" s="3"/>
      <c r="F20" s="3"/>
      <c r="G20" s="3"/>
      <c r="H20" s="3"/>
      <c r="I20" s="3"/>
      <c r="J20" s="3"/>
      <c r="K20" s="3"/>
      <c r="L20" s="3"/>
      <c r="M20" s="3"/>
      <c r="P20" s="11"/>
      <c r="Q20" s="11"/>
    </row>
    <row r="21" spans="1:28" ht="20.100000000000001" customHeight="1" x14ac:dyDescent="0.25">
      <c r="B21" s="3"/>
      <c r="D21" s="3"/>
      <c r="E21" s="3"/>
      <c r="F21" s="3"/>
      <c r="G21" s="3"/>
      <c r="H21" s="3"/>
      <c r="I21" s="3"/>
      <c r="J21" s="3"/>
      <c r="K21" s="3"/>
      <c r="L21" s="3"/>
      <c r="M21" s="3"/>
      <c r="P21" s="11"/>
      <c r="Q21" s="11"/>
    </row>
    <row r="22" spans="1:28" ht="20.100000000000001" customHeight="1" x14ac:dyDescent="0.25">
      <c r="B22" s="3"/>
      <c r="D22" s="3"/>
      <c r="E22" s="3"/>
      <c r="F22" s="3"/>
      <c r="G22" s="3"/>
      <c r="H22" s="3"/>
      <c r="I22" s="3"/>
      <c r="J22" s="3"/>
      <c r="K22" s="3"/>
      <c r="L22" s="3"/>
      <c r="M22" s="3"/>
      <c r="P22" s="11"/>
      <c r="Q22" s="11"/>
    </row>
    <row r="23" spans="1:28" ht="28.5" customHeight="1" x14ac:dyDescent="0.25">
      <c r="C23" s="260" t="s">
        <v>227</v>
      </c>
      <c r="D23" s="260"/>
      <c r="E23" s="260"/>
      <c r="F23" s="260"/>
      <c r="G23" s="260"/>
      <c r="H23" s="260"/>
      <c r="I23" s="260"/>
      <c r="J23" s="260"/>
      <c r="K23" s="260"/>
      <c r="L23" s="260"/>
      <c r="M23" s="260"/>
      <c r="P23" s="11"/>
      <c r="Q23" s="11"/>
    </row>
    <row r="24" spans="1:28" ht="7.5" customHeight="1" thickBot="1" x14ac:dyDescent="0.3">
      <c r="C24" s="4"/>
      <c r="P24" s="11"/>
      <c r="Q24" s="11"/>
    </row>
    <row r="25" spans="1:28" s="38" customFormat="1" ht="19.5" thickBot="1" x14ac:dyDescent="0.35">
      <c r="B25" s="12"/>
      <c r="C25" s="226" t="s">
        <v>154</v>
      </c>
      <c r="D25" s="227"/>
      <c r="E25" s="227"/>
      <c r="F25" s="227"/>
      <c r="G25" s="227"/>
      <c r="H25" s="227"/>
      <c r="I25" s="227"/>
      <c r="J25" s="227"/>
      <c r="K25" s="228"/>
      <c r="L25" s="12"/>
      <c r="M25" s="12"/>
      <c r="P25" s="39"/>
      <c r="Q25" s="39"/>
    </row>
    <row r="26" spans="1:28" s="38" customFormat="1" ht="18.75" x14ac:dyDescent="0.3">
      <c r="B26" s="12"/>
      <c r="C26" s="149" t="s">
        <v>42</v>
      </c>
      <c r="D26" s="147" t="s">
        <v>115</v>
      </c>
      <c r="E26" s="148"/>
      <c r="F26" s="150" t="s">
        <v>85</v>
      </c>
      <c r="G26" s="147" t="s">
        <v>115</v>
      </c>
      <c r="H26" s="148"/>
      <c r="I26" s="163" t="s">
        <v>43</v>
      </c>
      <c r="J26" s="147" t="s">
        <v>115</v>
      </c>
      <c r="K26" s="148"/>
      <c r="L26" s="232" t="s">
        <v>180</v>
      </c>
      <c r="M26" s="232" t="s">
        <v>177</v>
      </c>
      <c r="P26" s="39"/>
    </row>
    <row r="27" spans="1:28" s="38" customFormat="1" ht="19.5" thickBot="1" x14ac:dyDescent="0.35">
      <c r="B27" s="12"/>
      <c r="C27" s="229"/>
      <c r="D27" s="234" t="s">
        <v>155</v>
      </c>
      <c r="E27" s="235"/>
      <c r="F27" s="230"/>
      <c r="G27" s="234" t="s">
        <v>155</v>
      </c>
      <c r="H27" s="235"/>
      <c r="I27" s="231"/>
      <c r="J27" s="234" t="s">
        <v>155</v>
      </c>
      <c r="K27" s="235"/>
      <c r="L27" s="233"/>
      <c r="M27" s="233"/>
      <c r="P27" s="39"/>
    </row>
    <row r="28" spans="1:28" s="38" customFormat="1" ht="18.75" x14ac:dyDescent="0.3">
      <c r="A28" s="40"/>
      <c r="B28" s="220" t="s">
        <v>198</v>
      </c>
      <c r="C28" s="153">
        <f>IF(selection!$B$33="All malignant (excl NMSC)",SUMIFS('data '!F:F,'data '!D:D,1),SUMIFS('data '!F:F,'data '!D:D,1,'data '!A:A,selection!$B$33))</f>
        <v>258082</v>
      </c>
      <c r="D28" s="221">
        <f>IF(C28=0,"",IFERROR(C28/$L28*100,""))</f>
        <v>28.540401141695671</v>
      </c>
      <c r="E28" s="222"/>
      <c r="F28" s="223">
        <f>IF(selection!$B$33="All malignant (excl NMSC)", SUMIFS('data '!F:F,'data '!E:E,1,'data '!A:A,"&lt;&gt;Other"), SUMIFS('data '!F:F,'data '!E:E,1,'data '!A:A,selection!$B$33))</f>
        <v>312403</v>
      </c>
      <c r="G28" s="221">
        <f>IF(F28=0,"",IFERROR(F28/$M28*100,""))</f>
        <v>44.863121403553116</v>
      </c>
      <c r="H28" s="221"/>
      <c r="I28" s="153">
        <f>IF(selection!$B$33="All malignant (excl NMSC)", SUMIFS('data '!F:F,'data '!C:C,1), SUMIFS('data '!F:F,'data '!C:C,1,'data '!A:A,selection!$B$33))</f>
        <v>249688</v>
      </c>
      <c r="J28" s="221">
        <f>IF(I28=0,"",IFERROR(I28/$L28*100,""))</f>
        <v>27.612137538719121</v>
      </c>
      <c r="K28" s="221"/>
      <c r="L28" s="224">
        <f>IF(selection!$B$33="All malignant (excl NMSC)",SUM('data '!F:F),SUMIFS('data '!F:F,'data '!A:A,selection!$B$33))</f>
        <v>904269</v>
      </c>
      <c r="M28" s="225">
        <f>IF(selection!$B$33="All malignant (excl NMSC)",SUMIFS('data '!F:F,'data '!A:A,"&lt;&gt;Other"),SUMIFS('data '!F:F,'data '!A:A,selection!$B$33))</f>
        <v>696347</v>
      </c>
    </row>
    <row r="29" spans="1:28" s="38" customFormat="1" ht="18.75" x14ac:dyDescent="0.3">
      <c r="A29" s="40"/>
      <c r="B29" s="173"/>
      <c r="C29" s="154"/>
      <c r="D29" s="121">
        <f>IFERROR(IF(OR(D28="",C28=0),"",ROUND((2*C28+1.96^2-(1.96*SQRT((1.96^2+4*C28*(1-(D28/100))))))/(2*($L28+(1.96^2))),3))*100,"")</f>
        <v>28.4</v>
      </c>
      <c r="E29" s="122">
        <f>IFERROR(IF(OR(D28="",C28=0),"",ROUND((2*C28+1.96^2+(1.96*SQRT((1.96^2+4*C28*(1-(D28/100))))))/(2*($L28+(1.96^2))),3))*100,"")</f>
        <v>28.599999999999998</v>
      </c>
      <c r="F29" s="219"/>
      <c r="G29" s="121">
        <f>IFERROR(IF(OR(G28="",F28=0),"",ROUND((2*F28+1.96^2-(1.96*SQRT((1.96^2+4*F28*(1-(G28/100))))))/(2*($M28+(1.96^2))),3))*100,"")</f>
        <v>44.7</v>
      </c>
      <c r="H29" s="121">
        <f>IFERROR(IF(OR(G28="",F28=0),"",ROUND((2*F28+1.96^2+(1.96*SQRT((1.96^2+4*F28*(1-(G28/100))))))/(2*($M28+(1.96^2))),3))*100,"")</f>
        <v>45</v>
      </c>
      <c r="I29" s="154"/>
      <c r="J29" s="121">
        <f>IFERROR(IF(OR(J28="",I28=0),"",ROUND((2*I28+1.96^2-(1.96*SQRT((1.96^2+4*I28*(1-(J28/100))))))/(2*($L28+(1.96^2))),3))*100,"")</f>
        <v>27.500000000000004</v>
      </c>
      <c r="K29" s="121">
        <f>IFERROR(IF(OR(J28="",I28=0),"",ROUND((2*I28+1.96^2+(1.96*SQRT((1.96^2+4*I28*(1-(J28/100))))))/(2*($L28+(1.96^2))),3))*100,"")</f>
        <v>27.700000000000003</v>
      </c>
      <c r="L29" s="211"/>
      <c r="M29" s="211"/>
    </row>
    <row r="30" spans="1:28" s="38" customFormat="1" ht="18.75" x14ac:dyDescent="0.3">
      <c r="A30" s="90">
        <v>0</v>
      </c>
      <c r="B30" s="257">
        <v>0</v>
      </c>
      <c r="C30" s="214">
        <f>IF(selection!$B$33="All malignant (excl NMSC)",SUMIFS(data5!F:F,data5!D:D,1,data5!B:B,$A30),SUMIFS(data5!F:F,data5!D:D,1,data5!A:A,selection!$B$33,data5!B:B,$A30))</f>
        <v>222812</v>
      </c>
      <c r="D30" s="206">
        <f>IF(C30=0,"",IFERROR(C30/$L30*100,""))</f>
        <v>31.008774676603412</v>
      </c>
      <c r="E30" s="215"/>
      <c r="F30" s="216">
        <f>IF(selection!$B$33="All malignant (excl NMSC)",SUMIFS(data5!F:F,data5!E:E,1,data5!B:B,$A30),SUMIFS(data5!F:F,data5!E:E,1,data5!A:A,selection!$B$33,data5!B:B,$A30))</f>
        <v>264627</v>
      </c>
      <c r="G30" s="206">
        <f>IF(F30=0,"",IFERROR(F30/$M30*100,""))</f>
        <v>48.055459712713606</v>
      </c>
      <c r="H30" s="206"/>
      <c r="I30" s="209">
        <f>IF(selection!$B$33="All malignant (excl NMSC)",SUMIFS(data5!F:F,data5!C:C,1,data5!B:B,$A30),SUMIFS(data5!F:F,data5!C:C,1,data5!A:A,selection!$B$33,data5!B:B,$A30))</f>
        <v>211941</v>
      </c>
      <c r="J30" s="206">
        <f>IF(I30=0,"",IFERROR(I30/$L30*100,""))</f>
        <v>29.495856209423209</v>
      </c>
      <c r="K30" s="206"/>
      <c r="L30" s="207">
        <f>IF(selection!$B$33="All malignant (excl NMSC)",SUMIFS(data5!F:F,data5!B:B,$A30),SUMIFS(data5!F:F,data5!A:A,selection!$B$33,data5!B:B,$A30))</f>
        <v>718545</v>
      </c>
      <c r="M30" s="207">
        <f>IF(selection!$B$33="All malignant (excl NMSC)",SUMIFS(data5!F:F,data5!B:B,$A30,data5!A:A,"&lt;&gt;Other"),SUMIFS(data5!F:F,data5!A:A,selection!$B$33,data5!B:B,$A30))</f>
        <v>550670</v>
      </c>
    </row>
    <row r="31" spans="1:28" s="38" customFormat="1" ht="18.75" x14ac:dyDescent="0.3">
      <c r="A31" s="90"/>
      <c r="B31" s="258"/>
      <c r="C31" s="154"/>
      <c r="D31" s="121">
        <f>IFERROR(IF(OR(D30="",C30=0),"",ROUND((2*C30+1.96^2-(1.96*SQRT((1.96^2+4*C30*(1-(D30/100))))))/(2*($L30+(1.96^2))),3))*100,"")</f>
        <v>30.9</v>
      </c>
      <c r="E31" s="122">
        <f>IFERROR(IF(OR(D30="",C30=0),"",ROUND((2*C30+1.96^2+(1.96*SQRT((1.96^2+4*C30*(1-(D30/100))))))/(2*($L30+(1.96^2))),3))*100,"")</f>
        <v>31.1</v>
      </c>
      <c r="F31" s="219"/>
      <c r="G31" s="121">
        <f>IFERROR(IF(OR(G30="",F30=0),"",ROUND((2*F30+1.96^2-(1.96*SQRT((1.96^2+4*F30*(1-(G30/100))))))/(2*($M30+(1.96^2))),3))*100,"")</f>
        <v>47.9</v>
      </c>
      <c r="H31" s="121">
        <f>IFERROR(IF(OR(G30="",F30=0),"",ROUND((2*F30+1.96^2+(1.96*SQRT((1.96^2+4*F30*(1-(G30/100))))))/(2*($M30+(1.96^2))),3))*100,"")</f>
        <v>48.199999999999996</v>
      </c>
      <c r="I31" s="154"/>
      <c r="J31" s="121">
        <f>IFERROR(IF(OR(J30="",I30=0),"",ROUND((2*I30+1.96^2-(1.96*SQRT((1.96^2+4*I30*(1-(J30/100))))))/(2*($L30+(1.96^2))),3))*100,"")</f>
        <v>29.4</v>
      </c>
      <c r="K31" s="121">
        <f>IFERROR(IF(OR(J30="",I30=0),"",ROUND((2*I30+1.96^2+(1.96*SQRT((1.96^2+4*I30*(1-(J30/100))))))/(2*($L30+(1.96^2))),3))*100,"")</f>
        <v>29.599999999999998</v>
      </c>
      <c r="L31" s="211"/>
      <c r="M31" s="211"/>
    </row>
    <row r="32" spans="1:28" s="38" customFormat="1" ht="18.75" x14ac:dyDescent="0.3">
      <c r="A32" s="90">
        <v>1</v>
      </c>
      <c r="B32" s="212">
        <v>1</v>
      </c>
      <c r="C32" s="214">
        <f>IF(selection!$B$33="All malignant (excl NMSC)",SUMIFS(data5!F:F,data5!D:D,1,data5!B:B,$A32),SUMIFS(data5!F:F,data5!D:D,1,data5!A:A,selection!$B$33,data5!B:B,$A32))</f>
        <v>19773</v>
      </c>
      <c r="D32" s="206">
        <f>IF(C32=0,"",IFERROR(C32/$L32*100,""))</f>
        <v>22.300543613109873</v>
      </c>
      <c r="E32" s="215"/>
      <c r="F32" s="216">
        <f>IF(selection!$B$33="All malignant (excl NMSC)",SUMIFS(data5!F:F,data5!E:E,1,data5!B:B,$A32),SUMIFS(data5!F:F,data5!E:E,1,data5!A:A,selection!$B$33,data5!B:B,$A32))</f>
        <v>25417</v>
      </c>
      <c r="G32" s="206">
        <f>IF(F32=0,"",IFERROR(F32/$M32*100,""))</f>
        <v>36.447981644798169</v>
      </c>
      <c r="H32" s="206"/>
      <c r="I32" s="209">
        <f>IF(selection!$B$33="All malignant (excl NMSC)",SUMIFS(data5!F:F,data5!C:C,1,data5!B:B,$A32),SUMIFS(data5!F:F,data5!C:C,1,data5!A:A,selection!$B$33,data5!B:B,$A32))</f>
        <v>20619</v>
      </c>
      <c r="J32" s="206">
        <f>IF(I32=0,"",IFERROR(I32/$L32*100,""))</f>
        <v>23.254686125459589</v>
      </c>
      <c r="K32" s="206"/>
      <c r="L32" s="207">
        <f>IF(selection!$B$33="All malignant (excl NMSC)",SUMIFS(data5!F:F,data5!B:B,$A32),SUMIFS(data5!F:F,data5!A:A,selection!$B$33,data5!B:B,$A32))</f>
        <v>88666</v>
      </c>
      <c r="M32" s="207">
        <f>IF(selection!$B$33="All malignant (excl NMSC)",SUMIFS(data5!F:F,data5!B:B,$A32,data5!A:A,"&lt;&gt;Other"),SUMIFS(data5!F:F,data5!A:A,selection!$B$33,data5!B:B,$A32))</f>
        <v>69735</v>
      </c>
    </row>
    <row r="33" spans="1:20" s="38" customFormat="1" ht="18.75" x14ac:dyDescent="0.3">
      <c r="A33" s="90"/>
      <c r="B33" s="218"/>
      <c r="C33" s="154"/>
      <c r="D33" s="121">
        <f>IFERROR(IF(OR(D32="",C32=0),"",ROUND((2*C32+1.96^2-(1.96*SQRT((1.96^2+4*C32*(1-(D32/100))))))/(2*($L32+(1.96^2))),3))*100,"")</f>
        <v>22</v>
      </c>
      <c r="E33" s="122">
        <f>IFERROR(IF(OR(D32="",C32=0),"",ROUND((2*C32+1.96^2+(1.96*SQRT((1.96^2+4*C32*(1-(D32/100))))))/(2*($L32+(1.96^2))),3))*100,"")</f>
        <v>22.6</v>
      </c>
      <c r="F33" s="219"/>
      <c r="G33" s="121">
        <f>IFERROR(IF(OR(G32="",F32=0),"",ROUND((2*F32+1.96^2-(1.96*SQRT((1.96^2+4*F32*(1-(G32/100))))))/(2*($M32+(1.96^2))),3))*100,"")</f>
        <v>36.1</v>
      </c>
      <c r="H33" s="121">
        <f>IFERROR(IF(OR(G32="",F32=0),"",ROUND((2*F32+1.96^2+(1.96*SQRT((1.96^2+4*F32*(1-(G32/100))))))/(2*($M32+(1.96^2))),3))*100,"")</f>
        <v>36.799999999999997</v>
      </c>
      <c r="I33" s="154"/>
      <c r="J33" s="121">
        <f>IFERROR(IF(OR(J32="",I32=0),"",ROUND((2*I32+1.96^2-(1.96*SQRT((1.96^2+4*I32*(1-(J32/100))))))/(2*($L32+(1.96^2))),3))*100,"")</f>
        <v>23</v>
      </c>
      <c r="K33" s="121">
        <f>IFERROR(IF(OR(J32="",I32=0),"",ROUND((2*I32+1.96^2+(1.96*SQRT((1.96^2+4*I32*(1-(J32/100))))))/(2*($L32+(1.96^2))),3))*100,"")</f>
        <v>23.5</v>
      </c>
      <c r="L33" s="211"/>
      <c r="M33" s="211"/>
    </row>
    <row r="34" spans="1:20" s="38" customFormat="1" ht="18.75" x14ac:dyDescent="0.3">
      <c r="A34" s="90">
        <v>2</v>
      </c>
      <c r="B34" s="212">
        <v>2</v>
      </c>
      <c r="C34" s="214">
        <f>IF(selection!$B$33="All malignant (excl NMSC)",SUMIFS(data5!F:F,data5!D:D,1,data5!B:B,$A34),SUMIFS(data5!F:F,data5!D:D,1,data5!A:A,selection!$B$33,data5!B:B,$A34))</f>
        <v>9565</v>
      </c>
      <c r="D34" s="206">
        <f>IF(C34=0,"",IFERROR(C34/$L34*100,""))</f>
        <v>18.840237152593119</v>
      </c>
      <c r="E34" s="215"/>
      <c r="F34" s="216">
        <f>IF(selection!$B$33="All malignant (excl NMSC)",SUMIFS(data5!F:F,data5!E:E,1,data5!B:B,$A34),SUMIFS(data5!F:F,data5!E:E,1,data5!A:A,selection!$B$33,data5!B:B,$A34))</f>
        <v>13234</v>
      </c>
      <c r="G34" s="206">
        <f>IF(F34=0,"",IFERROR(F34/$M34*100,""))</f>
        <v>33.507190601579907</v>
      </c>
      <c r="H34" s="206"/>
      <c r="I34" s="209">
        <f>IF(selection!$B$33="All malignant (excl NMSC)",SUMIFS(data5!F:F,data5!C:C,1,data5!B:B,$A34),SUMIFS(data5!F:F,data5!C:C,1,data5!A:A,selection!$B$33,data5!B:B,$A34))</f>
        <v>9854</v>
      </c>
      <c r="J34" s="206">
        <f>IF(I34=0,"",IFERROR(I34/$L34*100,""))</f>
        <v>19.40948216431287</v>
      </c>
      <c r="K34" s="206"/>
      <c r="L34" s="207">
        <f>IF(selection!$B$33="All malignant (excl NMSC)",SUMIFS(data5!F:F,data5!B:B,$A34),SUMIFS(data5!F:F,data5!A:A,selection!$B$33,data5!B:B,$A34))</f>
        <v>50769</v>
      </c>
      <c r="M34" s="207">
        <f>IF(selection!$B$33="All malignant (excl NMSC)",SUMIFS(data5!F:F,data5!B:B,$A34,data5!A:A,"&lt;&gt;Other"),SUMIFS(data5!F:F,data5!A:A,selection!$B$33,data5!B:B,$A34))</f>
        <v>39496</v>
      </c>
    </row>
    <row r="35" spans="1:20" s="38" customFormat="1" ht="18.75" x14ac:dyDescent="0.3">
      <c r="A35" s="90"/>
      <c r="B35" s="218"/>
      <c r="C35" s="154"/>
      <c r="D35" s="121">
        <f>IFERROR(IF(OR(D34="",C34=0),"",ROUND((2*C34+1.96^2-(1.96*SQRT((1.96^2+4*C34*(1-(D34/100))))))/(2*($L34+(1.96^2))),3))*100,"")</f>
        <v>18.5</v>
      </c>
      <c r="E35" s="122">
        <f>IFERROR(IF(OR(D34="",C34=0),"",ROUND((2*C34+1.96^2+(1.96*SQRT((1.96^2+4*C34*(1-(D34/100))))))/(2*($L34+(1.96^2))),3))*100,"")</f>
        <v>19.2</v>
      </c>
      <c r="F35" s="219"/>
      <c r="G35" s="121">
        <f>IFERROR(IF(OR(G34="",F34=0),"",ROUND((2*F34+1.96^2-(1.96*SQRT((1.96^2+4*F34*(1-(G34/100))))))/(2*($M34+(1.96^2))),3))*100,"")</f>
        <v>33</v>
      </c>
      <c r="H35" s="121">
        <f>IFERROR(IF(OR(G34="",F34=0),"",ROUND((2*F34+1.96^2+(1.96*SQRT((1.96^2+4*F34*(1-(G34/100))))))/(2*($M34+(1.96^2))),3))*100,"")</f>
        <v>34</v>
      </c>
      <c r="I35" s="154"/>
      <c r="J35" s="121">
        <f>IFERROR(IF(OR(J34="",I34=0),"",ROUND((2*I34+1.96^2-(1.96*SQRT((1.96^2+4*I34*(1-(J34/100))))))/(2*($L34+(1.96^2))),3))*100,"")</f>
        <v>19.100000000000001</v>
      </c>
      <c r="K35" s="121">
        <f>IFERROR(IF(OR(J34="",I34=0),"",ROUND((2*I34+1.96^2+(1.96*SQRT((1.96^2+4*I34*(1-(J34/100))))))/(2*($L34+(1.96^2))),3))*100,"")</f>
        <v>19.8</v>
      </c>
      <c r="L35" s="211"/>
      <c r="M35" s="211"/>
    </row>
    <row r="36" spans="1:20" s="38" customFormat="1" ht="18.75" x14ac:dyDescent="0.3">
      <c r="A36" s="90">
        <v>3</v>
      </c>
      <c r="B36" s="257" t="s">
        <v>203</v>
      </c>
      <c r="C36" s="214">
        <f>IF(selection!$B$33="All malignant (excl NMSC)",SUMIFS(data5!F:F,data5!D:D,1,data5!B:B,$A36),SUMIFS(data5!F:F,data5!D:D,1,data5!A:A,selection!$B$33,data5!B:B,$A36))</f>
        <v>5932</v>
      </c>
      <c r="D36" s="206">
        <f>IF(C36=0,"",IFERROR(C36/$L36*100,""))</f>
        <v>12.815139666011364</v>
      </c>
      <c r="E36" s="215"/>
      <c r="F36" s="216">
        <f>IF(selection!$B$33="All malignant (excl NMSC)",SUMIFS(data5!F:F,data5!E:E,1,data5!B:B,$A36),SUMIFS(data5!F:F,data5!E:E,1,data5!A:A,selection!$B$33,data5!B:B,$A36))</f>
        <v>9125</v>
      </c>
      <c r="G36" s="206">
        <f>IF(F36=0,"",IFERROR(F36/$M36*100,""))</f>
        <v>25.03704110190419</v>
      </c>
      <c r="H36" s="206"/>
      <c r="I36" s="209">
        <f>IF(selection!$B$33="All malignant (excl NMSC)",SUMIFS(data5!F:F,data5!C:C,1,data5!B:B,$A36),SUMIFS(data5!F:F,data5!C:C,1,data5!A:A,selection!$B$33,data5!B:B,$A36))</f>
        <v>7274</v>
      </c>
      <c r="J36" s="206">
        <f>IF(I36=0,"",IFERROR(I36/$L36*100,""))</f>
        <v>15.714316576292422</v>
      </c>
      <c r="K36" s="206"/>
      <c r="L36" s="207">
        <f>IF(selection!$B$33="All malignant (excl NMSC)",SUMIFS(data5!F:F,data5!B:B,$A36),SUMIFS(data5!F:F,data5!A:A,selection!$B$33,data5!B:B,$A36))</f>
        <v>46289</v>
      </c>
      <c r="M36" s="207">
        <f>IF(selection!$B$33="All malignant (excl NMSC)",SUMIFS(data5!F:F,data5!B:B,$A36,data5!A:A,"&lt;&gt;Other"),SUMIFS(data5!F:F,data5!A:A,selection!$B$33,data5!B:B,$A36))</f>
        <v>36446</v>
      </c>
    </row>
    <row r="37" spans="1:20" s="38" customFormat="1" ht="19.5" thickBot="1" x14ac:dyDescent="0.35">
      <c r="A37" s="90"/>
      <c r="B37" s="259"/>
      <c r="C37" s="210"/>
      <c r="D37" s="123">
        <f>IFERROR(IF(OR(D36="",C36=0),"",ROUND((2*C36+1.96^2-(1.96*SQRT((1.96^2+4*C36*(1-(D36/100))))))/(2*($L36+(1.96^2))),3))*100,"")</f>
        <v>12.5</v>
      </c>
      <c r="E37" s="124">
        <f>IFERROR(IF(OR(D36="",C36=0),"",ROUND((2*C36+1.96^2+(1.96*SQRT((1.96^2+4*C36*(1-(D36/100))))))/(2*($L36+(1.96^2))),3))*100,"")</f>
        <v>13.100000000000001</v>
      </c>
      <c r="F37" s="217"/>
      <c r="G37" s="123">
        <f>IFERROR(IF(OR(G36="",F36=0),"",ROUND((2*F36+1.96^2-(1.96*SQRT((1.96^2+4*F36*(1-(G36/100))))))/(2*($M36+(1.96^2))),3))*100,"")</f>
        <v>24.6</v>
      </c>
      <c r="H37" s="123">
        <f>IFERROR(IF(OR(G36="",F36=0),"",ROUND((2*F36+1.96^2+(1.96*SQRT((1.96^2+4*F36*(1-(G36/100))))))/(2*($M36+(1.96^2))),3))*100,"")</f>
        <v>25.5</v>
      </c>
      <c r="I37" s="210"/>
      <c r="J37" s="123">
        <f>IFERROR(IF(OR(J36="",I36=0),"",ROUND((2*I36+1.96^2-(1.96*SQRT((1.96^2+4*I36*(1-(J36/100))))))/(2*($L36+(1.96^2))),3))*100,"")</f>
        <v>15.4</v>
      </c>
      <c r="K37" s="123">
        <f>IFERROR(IF(OR(J36="",I36=0),"",ROUND((2*I36+1.96^2+(1.96*SQRT((1.96^2+4*I36*(1-(J36/100))))))/(2*($L36+(1.96^2))),3))*100,"")</f>
        <v>16</v>
      </c>
      <c r="L37" s="208"/>
      <c r="M37" s="208"/>
    </row>
    <row r="38" spans="1:20" s="38" customFormat="1" ht="19.5" customHeight="1" x14ac:dyDescent="0.3">
      <c r="A38" s="90"/>
      <c r="B38" s="52" t="s">
        <v>179</v>
      </c>
      <c r="C38" s="4"/>
      <c r="D38" s="4"/>
      <c r="E38" s="4"/>
      <c r="F38" s="4"/>
      <c r="G38" s="4"/>
      <c r="H38" s="4"/>
      <c r="I38" s="4"/>
      <c r="J38" s="4"/>
      <c r="K38" s="4"/>
      <c r="L38" s="4"/>
      <c r="M38" s="4"/>
    </row>
    <row r="39" spans="1:20" s="38" customFormat="1" ht="19.5" customHeight="1" x14ac:dyDescent="0.3">
      <c r="A39" s="90"/>
      <c r="B39" s="3"/>
      <c r="C39" s="4"/>
      <c r="D39" s="4"/>
      <c r="E39" s="4"/>
      <c r="F39" s="4"/>
      <c r="G39" s="4"/>
      <c r="H39" s="4"/>
      <c r="I39" s="4"/>
      <c r="J39" s="4"/>
      <c r="K39" s="4"/>
      <c r="L39" s="4"/>
      <c r="M39" s="4"/>
    </row>
    <row r="40" spans="1:20" s="1" customFormat="1" ht="19.5" customHeight="1" x14ac:dyDescent="0.25">
      <c r="B40" s="2"/>
    </row>
    <row r="41" spans="1:20" s="1" customFormat="1" ht="19.5" customHeight="1" x14ac:dyDescent="0.25">
      <c r="B41" s="2"/>
      <c r="C41" s="205" t="s">
        <v>92</v>
      </c>
      <c r="D41" s="205"/>
      <c r="E41" s="205"/>
      <c r="F41" s="205" t="s">
        <v>90</v>
      </c>
      <c r="G41" s="205"/>
      <c r="H41" s="205"/>
      <c r="I41" s="205" t="s">
        <v>91</v>
      </c>
      <c r="J41" s="205"/>
      <c r="K41" s="205"/>
      <c r="L41" s="58"/>
      <c r="M41" s="58"/>
    </row>
    <row r="42" spans="1:20" s="1" customFormat="1" ht="19.5" customHeight="1" x14ac:dyDescent="0.25">
      <c r="B42" s="19" t="s">
        <v>35</v>
      </c>
      <c r="C42" s="205" t="s">
        <v>127</v>
      </c>
      <c r="D42" s="205"/>
      <c r="E42" s="205"/>
      <c r="F42" s="205"/>
      <c r="G42" s="205"/>
      <c r="H42" s="205"/>
      <c r="I42" s="205"/>
      <c r="J42" s="205"/>
      <c r="K42" s="205"/>
    </row>
    <row r="43" spans="1:20" s="1" customFormat="1" ht="19.5" customHeight="1" x14ac:dyDescent="0.25">
      <c r="B43" s="19"/>
      <c r="C43" s="101" t="s">
        <v>27</v>
      </c>
      <c r="D43" s="86" t="s">
        <v>26</v>
      </c>
      <c r="E43" s="86" t="s">
        <v>25</v>
      </c>
      <c r="F43" s="101" t="s">
        <v>27</v>
      </c>
      <c r="G43" s="86" t="s">
        <v>26</v>
      </c>
      <c r="H43" s="86" t="s">
        <v>25</v>
      </c>
      <c r="I43" s="101" t="s">
        <v>27</v>
      </c>
      <c r="J43" s="86" t="s">
        <v>26</v>
      </c>
      <c r="K43" s="86" t="s">
        <v>25</v>
      </c>
      <c r="N43" s="58"/>
    </row>
    <row r="44" spans="1:20" s="1" customFormat="1" ht="19.5" customHeight="1" x14ac:dyDescent="0.25">
      <c r="B44" s="19"/>
      <c r="C44" s="87"/>
      <c r="D44" s="88"/>
      <c r="E44" s="88"/>
      <c r="F44" s="87"/>
      <c r="G44" s="88"/>
      <c r="H44" s="88"/>
      <c r="I44" s="87"/>
      <c r="J44" s="88"/>
      <c r="K44" s="88"/>
      <c r="O44" s="58"/>
      <c r="P44" s="58"/>
      <c r="Q44" s="58"/>
      <c r="R44" s="189"/>
      <c r="S44" s="189"/>
      <c r="T44" s="189"/>
    </row>
    <row r="45" spans="1:20" s="1" customFormat="1" ht="19.5" customHeight="1" x14ac:dyDescent="0.25">
      <c r="B45" s="19" t="s">
        <v>198</v>
      </c>
      <c r="C45" s="85">
        <f>IF(selection!$B$33="All malignant (excl NMSC)",D28,"0")</f>
        <v>28.540401141695671</v>
      </c>
      <c r="D45" s="89">
        <f>IF(selection!$B$33="All malignant (excl NMSC)",D28-D29,"0")</f>
        <v>0.14040114169567275</v>
      </c>
      <c r="E45" s="89">
        <f>IF(selection!$B$33="All malignant (excl NMSC)",E29-D28,"0")</f>
        <v>5.9598858304326541E-2</v>
      </c>
      <c r="F45" s="85">
        <f>IF(selection!$B$33="All malignant (excl NMSC)",G28,"0")</f>
        <v>44.863121403553116</v>
      </c>
      <c r="G45" s="89">
        <f>IF(selection!$B$33="All malignant (excl NMSC)",G28-G29,"0")</f>
        <v>0.163121403553113</v>
      </c>
      <c r="H45" s="89">
        <f>IF(selection!$B$33="All malignant (excl NMSC)",H29-G28,"0")</f>
        <v>0.13687859644688416</v>
      </c>
      <c r="I45" s="85">
        <f>IF(selection!$B$33="All malignant (excl NMSC)",J28,"0")</f>
        <v>27.612137538719121</v>
      </c>
      <c r="J45" s="89">
        <f>IF(selection!$B$33="All malignant (excl NMSC)",J28-J29,"0")</f>
        <v>0.11213753871911791</v>
      </c>
      <c r="K45" s="89">
        <f>IF(selection!$B$33="All malignant (excl NMSC)",K29-J28,"0")</f>
        <v>8.7862461280881377E-2</v>
      </c>
      <c r="O45" s="21"/>
      <c r="P45" s="21"/>
      <c r="Q45" s="21"/>
      <c r="R45" s="21"/>
      <c r="S45" s="21"/>
      <c r="T45" s="21"/>
    </row>
    <row r="46" spans="1:20" s="1" customFormat="1" ht="19.5" customHeight="1" x14ac:dyDescent="0.25">
      <c r="B46" s="19">
        <v>0</v>
      </c>
      <c r="C46" s="85">
        <f>IF(selection!$B$33="All malignant (excl NMSC)",D30,"0")</f>
        <v>31.008774676603412</v>
      </c>
      <c r="D46" s="89">
        <f>IF(selection!$B$33="All malignant (excl NMSC)",D30-D31,"0")</f>
        <v>0.10877467660341367</v>
      </c>
      <c r="E46" s="89">
        <f>IF(selection!$B$33="All malignant (excl NMSC)",E31-D30,"0")</f>
        <v>9.1225323396589175E-2</v>
      </c>
      <c r="F46" s="85">
        <f>IF(selection!$B$33="All malignant (excl NMSC)",G30,"0")</f>
        <v>48.055459712713606</v>
      </c>
      <c r="G46" s="89">
        <f>IF(selection!$B$33="All malignant (excl NMSC)",G30-G31,"0")</f>
        <v>0.1554597127136077</v>
      </c>
      <c r="H46" s="89">
        <f>IF(selection!$B$33="All malignant (excl NMSC)",H31-G30,"0")</f>
        <v>0.14454028728638946</v>
      </c>
      <c r="I46" s="85">
        <f>IF(selection!$B$33="All malignant (excl NMSC)",J30,"0")</f>
        <v>29.495856209423209</v>
      </c>
      <c r="J46" s="89">
        <f>IF(selection!$B$33="All malignant (excl NMSC)",J30-J31,"0")</f>
        <v>9.5856209423210714E-2</v>
      </c>
      <c r="K46" s="89">
        <f>IF(selection!$B$33="All malignant (excl NMSC)",K31-J30,"0")</f>
        <v>0.10414379057678858</v>
      </c>
      <c r="O46" s="94"/>
      <c r="P46" s="94"/>
      <c r="Q46" s="94"/>
      <c r="R46" s="94"/>
      <c r="S46" s="94"/>
      <c r="T46" s="94"/>
    </row>
    <row r="47" spans="1:20" s="1" customFormat="1" ht="19.5" customHeight="1" x14ac:dyDescent="0.25">
      <c r="B47" s="19">
        <v>1</v>
      </c>
      <c r="C47" s="85">
        <f>IF(selection!$B$33="All malignant (excl NMSC)",D32,"0")</f>
        <v>22.300543613109873</v>
      </c>
      <c r="D47" s="89">
        <f>IF(selection!$B$33="All malignant (excl NMSC)",D32-D33,"0")</f>
        <v>0.30054361310987332</v>
      </c>
      <c r="E47" s="89">
        <f>IF(selection!$B$33="All malignant (excl NMSC)",E33-D32,"0")</f>
        <v>0.2994563868901281</v>
      </c>
      <c r="F47" s="85">
        <f>IF(selection!$B$33="All malignant (excl NMSC)",G32,"0")</f>
        <v>36.447981644798169</v>
      </c>
      <c r="G47" s="89">
        <f>IF(selection!$B$33="All malignant (excl NMSC)",G32-G33,"0")</f>
        <v>0.34798164479816762</v>
      </c>
      <c r="H47" s="89">
        <f>IF(selection!$B$33="All malignant (excl NMSC)",H33-G32,"0")</f>
        <v>0.35201835520182811</v>
      </c>
      <c r="I47" s="85">
        <f>IF(selection!$B$33="All malignant (excl NMSC)",J32,"0")</f>
        <v>23.254686125459589</v>
      </c>
      <c r="J47" s="89">
        <f>IF(selection!$B$33="All malignant (excl NMSC)",J32-J33,"0")</f>
        <v>0.25468612545958891</v>
      </c>
      <c r="K47" s="89">
        <f>IF(selection!$B$33="All malignant (excl NMSC)",K33-J32,"0")</f>
        <v>0.24531387454041109</v>
      </c>
      <c r="O47" s="53"/>
      <c r="P47" s="53"/>
      <c r="Q47" s="53"/>
      <c r="R47" s="53"/>
      <c r="S47" s="53"/>
      <c r="T47" s="53"/>
    </row>
    <row r="48" spans="1:20" s="1" customFormat="1" ht="19.5" customHeight="1" x14ac:dyDescent="0.25">
      <c r="B48" s="19">
        <v>2</v>
      </c>
      <c r="C48" s="85">
        <f>IF(selection!$B$33="All malignant (excl NMSC)",D34,"0")</f>
        <v>18.840237152593119</v>
      </c>
      <c r="D48" s="89">
        <f>IF(selection!$B$33="All malignant (excl NMSC)",D34-D35,"0")</f>
        <v>0.34023715259311871</v>
      </c>
      <c r="E48" s="89">
        <f>IF(selection!$B$33="All malignant (excl NMSC)",E35-D34,"0")</f>
        <v>0.35976284740688058</v>
      </c>
      <c r="F48" s="85">
        <f>IF(selection!$B$33="All malignant (excl NMSC)",G34,"0")</f>
        <v>33.507190601579907</v>
      </c>
      <c r="G48" s="89">
        <f>IF(selection!$B$33="All malignant (excl NMSC)",G34-G35,"0")</f>
        <v>0.50719060157990725</v>
      </c>
      <c r="H48" s="89">
        <f>IF(selection!$B$33="All malignant (excl NMSC)",H35-G34,"0")</f>
        <v>0.49280939842009275</v>
      </c>
      <c r="I48" s="85">
        <f>IF(selection!$B$33="All malignant (excl NMSC)",J34,"0")</f>
        <v>19.40948216431287</v>
      </c>
      <c r="J48" s="89">
        <f>IF(selection!$B$33="All malignant (excl NMSC)",J34-J35,"0")</f>
        <v>0.30948216431286824</v>
      </c>
      <c r="K48" s="89">
        <f>IF(selection!$B$33="All malignant (excl NMSC)",K35-J34,"0")</f>
        <v>0.39051783568713105</v>
      </c>
      <c r="O48" s="53"/>
      <c r="P48" s="53"/>
      <c r="Q48" s="53"/>
      <c r="R48" s="53"/>
      <c r="S48" s="53"/>
      <c r="T48" s="53"/>
    </row>
    <row r="49" spans="1:20" s="1" customFormat="1" x14ac:dyDescent="0.25">
      <c r="B49" s="19" t="s">
        <v>203</v>
      </c>
      <c r="C49" s="85">
        <f>IF(selection!$B$33="All malignant (excl NMSC)",D36,"0")</f>
        <v>12.815139666011364</v>
      </c>
      <c r="D49" s="89">
        <f>IF(selection!$B$33="All malignant (excl NMSC)",D36-D37,"0")</f>
        <v>0.31513966601136367</v>
      </c>
      <c r="E49" s="89">
        <f>IF(selection!$B$33="All malignant (excl NMSC)",E37-D36,"0")</f>
        <v>0.28486033398863775</v>
      </c>
      <c r="F49" s="85">
        <f>IF(selection!$B$33="All malignant (excl NMSC)",G36,"0")</f>
        <v>25.03704110190419</v>
      </c>
      <c r="G49" s="89">
        <f>IF(selection!$B$33="All malignant (excl NMSC)",G36-G37,"0")</f>
        <v>0.43704110190418888</v>
      </c>
      <c r="H49" s="89">
        <f>IF(selection!$B$33="All malignant (excl NMSC)",H37-G36,"0")</f>
        <v>0.4629588980958097</v>
      </c>
      <c r="I49" s="85">
        <f>IF(selection!$B$33="All malignant (excl NMSC)",J36,"0")</f>
        <v>15.714316576292422</v>
      </c>
      <c r="J49" s="89">
        <f>IF(selection!$B$33="All malignant (excl NMSC)",J36-J37,"0")</f>
        <v>0.3143165762924216</v>
      </c>
      <c r="K49" s="89">
        <f>IF(selection!$B$33="All malignant (excl NMSC)",K37-J36,"0")</f>
        <v>0.28568342370757804</v>
      </c>
      <c r="O49" s="53"/>
      <c r="P49" s="53"/>
      <c r="Q49" s="53"/>
      <c r="R49" s="53"/>
      <c r="S49" s="53"/>
      <c r="T49" s="53"/>
    </row>
    <row r="50" spans="1:20" s="1" customFormat="1" x14ac:dyDescent="0.25">
      <c r="B50" s="19"/>
      <c r="C50" s="85"/>
      <c r="D50" s="89"/>
      <c r="E50" s="89"/>
      <c r="F50" s="85"/>
      <c r="G50" s="89"/>
      <c r="H50" s="89"/>
      <c r="I50" s="85"/>
      <c r="J50" s="89"/>
      <c r="K50" s="89"/>
      <c r="O50" s="53"/>
      <c r="P50" s="53"/>
      <c r="Q50" s="53"/>
      <c r="R50" s="53"/>
      <c r="S50" s="53"/>
      <c r="T50" s="53"/>
    </row>
    <row r="51" spans="1:20" s="1" customFormat="1" x14ac:dyDescent="0.25">
      <c r="B51" s="56"/>
      <c r="C51" s="85"/>
      <c r="D51" s="85"/>
      <c r="E51" s="89"/>
      <c r="F51" s="89"/>
      <c r="G51" s="85"/>
      <c r="H51" s="85"/>
      <c r="I51" s="89"/>
      <c r="J51" s="89"/>
      <c r="K51" s="85"/>
      <c r="L51" s="95"/>
      <c r="M51" s="96"/>
      <c r="O51" s="53"/>
      <c r="P51" s="53"/>
      <c r="Q51" s="53"/>
      <c r="R51" s="53"/>
      <c r="S51" s="53"/>
      <c r="T51" s="53"/>
    </row>
    <row r="52" spans="1:20" s="1" customFormat="1" x14ac:dyDescent="0.25">
      <c r="B52" s="56"/>
      <c r="C52" s="205" t="s">
        <v>128</v>
      </c>
      <c r="D52" s="205"/>
      <c r="E52" s="205"/>
      <c r="F52" s="205"/>
      <c r="G52" s="205"/>
      <c r="H52" s="205"/>
      <c r="I52" s="205"/>
      <c r="J52" s="205"/>
      <c r="K52" s="205"/>
      <c r="L52" s="95"/>
      <c r="M52" s="96"/>
      <c r="O52" s="53"/>
      <c r="P52" s="53"/>
      <c r="Q52" s="53"/>
      <c r="R52" s="53"/>
      <c r="S52" s="53"/>
      <c r="T52" s="53"/>
    </row>
    <row r="53" spans="1:20" s="96" customFormat="1" ht="19.5" customHeight="1" x14ac:dyDescent="0.25">
      <c r="B53" s="56"/>
      <c r="C53" s="101" t="s">
        <v>27</v>
      </c>
      <c r="D53" s="86" t="s">
        <v>26</v>
      </c>
      <c r="E53" s="86" t="s">
        <v>25</v>
      </c>
      <c r="F53" s="101" t="s">
        <v>27</v>
      </c>
      <c r="G53" s="86" t="s">
        <v>26</v>
      </c>
      <c r="H53" s="86" t="s">
        <v>25</v>
      </c>
      <c r="I53" s="101" t="s">
        <v>27</v>
      </c>
      <c r="J53" s="86" t="s">
        <v>26</v>
      </c>
      <c r="K53" s="86" t="s">
        <v>25</v>
      </c>
      <c r="L53" s="95"/>
    </row>
    <row r="54" spans="1:20" s="96" customFormat="1" ht="19.5" customHeight="1" x14ac:dyDescent="0.25">
      <c r="B54" s="56"/>
      <c r="C54" s="101"/>
      <c r="D54" s="88"/>
      <c r="E54" s="88"/>
      <c r="F54" s="101"/>
      <c r="G54" s="88"/>
      <c r="H54" s="88"/>
      <c r="I54" s="101"/>
      <c r="J54" s="88"/>
      <c r="K54" s="88"/>
    </row>
    <row r="55" spans="1:20" s="96" customFormat="1" x14ac:dyDescent="0.25">
      <c r="B55" s="19" t="s">
        <v>198</v>
      </c>
      <c r="C55" s="85" t="str">
        <f>IF(selection!$B$33&lt;&gt;"All malignant (excl NMSC)",D28,"0")</f>
        <v>0</v>
      </c>
      <c r="D55" s="89" t="str">
        <f>IF(selection!$B$33&lt;&gt;"All malignant (excl NMSC)",D28-D29,"0")</f>
        <v>0</v>
      </c>
      <c r="E55" s="89" t="str">
        <f>IF(selection!$B$33&lt;&gt;"All malignant (excl NMSC)",E29-D28,"0")</f>
        <v>0</v>
      </c>
      <c r="F55" s="85" t="str">
        <f>IF(selection!$B$33&lt;&gt;"All malignant (excl NMSC)",G28,"0")</f>
        <v>0</v>
      </c>
      <c r="G55" s="89" t="str">
        <f>IF(selection!$B$33&lt;&gt;"All malignant (excl NMSC)",G28-G29,"0")</f>
        <v>0</v>
      </c>
      <c r="H55" s="89" t="str">
        <f>IF(selection!$B$33&lt;&gt;"All malignant (excl NMSC)",H29-G28,"0")</f>
        <v>0</v>
      </c>
      <c r="I55" s="85" t="str">
        <f>IF(selection!$B$33&lt;&gt;"All malignant (excl NMSC)",J28,"0")</f>
        <v>0</v>
      </c>
      <c r="J55" s="89" t="str">
        <f>IF(selection!$B$33&lt;&gt;"All malignant (excl NMSC)",J28-J29,"0")</f>
        <v>0</v>
      </c>
      <c r="K55" s="89" t="str">
        <f>IF(selection!$B$33&lt;&gt;"All malignant (excl NMSC)",K29-J28,"0")</f>
        <v>0</v>
      </c>
      <c r="L55" s="95"/>
    </row>
    <row r="56" spans="1:20" s="96" customFormat="1" x14ac:dyDescent="0.25">
      <c r="B56" s="19">
        <v>0</v>
      </c>
      <c r="C56" s="85" t="str">
        <f>IF(selection!$B$33&lt;&gt;"All malignant (excl NMSC)",D30,"0")</f>
        <v>0</v>
      </c>
      <c r="D56" s="89" t="str">
        <f>IF(selection!$B$33&lt;&gt;"All malignant (excl NMSC)",D30-D31,"0")</f>
        <v>0</v>
      </c>
      <c r="E56" s="89" t="str">
        <f>IF(selection!$B$33&lt;&gt;"All malignant (excl NMSC)",E31-D30,"0")</f>
        <v>0</v>
      </c>
      <c r="F56" s="85" t="str">
        <f>IF(selection!$B$33&lt;&gt;"All malignant (excl NMSC)",G30,"0")</f>
        <v>0</v>
      </c>
      <c r="G56" s="89" t="str">
        <f>IF(selection!$B$33&lt;&gt;"All malignant (excl NMSC)",G30-G31,"0")</f>
        <v>0</v>
      </c>
      <c r="H56" s="89" t="str">
        <f>IF(selection!$B$33&lt;&gt;"All malignant (excl NMSC)",H31-G30,"0")</f>
        <v>0</v>
      </c>
      <c r="I56" s="85" t="str">
        <f>IF(selection!$B$33&lt;&gt;"All malignant (excl NMSC)",J30,"0")</f>
        <v>0</v>
      </c>
      <c r="J56" s="89" t="str">
        <f>IF(selection!$B$33&lt;&gt;"All malignant (excl NMSC)",J30-J31,"0")</f>
        <v>0</v>
      </c>
      <c r="K56" s="89" t="str">
        <f>IF(selection!$B$33&lt;&gt;"All malignant (excl NMSC)",K31-J30,"0")</f>
        <v>0</v>
      </c>
      <c r="L56" s="95"/>
    </row>
    <row r="57" spans="1:20" s="96" customFormat="1" x14ac:dyDescent="0.25">
      <c r="B57" s="19">
        <v>1</v>
      </c>
      <c r="C57" s="85" t="str">
        <f>IF(selection!$B$33&lt;&gt;"All malignant (excl NMSC)",D32,"0")</f>
        <v>0</v>
      </c>
      <c r="D57" s="89" t="str">
        <f>IF(selection!$B$33&lt;&gt;"All malignant (excl NMSC)",D32-D33,"0")</f>
        <v>0</v>
      </c>
      <c r="E57" s="89" t="str">
        <f>IF(selection!$B$33&lt;&gt;"All malignant (excl NMSC)",E33-D32,"0")</f>
        <v>0</v>
      </c>
      <c r="F57" s="85" t="str">
        <f>IF(selection!$B$33&lt;&gt;"All malignant (excl NMSC)",G32,"0")</f>
        <v>0</v>
      </c>
      <c r="G57" s="89" t="str">
        <f>IF(selection!$B$33&lt;&gt;"All malignant (excl NMSC)",G32-G33,"0")</f>
        <v>0</v>
      </c>
      <c r="H57" s="89" t="str">
        <f>IF(selection!$B$33&lt;&gt;"All malignant (excl NMSC)",H33-G32,"0")</f>
        <v>0</v>
      </c>
      <c r="I57" s="85" t="str">
        <f>IF(selection!$B$33&lt;&gt;"All malignant (excl NMSC)",J32,"0")</f>
        <v>0</v>
      </c>
      <c r="J57" s="89" t="str">
        <f>IF(selection!$B$33&lt;&gt;"All malignant (excl NMSC)",J32-J33,"0")</f>
        <v>0</v>
      </c>
      <c r="K57" s="89" t="str">
        <f>IF(selection!$B$33&lt;&gt;"All malignant (excl NMSC)",K33-J32,"0")</f>
        <v>0</v>
      </c>
      <c r="L57" s="95"/>
      <c r="M57" s="1"/>
    </row>
    <row r="58" spans="1:20" s="96" customFormat="1" x14ac:dyDescent="0.25">
      <c r="B58" s="19">
        <v>2</v>
      </c>
      <c r="C58" s="85" t="str">
        <f>IF(selection!$B$33&lt;&gt;"All malignant (excl NMSC)",D34,"0")</f>
        <v>0</v>
      </c>
      <c r="D58" s="89" t="str">
        <f>IF(selection!$B$33&lt;&gt;"All malignant (excl NMSC)",D34-D35,"0")</f>
        <v>0</v>
      </c>
      <c r="E58" s="89" t="str">
        <f>IF(selection!$B$33&lt;&gt;"All malignant (excl NMSC)",E35-D34,"0")</f>
        <v>0</v>
      </c>
      <c r="F58" s="85" t="str">
        <f>IF(selection!$B$33&lt;&gt;"All malignant (excl NMSC)",G34,"0")</f>
        <v>0</v>
      </c>
      <c r="G58" s="89" t="str">
        <f>IF(selection!$B$33&lt;&gt;"All malignant (excl NMSC)",G34-G35,"0")</f>
        <v>0</v>
      </c>
      <c r="H58" s="89" t="str">
        <f>IF(selection!$B$33&lt;&gt;"All malignant (excl NMSC)",H35-G34,"0")</f>
        <v>0</v>
      </c>
      <c r="I58" s="85" t="str">
        <f>IF(selection!$B$33&lt;&gt;"All malignant (excl NMSC)",J34,"0")</f>
        <v>0</v>
      </c>
      <c r="J58" s="89" t="str">
        <f>IF(selection!$B$33&lt;&gt;"All malignant (excl NMSC)",J34-J35,"0")</f>
        <v>0</v>
      </c>
      <c r="K58" s="89" t="str">
        <f>IF(selection!$B$33&lt;&gt;"All malignant (excl NMSC)",K35-J34,"0")</f>
        <v>0</v>
      </c>
      <c r="L58" s="95"/>
      <c r="M58" s="1"/>
    </row>
    <row r="59" spans="1:20" s="1" customFormat="1" x14ac:dyDescent="0.25">
      <c r="B59" s="19" t="s">
        <v>203</v>
      </c>
      <c r="C59" s="85" t="str">
        <f>IF(selection!$B$33&lt;&gt;"All malignant (excl NMSC)",D36,"0")</f>
        <v>0</v>
      </c>
      <c r="D59" s="89" t="str">
        <f>IF(selection!$B$33&lt;&gt;"All malignant (excl NMSC)",D36-D37,"0")</f>
        <v>0</v>
      </c>
      <c r="E59" s="89" t="str">
        <f>IF(selection!$B$33&lt;&gt;"All malignant (excl NMSC)",E37-D36,"0")</f>
        <v>0</v>
      </c>
      <c r="F59" s="85" t="str">
        <f>IF(selection!$B$33&lt;&gt;"All malignant (excl NMSC)",G36,"0")</f>
        <v>0</v>
      </c>
      <c r="G59" s="89" t="str">
        <f>IF(selection!$B$33&lt;&gt;"All malignant (excl NMSC)",G36-G37,"0")</f>
        <v>0</v>
      </c>
      <c r="H59" s="89" t="str">
        <f>IF(selection!$B$33&lt;&gt;"All malignant (excl NMSC)",H37-G36,"0")</f>
        <v>0</v>
      </c>
      <c r="I59" s="85" t="str">
        <f>IF(selection!$B$33&lt;&gt;"All malignant (excl NMSC)",J36,"0")</f>
        <v>0</v>
      </c>
      <c r="J59" s="89" t="str">
        <f>IF(selection!$B$33&lt;&gt;"All malignant (excl NMSC)",J36-J37,"0")</f>
        <v>0</v>
      </c>
      <c r="K59" s="89" t="str">
        <f>IF(selection!$B$33&lt;&gt;"All malignant (excl NMSC)",K37-J36,"0")</f>
        <v>0</v>
      </c>
    </row>
    <row r="60" spans="1:20" x14ac:dyDescent="0.25">
      <c r="B60" s="14"/>
      <c r="C60" s="102"/>
      <c r="D60" s="103"/>
      <c r="E60" s="103"/>
      <c r="F60" s="102"/>
      <c r="G60" s="103"/>
      <c r="H60" s="103"/>
      <c r="I60" s="102"/>
      <c r="J60" s="103"/>
      <c r="K60" s="103"/>
    </row>
    <row r="61" spans="1:20" s="1" customFormat="1" x14ac:dyDescent="0.25">
      <c r="A61" s="4"/>
      <c r="B61" s="19"/>
      <c r="C61" s="95"/>
      <c r="D61" s="2"/>
    </row>
    <row r="62" spans="1:20" s="1" customFormat="1" x14ac:dyDescent="0.25">
      <c r="A62" s="4"/>
      <c r="B62" s="19"/>
      <c r="C62" s="95"/>
      <c r="D62" s="2"/>
    </row>
    <row r="63" spans="1:20" x14ac:dyDescent="0.25">
      <c r="B63" s="3"/>
      <c r="D63" s="3"/>
    </row>
    <row r="64" spans="1:20" x14ac:dyDescent="0.25">
      <c r="B64" s="3"/>
      <c r="D64" s="3"/>
    </row>
    <row r="65" spans="2:4" x14ac:dyDescent="0.25">
      <c r="B65" s="3"/>
      <c r="D65" s="3"/>
    </row>
    <row r="66" spans="2:4" x14ac:dyDescent="0.25">
      <c r="C66" s="4"/>
    </row>
  </sheetData>
  <mergeCells count="65">
    <mergeCell ref="C23:M23"/>
    <mergeCell ref="L28:L29"/>
    <mergeCell ref="M28:M29"/>
    <mergeCell ref="B2:M4"/>
    <mergeCell ref="C25:K25"/>
    <mergeCell ref="C26:C27"/>
    <mergeCell ref="D26:E26"/>
    <mergeCell ref="F26:F27"/>
    <mergeCell ref="G26:H26"/>
    <mergeCell ref="I26:I27"/>
    <mergeCell ref="J26:K26"/>
    <mergeCell ref="L26:L27"/>
    <mergeCell ref="M26:M27"/>
    <mergeCell ref="D27:E27"/>
    <mergeCell ref="G27:H27"/>
    <mergeCell ref="J27:K27"/>
    <mergeCell ref="I30:I31"/>
    <mergeCell ref="J30:K30"/>
    <mergeCell ref="L30:L31"/>
    <mergeCell ref="M30:M31"/>
    <mergeCell ref="B28:B29"/>
    <mergeCell ref="C28:C29"/>
    <mergeCell ref="D28:E28"/>
    <mergeCell ref="F28:F29"/>
    <mergeCell ref="G28:H28"/>
    <mergeCell ref="I28:I29"/>
    <mergeCell ref="B30:B31"/>
    <mergeCell ref="C30:C31"/>
    <mergeCell ref="D30:E30"/>
    <mergeCell ref="F30:F31"/>
    <mergeCell ref="G30:H30"/>
    <mergeCell ref="J28:K28"/>
    <mergeCell ref="B32:B33"/>
    <mergeCell ref="C32:C33"/>
    <mergeCell ref="D32:E32"/>
    <mergeCell ref="F32:F33"/>
    <mergeCell ref="G32:H32"/>
    <mergeCell ref="I32:I33"/>
    <mergeCell ref="J32:K32"/>
    <mergeCell ref="L32:L33"/>
    <mergeCell ref="M32:M33"/>
    <mergeCell ref="J34:K34"/>
    <mergeCell ref="L34:L35"/>
    <mergeCell ref="M34:M35"/>
    <mergeCell ref="I34:I35"/>
    <mergeCell ref="B36:B37"/>
    <mergeCell ref="C36:C37"/>
    <mergeCell ref="D36:E36"/>
    <mergeCell ref="F36:F37"/>
    <mergeCell ref="G36:H36"/>
    <mergeCell ref="B34:B35"/>
    <mergeCell ref="C34:C35"/>
    <mergeCell ref="D34:E34"/>
    <mergeCell ref="F34:F35"/>
    <mergeCell ref="G34:H34"/>
    <mergeCell ref="R44:T44"/>
    <mergeCell ref="L36:L37"/>
    <mergeCell ref="M36:M37"/>
    <mergeCell ref="C52:K52"/>
    <mergeCell ref="C41:E41"/>
    <mergeCell ref="F41:H41"/>
    <mergeCell ref="I41:K41"/>
    <mergeCell ref="C42:K42"/>
    <mergeCell ref="I36:I37"/>
    <mergeCell ref="J36:K36"/>
  </mergeCells>
  <pageMargins left="0.7" right="0.7" top="0.75" bottom="0.75" header="0.3" footer="0.3"/>
  <pageSetup paperSize="9" scale="39" orientation="landscape" r:id="rId1"/>
  <ignoredErrors>
    <ignoredError sqref="D28:K3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40962" r:id="rId4" name="List Box 2">
              <controlPr defaultSize="0" autoLine="0" autoPict="0">
                <anchor moveWithCells="1">
                  <from>
                    <xdr:col>1</xdr:col>
                    <xdr:colOff>28575</xdr:colOff>
                    <xdr:row>6</xdr:row>
                    <xdr:rowOff>28575</xdr:rowOff>
                  </from>
                  <to>
                    <xdr:col>2</xdr:col>
                    <xdr:colOff>466725</xdr:colOff>
                    <xdr:row>18</xdr:row>
                    <xdr:rowOff>190500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tabColor rgb="FFF76DD0"/>
  </sheetPr>
  <dimension ref="A1:AI73"/>
  <sheetViews>
    <sheetView showGridLines="0" zoomScale="90" zoomScaleNormal="90" zoomScaleSheetLayoutView="100" workbookViewId="0"/>
  </sheetViews>
  <sheetFormatPr defaultRowHeight="15" x14ac:dyDescent="0.25"/>
  <cols>
    <col min="1" max="1" width="1.7109375" style="4" customWidth="1"/>
    <col min="2" max="2" width="13" style="4" customWidth="1"/>
    <col min="3" max="3" width="16.28515625" style="4" customWidth="1"/>
    <col min="4" max="4" width="9.7109375" style="4" customWidth="1"/>
    <col min="5" max="5" width="8.42578125" style="4" bestFit="1" customWidth="1"/>
    <col min="6" max="6" width="18.140625" style="3" customWidth="1"/>
    <col min="7" max="8" width="7.42578125" style="4" bestFit="1" customWidth="1"/>
    <col min="9" max="9" width="18.140625" style="4" customWidth="1"/>
    <col min="10" max="11" width="7.42578125" style="4" bestFit="1" customWidth="1"/>
    <col min="12" max="12" width="18.140625" style="4" customWidth="1"/>
    <col min="13" max="14" width="7.42578125" style="4" bestFit="1" customWidth="1"/>
    <col min="15" max="15" width="18.140625" style="4" customWidth="1"/>
    <col min="16" max="17" width="7.42578125" style="4" bestFit="1" customWidth="1"/>
    <col min="18" max="18" width="18.140625" style="4" customWidth="1"/>
    <col min="19" max="20" width="7.42578125" style="4" bestFit="1" customWidth="1"/>
    <col min="21" max="21" width="18.140625" style="4" customWidth="1"/>
    <col min="22" max="23" width="7.42578125" style="4" bestFit="1" customWidth="1"/>
    <col min="24" max="24" width="18.140625" style="4" customWidth="1"/>
    <col min="25" max="26" width="7.42578125" style="4" bestFit="1" customWidth="1"/>
    <col min="27" max="27" width="18.140625" style="4" customWidth="1"/>
    <col min="28" max="28" width="10.85546875" style="4" bestFit="1" customWidth="1"/>
    <col min="29" max="16384" width="9.140625" style="4"/>
  </cols>
  <sheetData>
    <row r="1" spans="1:27" ht="15.75" thickBot="1" x14ac:dyDescent="0.3">
      <c r="F1" s="4"/>
      <c r="Q1" s="6"/>
      <c r="R1" s="6"/>
      <c r="S1" s="6"/>
      <c r="T1" s="6"/>
      <c r="U1" s="6"/>
      <c r="V1" s="6"/>
      <c r="X1" s="6"/>
      <c r="Y1" s="6"/>
      <c r="Z1" s="6"/>
    </row>
    <row r="2" spans="1:27" ht="15.75" customHeight="1" x14ac:dyDescent="0.25">
      <c r="B2" s="194" t="str">
        <f>"Number of "&amp;selection!C35&amp;" diagnosed in "&amp;selection!D12&amp;" and recorded to have been treated with chemotherapy, tumour resection or radiotherapy in England"</f>
        <v>Number of tumours of all 22 cancer sites combined diagnosed in 2013-2015 and recorded to have been treated with chemotherapy, tumour resection or radiotherapy in England</v>
      </c>
      <c r="C2" s="195"/>
      <c r="D2" s="195"/>
      <c r="E2" s="195"/>
      <c r="F2" s="195"/>
      <c r="G2" s="195"/>
      <c r="H2" s="195"/>
      <c r="I2" s="195"/>
      <c r="J2" s="195"/>
      <c r="K2" s="195"/>
      <c r="L2" s="195"/>
      <c r="M2" s="195"/>
      <c r="N2" s="195"/>
      <c r="O2" s="195"/>
      <c r="P2" s="195"/>
      <c r="Q2" s="195"/>
      <c r="R2" s="195"/>
      <c r="S2" s="195"/>
      <c r="T2" s="195"/>
      <c r="U2" s="195"/>
      <c r="V2" s="195"/>
      <c r="W2" s="195"/>
      <c r="X2" s="195"/>
      <c r="Y2" s="195"/>
      <c r="Z2" s="195"/>
      <c r="AA2" s="196"/>
    </row>
    <row r="3" spans="1:27" ht="15.75" customHeight="1" x14ac:dyDescent="0.25">
      <c r="B3" s="197"/>
      <c r="C3" s="198"/>
      <c r="D3" s="198"/>
      <c r="E3" s="198"/>
      <c r="F3" s="198"/>
      <c r="G3" s="198"/>
      <c r="H3" s="198"/>
      <c r="I3" s="198"/>
      <c r="J3" s="198"/>
      <c r="K3" s="198"/>
      <c r="L3" s="198"/>
      <c r="M3" s="198"/>
      <c r="N3" s="198"/>
      <c r="O3" s="198"/>
      <c r="P3" s="198"/>
      <c r="Q3" s="198"/>
      <c r="R3" s="198"/>
      <c r="S3" s="198"/>
      <c r="T3" s="198"/>
      <c r="U3" s="198"/>
      <c r="V3" s="198"/>
      <c r="W3" s="198"/>
      <c r="X3" s="198"/>
      <c r="Y3" s="198"/>
      <c r="Z3" s="198"/>
      <c r="AA3" s="199"/>
    </row>
    <row r="4" spans="1:27" ht="15.75" customHeight="1" thickBot="1" x14ac:dyDescent="0.3">
      <c r="B4" s="200"/>
      <c r="C4" s="201"/>
      <c r="D4" s="201"/>
      <c r="E4" s="201"/>
      <c r="F4" s="201"/>
      <c r="G4" s="201"/>
      <c r="H4" s="201"/>
      <c r="I4" s="201"/>
      <c r="J4" s="201"/>
      <c r="K4" s="201"/>
      <c r="L4" s="201"/>
      <c r="M4" s="201"/>
      <c r="N4" s="201"/>
      <c r="O4" s="201"/>
      <c r="P4" s="201"/>
      <c r="Q4" s="201"/>
      <c r="R4" s="201"/>
      <c r="S4" s="201"/>
      <c r="T4" s="201"/>
      <c r="U4" s="201"/>
      <c r="V4" s="201"/>
      <c r="W4" s="201"/>
      <c r="X4" s="201"/>
      <c r="Y4" s="201"/>
      <c r="Z4" s="201"/>
      <c r="AA4" s="202"/>
    </row>
    <row r="5" spans="1:27" s="1" customFormat="1" ht="15.75" customHeight="1" x14ac:dyDescent="0.25">
      <c r="A5" s="4"/>
      <c r="B5" s="1" t="str">
        <f>"Proportion of "&amp;selection!C35&amp;" diagnosed in "&amp;selection!D12&amp;", by comorbidity score** - treatments are presented in combinations"</f>
        <v>Proportion of tumours of all 22 cancer sites combined diagnosed in 2013-2015, by comorbidity score** - treatments are presented in combinations</v>
      </c>
      <c r="C5" s="4"/>
      <c r="D5" s="4"/>
      <c r="E5" s="4"/>
      <c r="F5" s="4"/>
      <c r="G5" s="4"/>
      <c r="H5" s="4"/>
      <c r="I5" s="4"/>
      <c r="J5" s="4"/>
      <c r="K5" s="4"/>
      <c r="R5" s="81"/>
      <c r="S5" s="81"/>
      <c r="T5" s="81"/>
      <c r="U5" s="81"/>
      <c r="V5" s="81"/>
      <c r="W5" s="2"/>
      <c r="X5" s="81"/>
      <c r="Y5" s="81"/>
      <c r="Z5" s="81"/>
    </row>
    <row r="6" spans="1:27" ht="20.100000000000001" customHeight="1" x14ac:dyDescent="0.25">
      <c r="B6" s="18" t="s">
        <v>116</v>
      </c>
      <c r="C6" s="18"/>
      <c r="D6" s="3"/>
      <c r="E6" s="3"/>
      <c r="G6" s="3"/>
      <c r="H6" s="3"/>
      <c r="I6" s="3"/>
      <c r="J6" s="3"/>
      <c r="K6" s="3"/>
      <c r="L6" s="3"/>
      <c r="M6" s="3"/>
      <c r="N6" s="3"/>
      <c r="O6" s="3"/>
      <c r="P6" s="3"/>
      <c r="Q6" s="3"/>
      <c r="R6" s="7"/>
      <c r="S6" s="7"/>
      <c r="T6" s="7"/>
      <c r="U6" s="7"/>
      <c r="V6" s="7"/>
      <c r="W6" s="3"/>
      <c r="X6" s="7"/>
      <c r="Y6" s="7"/>
      <c r="Z6" s="7"/>
      <c r="AA6" s="3"/>
    </row>
    <row r="7" spans="1:27" ht="20.100000000000001" customHeight="1" x14ac:dyDescent="0.25">
      <c r="B7" s="14"/>
      <c r="C7" s="14"/>
      <c r="D7" s="14"/>
      <c r="E7" s="14"/>
      <c r="F7" s="14"/>
      <c r="G7" s="14"/>
      <c r="H7" s="14"/>
      <c r="I7" s="14"/>
      <c r="J7" s="14"/>
      <c r="K7" s="14"/>
      <c r="L7" s="14"/>
      <c r="M7" s="14"/>
      <c r="N7" s="14"/>
      <c r="O7" s="14"/>
      <c r="P7" s="14"/>
      <c r="Q7" s="14"/>
      <c r="R7" s="11"/>
      <c r="S7" s="7"/>
      <c r="T7" s="7"/>
      <c r="U7" s="7"/>
      <c r="V7" s="7"/>
      <c r="W7" s="14"/>
      <c r="X7" s="7"/>
      <c r="Y7" s="7"/>
      <c r="Z7" s="7"/>
      <c r="AA7" s="14"/>
    </row>
    <row r="8" spans="1:27" ht="20.100000000000001" customHeight="1" x14ac:dyDescent="0.25">
      <c r="B8" s="3"/>
      <c r="C8" s="3"/>
      <c r="D8" s="3"/>
      <c r="E8" s="3"/>
      <c r="G8" s="3"/>
      <c r="H8" s="3"/>
      <c r="I8" s="3"/>
      <c r="J8" s="3"/>
      <c r="K8" s="3"/>
      <c r="L8" s="3"/>
      <c r="M8" s="3"/>
      <c r="N8" s="3"/>
      <c r="O8" s="3"/>
      <c r="P8" s="3"/>
      <c r="Q8" s="3"/>
      <c r="R8" s="3"/>
      <c r="S8" s="3"/>
      <c r="T8" s="3"/>
      <c r="U8" s="3"/>
      <c r="V8" s="3"/>
      <c r="W8" s="3"/>
      <c r="X8" s="3"/>
      <c r="Y8" s="3"/>
      <c r="Z8" s="3"/>
      <c r="AA8" s="3"/>
    </row>
    <row r="9" spans="1:27" ht="20.100000000000001" customHeight="1" x14ac:dyDescent="0.25">
      <c r="B9" s="69"/>
      <c r="C9" s="69"/>
      <c r="D9" s="69"/>
      <c r="E9" s="69"/>
      <c r="F9" s="69"/>
      <c r="G9" s="69"/>
      <c r="H9" s="69"/>
      <c r="I9" s="69"/>
      <c r="J9" s="69"/>
      <c r="K9" s="69"/>
      <c r="L9" s="69"/>
      <c r="M9" s="69"/>
      <c r="N9" s="69"/>
      <c r="O9" s="69"/>
      <c r="P9" s="69"/>
      <c r="Q9" s="69"/>
      <c r="R9" s="3"/>
      <c r="S9" s="3"/>
      <c r="T9" s="3"/>
      <c r="U9" s="3"/>
      <c r="V9" s="3"/>
      <c r="W9" s="3"/>
      <c r="X9" s="3"/>
      <c r="Y9" s="3"/>
      <c r="Z9" s="3"/>
      <c r="AA9" s="69"/>
    </row>
    <row r="10" spans="1:27" ht="20.100000000000001" customHeight="1" x14ac:dyDescent="0.25">
      <c r="B10" s="69"/>
      <c r="C10" s="69"/>
      <c r="D10" s="69"/>
      <c r="E10" s="69"/>
      <c r="G10" s="69"/>
      <c r="H10" s="69"/>
      <c r="I10" s="69"/>
      <c r="J10" s="69"/>
      <c r="K10" s="69"/>
      <c r="L10" s="69"/>
      <c r="M10" s="69"/>
      <c r="N10" s="69"/>
      <c r="O10" s="69"/>
      <c r="P10" s="69"/>
      <c r="Q10" s="69"/>
      <c r="R10" s="74"/>
      <c r="S10" s="74"/>
      <c r="T10" s="74"/>
      <c r="U10" s="74" t="s">
        <v>41</v>
      </c>
      <c r="V10" s="74"/>
      <c r="W10" s="3"/>
      <c r="X10" s="74"/>
      <c r="Y10" s="74"/>
      <c r="Z10" s="74"/>
      <c r="AA10" s="69"/>
    </row>
    <row r="11" spans="1:27" ht="20.100000000000001" customHeight="1" x14ac:dyDescent="0.25">
      <c r="B11" s="3"/>
      <c r="C11" s="3"/>
      <c r="D11" s="3"/>
      <c r="E11" s="3"/>
      <c r="G11" s="3"/>
      <c r="H11" s="3"/>
      <c r="I11" s="3"/>
      <c r="J11" s="3"/>
      <c r="K11" s="3"/>
      <c r="L11" s="3"/>
      <c r="M11" s="3"/>
      <c r="N11" s="3"/>
      <c r="O11" s="3"/>
      <c r="P11" s="3"/>
      <c r="Q11" s="3"/>
      <c r="R11" s="3"/>
      <c r="S11" s="3"/>
      <c r="T11" s="3"/>
      <c r="U11" s="3"/>
      <c r="V11" s="3"/>
      <c r="W11" s="3"/>
      <c r="X11" s="3"/>
      <c r="Y11" s="3"/>
      <c r="Z11" s="3"/>
      <c r="AA11" s="3"/>
    </row>
    <row r="12" spans="1:27" ht="20.100000000000001" customHeight="1" x14ac:dyDescent="0.25">
      <c r="B12" s="3"/>
      <c r="C12" s="3"/>
      <c r="D12" s="3"/>
      <c r="E12" s="3"/>
      <c r="G12" s="3"/>
      <c r="H12" s="3"/>
      <c r="I12" s="3"/>
      <c r="J12" s="3"/>
      <c r="K12" s="3"/>
      <c r="L12" s="3"/>
      <c r="M12" s="3"/>
      <c r="N12" s="3"/>
      <c r="O12" s="3"/>
      <c r="P12" s="3"/>
      <c r="Q12" s="3"/>
      <c r="R12" s="3"/>
      <c r="S12" s="3"/>
      <c r="T12" s="3"/>
      <c r="U12" s="3"/>
      <c r="V12" s="3"/>
      <c r="W12" s="3"/>
      <c r="X12" s="3"/>
      <c r="Y12" s="3"/>
      <c r="Z12" s="3"/>
      <c r="AA12" s="3"/>
    </row>
    <row r="13" spans="1:27" ht="20.100000000000001" customHeight="1" x14ac:dyDescent="0.25">
      <c r="B13" s="3"/>
      <c r="C13" s="3"/>
      <c r="D13" s="3"/>
      <c r="E13" s="3"/>
      <c r="G13" s="3"/>
      <c r="H13" s="3"/>
      <c r="I13" s="3"/>
      <c r="J13" s="3"/>
      <c r="K13" s="3"/>
      <c r="L13" s="3"/>
      <c r="M13" s="3"/>
      <c r="N13" s="3"/>
      <c r="O13" s="3"/>
      <c r="P13" s="3"/>
      <c r="Q13" s="3"/>
      <c r="R13" s="3"/>
      <c r="S13" s="3"/>
      <c r="T13" s="3"/>
      <c r="U13" s="3"/>
      <c r="V13" s="3"/>
      <c r="W13" s="3"/>
      <c r="X13" s="3"/>
      <c r="Y13" s="3"/>
      <c r="Z13" s="3"/>
      <c r="AA13" s="3"/>
    </row>
    <row r="14" spans="1:27" ht="20.100000000000001" customHeight="1" x14ac:dyDescent="0.25">
      <c r="B14" s="3"/>
      <c r="C14" s="3"/>
      <c r="D14" s="3"/>
      <c r="E14" s="3"/>
      <c r="G14" s="3"/>
      <c r="H14" s="3"/>
      <c r="I14" s="3"/>
      <c r="J14" s="3"/>
      <c r="K14" s="3"/>
      <c r="L14" s="3"/>
      <c r="M14" s="3"/>
      <c r="N14" s="3"/>
      <c r="O14" s="3"/>
      <c r="P14" s="3"/>
      <c r="Q14" s="3"/>
      <c r="R14" s="3"/>
      <c r="S14" s="3"/>
      <c r="T14" s="3"/>
      <c r="U14" s="3"/>
      <c r="V14" s="3"/>
      <c r="W14" s="3"/>
      <c r="X14" s="3"/>
      <c r="Y14" s="3"/>
      <c r="Z14" s="3"/>
      <c r="AA14" s="3"/>
    </row>
    <row r="15" spans="1:27" s="5" customFormat="1" ht="20.100000000000001" customHeight="1" x14ac:dyDescent="0.25">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20.100000000000001" customHeight="1" x14ac:dyDescent="0.25">
      <c r="B16" s="3"/>
      <c r="C16" s="3"/>
      <c r="D16" s="3"/>
      <c r="E16" s="3"/>
      <c r="G16" s="3"/>
      <c r="H16" s="3"/>
      <c r="I16" s="3"/>
      <c r="J16" s="3"/>
      <c r="K16" s="3"/>
      <c r="L16" s="3"/>
      <c r="M16" s="3"/>
      <c r="N16" s="3"/>
      <c r="O16" s="3"/>
      <c r="P16" s="3"/>
      <c r="Q16" s="3"/>
      <c r="R16" s="3"/>
      <c r="S16" s="3"/>
      <c r="T16" s="3"/>
      <c r="U16" s="3"/>
      <c r="V16" s="3"/>
      <c r="W16" s="3"/>
      <c r="X16" s="3"/>
      <c r="Y16" s="3"/>
      <c r="Z16" s="3"/>
      <c r="AA16" s="3"/>
    </row>
    <row r="17" spans="1:28" s="12" customFormat="1" ht="20.100000000000001" customHeight="1" x14ac:dyDescent="0.25">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8" s="12" customFormat="1" ht="20.100000000000001" customHeight="1"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8" ht="20.100000000000001" customHeight="1" x14ac:dyDescent="0.25">
      <c r="B19" s="3"/>
      <c r="C19" s="3"/>
      <c r="D19" s="3"/>
      <c r="E19" s="3"/>
      <c r="G19" s="3"/>
      <c r="H19" s="3"/>
      <c r="I19" s="3"/>
      <c r="J19" s="3"/>
      <c r="K19" s="3"/>
      <c r="L19" s="3"/>
      <c r="M19" s="3"/>
      <c r="N19" s="3"/>
      <c r="O19" s="3"/>
      <c r="P19" s="3"/>
      <c r="Q19" s="3"/>
      <c r="R19" s="3"/>
      <c r="S19" s="3"/>
      <c r="T19" s="3"/>
      <c r="U19" s="3"/>
      <c r="V19" s="3"/>
      <c r="W19" s="3"/>
      <c r="X19" s="3"/>
      <c r="Y19" s="3"/>
      <c r="Z19" s="3"/>
      <c r="AA19" s="3"/>
    </row>
    <row r="20" spans="1:28" ht="20.100000000000001" customHeight="1" x14ac:dyDescent="0.25">
      <c r="B20" s="18"/>
      <c r="C20" s="18"/>
      <c r="D20" s="3"/>
      <c r="E20" s="3"/>
      <c r="G20" s="3"/>
      <c r="H20" s="3"/>
      <c r="I20" s="3"/>
      <c r="J20" s="3"/>
      <c r="K20" s="3"/>
      <c r="L20" s="3"/>
      <c r="M20" s="3"/>
      <c r="N20" s="3"/>
      <c r="O20" s="3"/>
      <c r="P20" s="3"/>
      <c r="Q20" s="3"/>
      <c r="R20" s="3"/>
      <c r="S20" s="3"/>
      <c r="T20" s="3"/>
      <c r="U20" s="3"/>
      <c r="V20" s="3"/>
      <c r="W20" s="3"/>
      <c r="X20" s="3"/>
      <c r="Y20" s="3"/>
      <c r="Z20" s="3"/>
      <c r="AA20" s="3"/>
    </row>
    <row r="21" spans="1:28" ht="20.100000000000001" customHeight="1" x14ac:dyDescent="0.25">
      <c r="B21" s="3"/>
      <c r="C21" s="3"/>
      <c r="D21" s="3"/>
      <c r="E21" s="3"/>
      <c r="G21" s="3"/>
      <c r="H21" s="3"/>
      <c r="I21" s="3"/>
      <c r="J21" s="3"/>
      <c r="K21" s="3"/>
      <c r="L21" s="3"/>
      <c r="M21" s="3"/>
      <c r="N21" s="3"/>
      <c r="O21" s="3"/>
      <c r="P21" s="3"/>
      <c r="Q21" s="3"/>
      <c r="R21" s="3"/>
      <c r="S21" s="3"/>
      <c r="T21" s="3"/>
      <c r="U21" s="3"/>
      <c r="V21" s="3"/>
      <c r="W21" s="3"/>
      <c r="X21" s="3"/>
      <c r="Y21" s="3"/>
      <c r="Z21" s="3"/>
      <c r="AA21" s="3"/>
    </row>
    <row r="22" spans="1:28" ht="15.75" customHeight="1" x14ac:dyDescent="0.25">
      <c r="B22" s="3"/>
      <c r="C22" s="3"/>
      <c r="D22" s="3"/>
      <c r="E22" s="3"/>
      <c r="G22" s="3"/>
      <c r="H22" s="3"/>
      <c r="I22" s="3"/>
      <c r="J22" s="3"/>
      <c r="K22" s="3"/>
      <c r="L22" s="3"/>
      <c r="M22" s="3"/>
      <c r="N22" s="3"/>
      <c r="O22" s="3"/>
      <c r="P22" s="3"/>
      <c r="Q22" s="3"/>
      <c r="R22" s="3"/>
      <c r="S22" s="3"/>
      <c r="T22" s="3"/>
      <c r="U22" s="3"/>
      <c r="V22" s="3"/>
      <c r="W22" s="3"/>
      <c r="X22" s="3"/>
      <c r="Y22" s="3"/>
      <c r="Z22" s="3"/>
      <c r="AA22" s="3"/>
    </row>
    <row r="23" spans="1:28" ht="18" customHeight="1" x14ac:dyDescent="0.25">
      <c r="D23" s="244" t="s">
        <v>245</v>
      </c>
      <c r="E23" s="244"/>
      <c r="F23" s="244"/>
      <c r="G23" s="244"/>
      <c r="H23" s="244"/>
      <c r="I23" s="244"/>
      <c r="J23" s="244"/>
      <c r="K23" s="244"/>
      <c r="L23" s="244"/>
      <c r="M23" s="244"/>
      <c r="N23" s="244"/>
      <c r="O23" s="244"/>
      <c r="P23" s="244"/>
      <c r="Q23" s="244"/>
      <c r="R23" s="244"/>
      <c r="S23" s="244"/>
      <c r="T23" s="244"/>
      <c r="U23" s="244"/>
      <c r="V23" s="244"/>
      <c r="W23" s="244"/>
      <c r="X23" s="244"/>
      <c r="Y23" s="244"/>
      <c r="Z23" s="244"/>
      <c r="AA23" s="244"/>
    </row>
    <row r="24" spans="1:28" ht="32.25" customHeight="1" thickBot="1" x14ac:dyDescent="0.3">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row>
    <row r="25" spans="1:28" s="38" customFormat="1" ht="19.5" thickBot="1" x14ac:dyDescent="0.35">
      <c r="B25" s="12"/>
      <c r="C25" s="144" t="s">
        <v>154</v>
      </c>
      <c r="D25" s="145"/>
      <c r="E25" s="145"/>
      <c r="F25" s="227"/>
      <c r="G25" s="227"/>
      <c r="H25" s="227"/>
      <c r="I25" s="227"/>
      <c r="J25" s="227"/>
      <c r="K25" s="227"/>
      <c r="L25" s="227"/>
      <c r="M25" s="227"/>
      <c r="N25" s="227"/>
      <c r="O25" s="227"/>
      <c r="P25" s="227"/>
      <c r="Q25" s="227"/>
      <c r="R25" s="227"/>
      <c r="S25" s="227"/>
      <c r="T25" s="227"/>
      <c r="U25" s="227"/>
      <c r="V25" s="227"/>
      <c r="W25" s="227"/>
      <c r="X25" s="227"/>
      <c r="Y25" s="227"/>
      <c r="Z25" s="228"/>
      <c r="AA25" s="12"/>
    </row>
    <row r="26" spans="1:28" s="38" customFormat="1" ht="32.25" customHeight="1" x14ac:dyDescent="0.3">
      <c r="B26" s="12"/>
      <c r="C26" s="245" t="s">
        <v>246</v>
      </c>
      <c r="D26" s="242" t="s">
        <v>37</v>
      </c>
      <c r="E26" s="243"/>
      <c r="F26" s="149" t="s">
        <v>40</v>
      </c>
      <c r="G26" s="242" t="s">
        <v>37</v>
      </c>
      <c r="H26" s="243"/>
      <c r="I26" s="149" t="s">
        <v>86</v>
      </c>
      <c r="J26" s="242" t="s">
        <v>37</v>
      </c>
      <c r="K26" s="243"/>
      <c r="L26" s="149" t="s">
        <v>39</v>
      </c>
      <c r="M26" s="242" t="s">
        <v>37</v>
      </c>
      <c r="N26" s="243"/>
      <c r="O26" s="149" t="s">
        <v>38</v>
      </c>
      <c r="P26" s="242" t="s">
        <v>37</v>
      </c>
      <c r="Q26" s="243"/>
      <c r="R26" s="149" t="s">
        <v>87</v>
      </c>
      <c r="S26" s="242" t="s">
        <v>37</v>
      </c>
      <c r="T26" s="243"/>
      <c r="U26" s="149" t="s">
        <v>88</v>
      </c>
      <c r="V26" s="242" t="s">
        <v>37</v>
      </c>
      <c r="W26" s="243"/>
      <c r="X26" s="149" t="s">
        <v>89</v>
      </c>
      <c r="Y26" s="242" t="s">
        <v>37</v>
      </c>
      <c r="Z26" s="243"/>
      <c r="AA26" s="167" t="s">
        <v>177</v>
      </c>
    </row>
    <row r="27" spans="1:28" s="38" customFormat="1" ht="19.5" thickBot="1" x14ac:dyDescent="0.35">
      <c r="B27" s="12"/>
      <c r="C27" s="246"/>
      <c r="D27" s="165" t="s">
        <v>155</v>
      </c>
      <c r="E27" s="166"/>
      <c r="F27" s="161"/>
      <c r="G27" s="165" t="s">
        <v>155</v>
      </c>
      <c r="H27" s="166"/>
      <c r="I27" s="161"/>
      <c r="J27" s="165" t="s">
        <v>155</v>
      </c>
      <c r="K27" s="166"/>
      <c r="L27" s="161"/>
      <c r="M27" s="165" t="s">
        <v>155</v>
      </c>
      <c r="N27" s="166"/>
      <c r="O27" s="161"/>
      <c r="P27" s="165" t="s">
        <v>155</v>
      </c>
      <c r="Q27" s="166"/>
      <c r="R27" s="161"/>
      <c r="S27" s="165" t="s">
        <v>155</v>
      </c>
      <c r="T27" s="166"/>
      <c r="U27" s="161"/>
      <c r="V27" s="165" t="s">
        <v>155</v>
      </c>
      <c r="W27" s="166"/>
      <c r="X27" s="161"/>
      <c r="Y27" s="165" t="s">
        <v>155</v>
      </c>
      <c r="Z27" s="166"/>
      <c r="AA27" s="168"/>
    </row>
    <row r="28" spans="1:28" s="38" customFormat="1" ht="18.75" x14ac:dyDescent="0.3">
      <c r="B28" s="220" t="s">
        <v>198</v>
      </c>
      <c r="C28" s="153">
        <f>IF(selection!$C$33="All 22 sites combined",SUMIFS('data '!F:F,'data '!D:D,0,'data '!E:E,0,'data '!C:C,0,'data '!A:A,"&lt;&gt;Other"),SUMIFS('data '!F:F,'data '!A:A,selection!$C$33,'data '!D:D,0,'data '!E:E,0,'data '!C:C,0))</f>
        <v>229907</v>
      </c>
      <c r="D28" s="221">
        <f>IF(C28=0,"",IFERROR(C28/$AA28*100,""))</f>
        <v>33.016154302380855</v>
      </c>
      <c r="E28" s="222"/>
      <c r="F28" s="153">
        <f>IF(selection!$C$33="All 22 sites combined",SUMIFS('data '!F:F,'data '!D:D,1,'data '!E:E,0,'data '!C:C,0,'data '!A:A,"&lt;&gt;Other"),SUMIFS('data '!F:F,'data '!A:A,selection!$C$33,'data '!D:D,1,'data '!E:E,0,'data '!C:C,0))</f>
        <v>47361</v>
      </c>
      <c r="G28" s="221">
        <f>IF(F28=0,"",IFERROR(F28/$AA28*100,""))</f>
        <v>6.8013504761275625</v>
      </c>
      <c r="H28" s="222"/>
      <c r="I28" s="153">
        <f>IF(selection!$C$33="All 22 sites combined",SUMIFS('data '!F:F,'data '!D:D,0,'data '!E:E,1,'data '!C:C,0,'data '!A:A,"&lt;&gt;Other"),SUMIFS('data '!F:F,'data '!A:A,selection!$C$33,'data '!D:D,0,'data '!E:E,1,'data '!C:C,0))</f>
        <v>149553</v>
      </c>
      <c r="J28" s="221">
        <f>IF(I28=0,"",IFERROR(I28/$AA28*100,""))</f>
        <v>21.476792461229817</v>
      </c>
      <c r="K28" s="222"/>
      <c r="L28" s="153">
        <f>IF(selection!$C$33="All 22 sites combined",SUMIFS('data '!F:F,'data '!D:D,0,'data '!E:E,0,'data '!C:C,1,'data '!A:A,"&lt;&gt;Other"),SUMIFS('data '!F:F,'data '!A:A,selection!$C$33,'data '!D:D,0,'data '!E:E,0,'data '!C:C,1))</f>
        <v>70555</v>
      </c>
      <c r="M28" s="221">
        <f>IF(L28=0,"",IFERROR(L28/$AA28*100,""))</f>
        <v>10.132161120820509</v>
      </c>
      <c r="N28" s="222"/>
      <c r="O28" s="153">
        <f>IF(selection!$C$33="All 22 sites combined",SUMIFS('data '!F:F,'data '!D:D,1,'data '!E:E,0,'data '!C:C,1,'data '!A:A,"&lt;&gt;Other"),SUMIFS('data '!F:F,'data '!A:A,selection!$C$33,'data '!D:D,1,'data '!E:E,0,'data '!C:C,1))</f>
        <v>36121</v>
      </c>
      <c r="P28" s="221">
        <f>IF(O28=0,"",IFERROR(O28/$AA28*100,""))</f>
        <v>5.1872126971179604</v>
      </c>
      <c r="Q28" s="222"/>
      <c r="R28" s="153">
        <f>IF(selection!$C$33="All 22 sites combined",SUMIFS('data '!F:F,'data '!D:D,1,'data '!E:E,1,'data '!C:C,0,'data '!A:A,"&lt;&gt;Other"),SUMIFS('data '!F:F,'data '!A:A,selection!$C$33,'data '!D:D,1,'data '!E:E,1,'data '!C:C,0))</f>
        <v>54406</v>
      </c>
      <c r="S28" s="221">
        <f>IF(R28=0,"",IFERROR(R28/$AA28*100,""))</f>
        <v>7.813058719287941</v>
      </c>
      <c r="T28" s="222"/>
      <c r="U28" s="153">
        <f>IF(selection!$C$33="All 22 sites combined",SUMIFS('data '!F:F,'data '!D:D,0,'data '!E:E,1,'data '!C:C,1,'data '!A:A,"&lt;&gt;Other"),SUMIFS('data '!F:F,'data '!A:A,selection!$C$33,'data '!D:D,0,'data '!E:E,1,'data '!C:C,1))</f>
        <v>60609</v>
      </c>
      <c r="V28" s="221">
        <f>IF(U28=0,"",IFERROR(U28/$AA28*100,""))</f>
        <v>8.7038502355865681</v>
      </c>
      <c r="W28" s="222"/>
      <c r="X28" s="153">
        <f>IF(selection!$C$33="All 22 sites combined",SUMIFS('data '!F:F,'data '!D:D,1,'data '!E:E,1,'data '!C:C,1,'data '!A:A,"&lt;&gt;Other"),SUMIFS('data '!F:F,'data '!A:A,selection!$C$33,'data '!D:D,1,'data '!E:E,1,'data '!C:C,1))</f>
        <v>47835</v>
      </c>
      <c r="Y28" s="221">
        <f>IF(X28=0,"",IFERROR(X28/$AA28*100,""))</f>
        <v>6.8694199874487865</v>
      </c>
      <c r="Z28" s="221"/>
      <c r="AA28" s="224">
        <f>IF(selection!$C$33="All 22 sites combined",SUMIFS('data '!F:F,'data '!A:A,"&lt;&gt;Other"),SUMIFS('data '!F:F,'data '!A:A,selection!$C$33))</f>
        <v>696347</v>
      </c>
      <c r="AB28" s="51"/>
    </row>
    <row r="29" spans="1:28" s="38" customFormat="1" ht="18.75" x14ac:dyDescent="0.3">
      <c r="B29" s="181"/>
      <c r="C29" s="154"/>
      <c r="D29" s="125">
        <f>IFERROR(IF(OR(D28="",C28=0),"",ROUND((2*C28+1.96^2-(1.96*SQRT((1.96^2+4*C28*(1-(D28/100))))))/(2*($AA28+(1.96^2))),3))*100,"")</f>
        <v>32.9</v>
      </c>
      <c r="E29" s="126">
        <f>IFERROR(IF(OR(D28="",C28=0),"",ROUND((2*C28+1.96^2+(1.96*SQRT((1.96^2+4*C28*(1-(D28/100))))))/(2*($AA28+(1.96^2))),3))*100,"")</f>
        <v>33.1</v>
      </c>
      <c r="F29" s="154"/>
      <c r="G29" s="125">
        <f>IFERROR(IF(OR(G28="",F28=0),"",ROUND((2*F28+1.96^2-(1.96*SQRT((1.96^2+4*F28*(1-(G28/100))))))/(2*($AA28+(1.96^2))),3))*100,"")</f>
        <v>6.7</v>
      </c>
      <c r="H29" s="126">
        <f>IFERROR(IF(OR(G28="",F28=0),"",ROUND((2*F28+1.96^2+(1.96*SQRT((1.96^2+4*F28*(1-(G28/100))))))/(2*($AA28+(1.96^2))),3))*100,"")</f>
        <v>6.9</v>
      </c>
      <c r="I29" s="154"/>
      <c r="J29" s="125">
        <f>IFERROR(IF(OR(J28="",I28=0),"",ROUND((2*I28+1.96^2-(1.96*SQRT((1.96^2+4*I28*(1-(J28/100))))))/(2*($AA28+(1.96^2))),3))*100,"")</f>
        <v>21.4</v>
      </c>
      <c r="K29" s="126">
        <f>IFERROR(IF(OR(J28="",I28=0),"",ROUND((2*I28+1.96^2+(1.96*SQRT((1.96^2+4*I28*(1-(J28/100))))))/(2*($AA28+(1.96^2))),3))*100,"")</f>
        <v>21.6</v>
      </c>
      <c r="L29" s="154"/>
      <c r="M29" s="125">
        <f>IFERROR(IF(OR(M28="",L28=0),"",ROUND((2*L28+1.96^2-(1.96*SQRT((1.96^2+4*L28*(1-(M28/100))))))/(2*($AA28+(1.96^2))),3))*100,"")</f>
        <v>10.100000000000001</v>
      </c>
      <c r="N29" s="126">
        <f>IFERROR(IF(OR(M28="",L28=0),"",ROUND((2*L28+1.96^2+(1.96*SQRT((1.96^2+4*L28*(1-(M28/100))))))/(2*($AA28+(1.96^2))),3))*100,"")</f>
        <v>10.199999999999999</v>
      </c>
      <c r="O29" s="154"/>
      <c r="P29" s="125">
        <f>IFERROR(IF(OR(P28="",O28=0),"",ROUND((2*O28+1.96^2-(1.96*SQRT((1.96^2+4*O28*(1-(P28/100))))))/(2*($AA28+(1.96^2))),3))*100,"")</f>
        <v>5.0999999999999996</v>
      </c>
      <c r="Q29" s="126">
        <f>IFERROR(IF(OR(P28="",O28=0),"",ROUND((2*O28+1.96^2+(1.96*SQRT((1.96^2+4*O28*(1-(P28/100))))))/(2*($AA28+(1.96^2))),3))*100,"")</f>
        <v>5.2</v>
      </c>
      <c r="R29" s="154"/>
      <c r="S29" s="125">
        <f>IFERROR(IF(OR(S28="",R28=0),"",ROUND((2*R28+1.96^2-(1.96*SQRT((1.96^2+4*R28*(1-(S28/100))))))/(2*($AA28+(1.96^2))),3))*100,"")</f>
        <v>7.8</v>
      </c>
      <c r="T29" s="126">
        <f>IFERROR(IF(OR(S28="",R28=0),"",ROUND((2*R28+1.96^2+(1.96*SQRT((1.96^2+4*R28*(1-(S28/100))))))/(2*($AA28+(1.96^2))),3))*100,"")</f>
        <v>7.9</v>
      </c>
      <c r="U29" s="154"/>
      <c r="V29" s="125">
        <f>IFERROR(IF(OR(V28="",U28=0),"",ROUND((2*U28+1.96^2-(1.96*SQRT((1.96^2+4*U28*(1-(V28/100))))))/(2*($AA28+(1.96^2))),3))*100,"")</f>
        <v>8.6</v>
      </c>
      <c r="W29" s="126">
        <f>IFERROR(IF(OR(V28="",U28=0),"",ROUND((2*U28+1.96^2+(1.96*SQRT((1.96^2+4*U28*(1-(V28/100))))))/(2*($AA28+(1.96^2))),3))*100,"")</f>
        <v>8.7999999999999989</v>
      </c>
      <c r="X29" s="154"/>
      <c r="Y29" s="125">
        <f>IFERROR(IF(OR(Y28="",X28=0),"",ROUND((2*X28+1.96^2-(1.96*SQRT((1.96^2+4*X28*(1-(Y28/100))))))/(2*($AA28+(1.96^2))),3))*100,"")</f>
        <v>6.8000000000000007</v>
      </c>
      <c r="Z29" s="125">
        <f>IFERROR(IF(OR(Y28="",X28=0),"",ROUND((2*X28+1.96^2+(1.96*SQRT((1.96^2+4*X28*(1-(Y28/100))))))/(2*($AA28+(1.96^2))),3))*100,"")</f>
        <v>6.9</v>
      </c>
      <c r="AA29" s="211"/>
    </row>
    <row r="30" spans="1:28" s="38" customFormat="1" ht="18.75" x14ac:dyDescent="0.3">
      <c r="A30" s="90">
        <v>0</v>
      </c>
      <c r="B30" s="212">
        <v>0</v>
      </c>
      <c r="C30" s="214">
        <f>IF(selection!$C$33="All 22 sites combined",SUMIFS(data5!F:F,data5!D:D,0,data5!E:E,0,data5!C:C,0,data5!B:B,$A30,data5!A:A,"&lt;&gt;Other"),SUMIFS(data5!F:F,data5!A:A,selection!$C$33,data5!D:D,0,data5!E:E,0,data5!C:C,0,data5!B:B,$A30))</f>
        <v>161958</v>
      </c>
      <c r="D30" s="206">
        <f>IF(C30=0,"",IFERROR(C30/$AA30*100,""))</f>
        <v>29.411081046724895</v>
      </c>
      <c r="E30" s="215"/>
      <c r="F30" s="214">
        <f>IF(selection!$C$33="All 22 sites combined",SUMIFS(data5!F:F,data5!D:D,1,data5!E:E,0,data5!C:C,0,data5!B:B,$A30,data5!A:A,"&lt;&gt;Other"),SUMIFS(data5!F:F,data5!A:A,selection!$C$33,data5!D:D,1,data5!E:E,0,data5!C:C,0,data5!B:B,$A30))</f>
        <v>38990</v>
      </c>
      <c r="G30" s="206">
        <f>IF(F30=0,"",IFERROR(F30/$AA30*100,""))</f>
        <v>7.0804656146149236</v>
      </c>
      <c r="H30" s="215"/>
      <c r="I30" s="214">
        <f>IF(selection!$C$33="All 22 sites combined",SUMIFS(data5!F:F,data5!D:D,0,data5!E:E,1,data5!C:C,0,data5!B:B,$A30,data5!A:A,"&lt;&gt;Other"),SUMIFS(data5!F:F,data5!A:A,selection!$C$33,data5!D:D,0,data5!E:E,1,data5!C:C,0,data5!B:B,$A30))</f>
        <v>120096</v>
      </c>
      <c r="J30" s="206">
        <f>IF(I30=0,"",IFERROR(I30/$AA30*100,""))</f>
        <v>21.809068952367117</v>
      </c>
      <c r="K30" s="215"/>
      <c r="L30" s="214">
        <f>IF(selection!$C$33="All 22 sites combined",SUMIFS(data5!F:F,data5!D:D,0,data5!E:E,0,data5!C:C,1,data5!B:B,$A30,data5!A:A,"&lt;&gt;Other"),SUMIFS(data5!F:F,data5!A:A,selection!$C$33,data5!D:D,0,data5!E:E,0,data5!C:C,1,data5!B:B,$A30))</f>
        <v>54383</v>
      </c>
      <c r="M30" s="206">
        <f>IF(L30=0,"",IFERROR(L30/$AA30*100,""))</f>
        <v>9.8757876768300434</v>
      </c>
      <c r="N30" s="215"/>
      <c r="O30" s="214">
        <f>IF(selection!$C$33="All 22 sites combined",SUMIFS(data5!F:F,data5!D:D,1,data5!E:E,0,data5!C:C,1,data5!B:B,$A30,data5!A:A,"&lt;&gt;Other"),SUMIFS(data5!F:F,data5!A:A,selection!$C$33,data5!D:D,1,data5!E:E,0,data5!C:C,1,data5!B:B,$A30))</f>
        <v>30712</v>
      </c>
      <c r="P30" s="206">
        <f>IF(O30=0,"",IFERROR(O30/$AA30*100,""))</f>
        <v>5.5772059491165304</v>
      </c>
      <c r="Q30" s="215"/>
      <c r="R30" s="214">
        <f>IF(selection!$C$33="All 22 sites combined",SUMIFS(data5!F:F,data5!D:D,1,data5!E:E,1,data5!C:C,0,data5!B:B,$A30,data5!A:A,"&lt;&gt;Other"),SUMIFS(data5!F:F,data5!A:A,selection!$C$33,data5!D:D,1,data5!E:E,1,data5!C:C,0,data5!B:B,$A30))</f>
        <v>46995</v>
      </c>
      <c r="S30" s="206">
        <f>IF(R30=0,"",IFERROR(R30/$AA30*100,""))</f>
        <v>8.5341493090235527</v>
      </c>
      <c r="T30" s="215"/>
      <c r="U30" s="214">
        <f>IF(selection!$C$33="All 22 sites combined",SUMIFS(data5!F:F,data5!D:D,0,data5!E:E,1,data5!C:C,1,data5!B:B,$A30,data5!A:A,"&lt;&gt;Other"),SUMIFS(data5!F:F,data5!A:A,selection!$C$33,data5!D:D,0,data5!E:E,1,data5!C:C,1,data5!B:B,$A30))</f>
        <v>53157</v>
      </c>
      <c r="V30" s="206">
        <f>IF(U30=0,"",IFERROR(U30/$AA30*100,""))</f>
        <v>9.6531497993353543</v>
      </c>
      <c r="W30" s="215"/>
      <c r="X30" s="214">
        <f>IF(selection!$C$33="All 22 sites combined",SUMIFS(data5!F:F,data5!D:D,1,data5!E:E,1,data5!C:C,1,data5!B:B,$A30,data5!A:A,"&lt;&gt;Other"),SUMIFS(data5!F:F,data5!A:A,selection!$C$33,data5!D:D,1,data5!E:E,1,data5!C:C,1,data5!B:B,$A30))</f>
        <v>44379</v>
      </c>
      <c r="Y30" s="206">
        <f>IF(X30=0,"",IFERROR(X30/$AA30*100,""))</f>
        <v>8.059091651987579</v>
      </c>
      <c r="Z30" s="215"/>
      <c r="AA30" s="241">
        <f>IF(selection!$C$33="All 22 sites combined",SUMIFS(data5!F:F,data5!B:B,$A30,data5!A:A,"&lt;&gt;Other"),SUMIFS(data5!F:F,data5!A:A,selection!$C$33,data5!B:B,$A30,data5!A:A,"&lt;&gt;Other"))</f>
        <v>550670</v>
      </c>
      <c r="AB30" s="51"/>
    </row>
    <row r="31" spans="1:28" s="38" customFormat="1" ht="18.75" x14ac:dyDescent="0.3">
      <c r="A31" s="90"/>
      <c r="B31" s="218"/>
      <c r="C31" s="154"/>
      <c r="D31" s="121">
        <f>IFERROR(IF(OR(D30="",C30=0),"",ROUND((2*C30+1.96^2-(1.96*SQRT((1.96^2+4*C30*(1-(D30/100))))))/(2*($AA30+(1.96^2))),3))*100,"")</f>
        <v>29.299999999999997</v>
      </c>
      <c r="E31" s="122">
        <f>IFERROR(IF(OR(D30="",C30=0),"",ROUND((2*C30+1.96^2+(1.96*SQRT((1.96^2+4*C30*(1-(D30/100))))))/(2*($AA30+(1.96^2))),3))*100,"")</f>
        <v>29.5</v>
      </c>
      <c r="F31" s="154"/>
      <c r="G31" s="121">
        <f>IFERROR(IF(OR(G30="",F30=0),"",ROUND((2*F30+1.96^2-(1.96*SQRT((1.96^2+4*F30*(1-(G30/100))))))/(2*($AA30+(1.96^2))),3))*100,"")</f>
        <v>7.0000000000000009</v>
      </c>
      <c r="H31" s="121">
        <f>IFERROR(IF(OR(G30="",F30=0),"",ROUND((2*F30+1.96^2+(1.96*SQRT((1.96^2+4*F30*(1-(G30/100))))))/(2*($AA30+(1.96^2))),3))*100,"")</f>
        <v>7.1</v>
      </c>
      <c r="I31" s="154"/>
      <c r="J31" s="121">
        <f>IFERROR(IF(OR(J30="",I30=0),"",ROUND((2*I30+1.96^2-(1.96*SQRT((1.96^2+4*I30*(1-(J30/100))))))/(2*($AA30+(1.96^2))),3))*100,"")</f>
        <v>21.7</v>
      </c>
      <c r="K31" s="122">
        <f>IFERROR(IF(OR(J30="",I30=0),"",ROUND((2*I30+1.96^2+(1.96*SQRT((1.96^2+4*I30*(1-(J30/100))))))/(2*($AA30+(1.96^2))),3))*100,"")</f>
        <v>21.9</v>
      </c>
      <c r="L31" s="154"/>
      <c r="M31" s="121">
        <f>IFERROR(IF(OR(M30="",L30=0),"",ROUND((2*L30+1.96^2-(1.96*SQRT((1.96^2+4*L30*(1-(M30/100))))))/(2*($AA30+(1.96^2))),3))*100,"")</f>
        <v>9.8000000000000007</v>
      </c>
      <c r="N31" s="121">
        <f>IFERROR(IF(OR(M30="",L30=0),"",ROUND((2*L30+1.96^2+(1.96*SQRT((1.96^2+4*L30*(1-(M30/100))))))/(2*($AA30+(1.96^2))),3))*100,"")</f>
        <v>10</v>
      </c>
      <c r="O31" s="154"/>
      <c r="P31" s="121">
        <f>IFERROR(IF(OR(P30="",O30=0),"",ROUND((2*O30+1.96^2-(1.96*SQRT((1.96^2+4*O30*(1-(P30/100))))))/(2*($AA30+(1.96^2))),3))*100,"")</f>
        <v>5.5</v>
      </c>
      <c r="Q31" s="122">
        <f>IFERROR(IF(OR(P30="",O30=0),"",ROUND((2*O30+1.96^2+(1.96*SQRT((1.96^2+4*O30*(1-(P30/100))))))/(2*($AA30+(1.96^2))),3))*100,"")</f>
        <v>5.6000000000000005</v>
      </c>
      <c r="R31" s="154"/>
      <c r="S31" s="121">
        <f>IFERROR(IF(OR(S30="",R30=0),"",ROUND((2*R30+1.96^2-(1.96*SQRT((1.96^2+4*R30*(1-(S30/100))))))/(2*($AA30+(1.96^2))),3))*100,"")</f>
        <v>8.5</v>
      </c>
      <c r="T31" s="121">
        <f>IFERROR(IF(OR(S30="",R30=0),"",ROUND((2*R30+1.96^2+(1.96*SQRT((1.96^2+4*R30*(1-(S30/100))))))/(2*($AA30+(1.96^2))),3))*100,"")</f>
        <v>8.6</v>
      </c>
      <c r="U31" s="154"/>
      <c r="V31" s="121">
        <f>IFERROR(IF(OR(V30="",U30=0),"",ROUND((2*U30+1.96^2-(1.96*SQRT((1.96^2+4*U30*(1-(V30/100))))))/(2*($AA30+(1.96^2))),3))*100,"")</f>
        <v>9.6</v>
      </c>
      <c r="W31" s="122">
        <f>IFERROR(IF(OR(V30="",U30=0),"",ROUND((2*U30+1.96^2+(1.96*SQRT((1.96^2+4*U30*(1-(V30/100))))))/(2*($AA30+(1.96^2))),3))*100,"")</f>
        <v>9.7000000000000011</v>
      </c>
      <c r="X31" s="154"/>
      <c r="Y31" s="121">
        <f>IFERROR(IF(OR(Y30="",X30=0),"",ROUND((2*X30+1.96^2-(1.96*SQRT((1.96^2+4*X30*(1-(Y30/100))))))/(2*($AA30+(1.96^2))),3))*100,"")</f>
        <v>8</v>
      </c>
      <c r="Z31" s="121">
        <f>IFERROR(IF(OR(Y30="",X30=0),"",ROUND((2*X30+1.96^2+(1.96*SQRT((1.96^2+4*X30*(1-(Y30/100))))))/(2*($AA30+(1.96^2))),3))*100,"")</f>
        <v>8.1</v>
      </c>
      <c r="AA31" s="211"/>
    </row>
    <row r="32" spans="1:28" s="38" customFormat="1" ht="18.75" x14ac:dyDescent="0.3">
      <c r="A32" s="90">
        <v>1</v>
      </c>
      <c r="B32" s="212">
        <v>1</v>
      </c>
      <c r="C32" s="214">
        <f>IF(selection!$C$33="All 22 sites combined",SUMIFS(data5!F:F,data5!D:D,0,data5!E:E,0,data5!C:C,0,data5!B:B,$A32,data5!A:A,"&lt;&gt;Other"),SUMIFS(data5!F:F,data5!A:A,selection!$C$33,data5!D:D,0,data5!E:E,0,data5!C:C,0,data5!B:B,$A32))</f>
        <v>28700</v>
      </c>
      <c r="D32" s="206">
        <f>IF(C32=0,"",IFERROR(C32/$AA32*100,""))</f>
        <v>41.155804115580416</v>
      </c>
      <c r="E32" s="215"/>
      <c r="F32" s="214">
        <f>IF(selection!$C$33="All 22 sites combined",SUMIFS(data5!F:F,data5!D:D,1,data5!E:E,0,data5!C:C,0,data5!B:B,$A32,data5!A:A,"&lt;&gt;Other"),SUMIFS(data5!F:F,data5!A:A,selection!$C$33,data5!D:D,1,data5!E:E,0,data5!C:C,0,data5!B:B,$A32))</f>
        <v>4479</v>
      </c>
      <c r="G32" s="206">
        <f>IF(F32=0,"",IFERROR(F32/$AA32*100,""))</f>
        <v>6.4228866422886641</v>
      </c>
      <c r="H32" s="215"/>
      <c r="I32" s="214">
        <f>IF(selection!$C$33="All 22 sites combined",SUMIFS(data5!F:F,data5!D:D,0,data5!E:E,1,data5!C:C,0,data5!B:B,$A32,data5!A:A,"&lt;&gt;Other"),SUMIFS(data5!F:F,data5!A:A,selection!$C$33,data5!D:D,0,data5!E:E,1,data5!C:C,0,data5!B:B,$A32))</f>
        <v>14576</v>
      </c>
      <c r="J32" s="206">
        <f>IF(I32=0,"",IFERROR(I32/$AA32*100,""))</f>
        <v>20.901986090198609</v>
      </c>
      <c r="K32" s="215"/>
      <c r="L32" s="214">
        <f>IF(selection!$C$33="All 22 sites combined",SUMIFS(data5!F:F,data5!D:D,0,data5!E:E,0,data5!C:C,1,data5!B:B,$A32,data5!A:A,"&lt;&gt;Other"),SUMIFS(data5!F:F,data5!A:A,selection!$C$33,data5!D:D,0,data5!E:E,0,data5!C:C,1,data5!B:B,$A32))</f>
        <v>8001</v>
      </c>
      <c r="M32" s="206">
        <f>IF(L32=0,"",IFERROR(L32/$AA32*100,""))</f>
        <v>11.473435147343515</v>
      </c>
      <c r="N32" s="215"/>
      <c r="O32" s="214">
        <f>IF(selection!$C$33="All 22 sites combined",SUMIFS(data5!F:F,data5!D:D,1,data5!E:E,0,data5!C:C,1,data5!B:B,$A32,data5!A:A,"&lt;&gt;Other"),SUMIFS(data5!F:F,data5!A:A,selection!$C$33,data5!D:D,1,data5!E:E,0,data5!C:C,1,data5!B:B,$A32))</f>
        <v>3138</v>
      </c>
      <c r="P32" s="206">
        <f>IF(O32=0,"",IFERROR(O32/$AA32*100,""))</f>
        <v>4.499892449989245</v>
      </c>
      <c r="Q32" s="215"/>
      <c r="R32" s="214">
        <f>IF(selection!$C$33="All 22 sites combined",SUMIFS(data5!F:F,data5!D:D,1,data5!E:E,1,data5!C:C,0,data5!B:B,$A32,data5!A:A,"&lt;&gt;Other"),SUMIFS(data5!F:F,data5!A:A,selection!$C$33,data5!D:D,1,data5!E:E,1,data5!C:C,0,data5!B:B,$A32))</f>
        <v>4167</v>
      </c>
      <c r="S32" s="206">
        <f>IF(R32=0,"",IFERROR(R32/$AA32*100,""))</f>
        <v>5.9754785975478599</v>
      </c>
      <c r="T32" s="215"/>
      <c r="U32" s="214">
        <f>IF(selection!$C$33="All 22 sites combined",SUMIFS(data5!F:F,data5!D:D,0,data5!E:E,1,data5!C:C,1,data5!B:B,$A32,data5!A:A,"&lt;&gt;Other"),SUMIFS(data5!F:F,data5!A:A,selection!$C$33,data5!D:D,0,data5!E:E,1,data5!C:C,1,data5!B:B,$A32))</f>
        <v>4311</v>
      </c>
      <c r="V32" s="206">
        <f>IF(U32=0,"",IFERROR(U32/$AA32*100,""))</f>
        <v>6.1819746181974615</v>
      </c>
      <c r="W32" s="215"/>
      <c r="X32" s="214">
        <f>IF(selection!$C$33="All 22 sites combined",SUMIFS(data5!F:F,data5!D:D,1,data5!E:E,1,data5!C:C,1,data5!B:B,$A32,data5!A:A,"&lt;&gt;Other"),SUMIFS(data5!F:F,data5!A:A,selection!$C$33,data5!D:D,1,data5!E:E,1,data5!C:C,1,data5!B:B,$A32))</f>
        <v>2363</v>
      </c>
      <c r="Y32" s="206">
        <f>IF(X32=0,"",IFERROR(X32/$AA32*100,""))</f>
        <v>3.3885423388542342</v>
      </c>
      <c r="Z32" s="215"/>
      <c r="AA32" s="241">
        <f>IF(selection!$C$33="All 22 sites combined",SUMIFS(data5!F:F,data5!B:B,$A32,data5!A:A,"&lt;&gt;Other"),SUMIFS(data5!F:F,data5!A:A,selection!$C$33,data5!B:B,$A32,data5!A:A,"&lt;&gt;Other"))</f>
        <v>69735</v>
      </c>
      <c r="AB32" s="51"/>
    </row>
    <row r="33" spans="1:28" s="38" customFormat="1" ht="18.75" x14ac:dyDescent="0.3">
      <c r="A33" s="90"/>
      <c r="B33" s="218"/>
      <c r="C33" s="154"/>
      <c r="D33" s="121">
        <f>IFERROR(IF(OR(D32="",C32=0),"",ROUND((2*C32+1.96^2-(1.96*SQRT((1.96^2+4*C32*(1-(D32/100))))))/(2*($AA32+(1.96^2))),3))*100,"")</f>
        <v>40.799999999999997</v>
      </c>
      <c r="E33" s="122">
        <f>IFERROR(IF(OR(D32="",C32=0),"",ROUND((2*C32+1.96^2+(1.96*SQRT((1.96^2+4*C32*(1-(D32/100))))))/(2*($AA32+(1.96^2))),3))*100,"")</f>
        <v>41.5</v>
      </c>
      <c r="F33" s="154"/>
      <c r="G33" s="121">
        <f>IFERROR(IF(OR(G32="",F32=0),"",ROUND((2*F32+1.96^2-(1.96*SQRT((1.96^2+4*F32*(1-(G32/100))))))/(2*($AA32+(1.96^2))),3))*100,"")</f>
        <v>6.2</v>
      </c>
      <c r="H33" s="121">
        <f>IFERROR(IF(OR(G32="",F32=0),"",ROUND((2*F32+1.96^2+(1.96*SQRT((1.96^2+4*F32*(1-(G32/100))))))/(2*($AA32+(1.96^2))),3))*100,"")</f>
        <v>6.6000000000000005</v>
      </c>
      <c r="I33" s="154"/>
      <c r="J33" s="121">
        <f>IFERROR(IF(OR(J32="",I32=0),"",ROUND((2*I32+1.96^2-(1.96*SQRT((1.96^2+4*I32*(1-(J32/100))))))/(2*($AA32+(1.96^2))),3))*100,"")</f>
        <v>20.599999999999998</v>
      </c>
      <c r="K33" s="122">
        <f>IFERROR(IF(OR(J32="",I32=0),"",ROUND((2*I32+1.96^2+(1.96*SQRT((1.96^2+4*I32*(1-(J32/100))))))/(2*($AA32+(1.96^2))),3))*100,"")</f>
        <v>21.2</v>
      </c>
      <c r="L33" s="154"/>
      <c r="M33" s="121">
        <f>IFERROR(IF(OR(M32="",L32=0),"",ROUND((2*L32+1.96^2-(1.96*SQRT((1.96^2+4*L32*(1-(M32/100))))))/(2*($AA32+(1.96^2))),3))*100,"")</f>
        <v>11.200000000000001</v>
      </c>
      <c r="N33" s="121">
        <f>IFERROR(IF(OR(M32="",L32=0),"",ROUND((2*L32+1.96^2+(1.96*SQRT((1.96^2+4*L32*(1-(M32/100))))))/(2*($AA32+(1.96^2))),3))*100,"")</f>
        <v>11.700000000000001</v>
      </c>
      <c r="O33" s="154"/>
      <c r="P33" s="121">
        <f>IFERROR(IF(OR(P32="",O32=0),"",ROUND((2*O32+1.96^2-(1.96*SQRT((1.96^2+4*O32*(1-(P32/100))))))/(2*($AA32+(1.96^2))),3))*100,"")</f>
        <v>4.3</v>
      </c>
      <c r="Q33" s="122">
        <f>IFERROR(IF(OR(P32="",O32=0),"",ROUND((2*O32+1.96^2+(1.96*SQRT((1.96^2+4*O32*(1-(P32/100))))))/(2*($AA32+(1.96^2))),3))*100,"")</f>
        <v>4.7</v>
      </c>
      <c r="R33" s="154"/>
      <c r="S33" s="121">
        <f>IFERROR(IF(OR(S32="",R32=0),"",ROUND((2*R32+1.96^2-(1.96*SQRT((1.96^2+4*R32*(1-(S32/100))))))/(2*($AA32+(1.96^2))),3))*100,"")</f>
        <v>5.8000000000000007</v>
      </c>
      <c r="T33" s="121">
        <f>IFERROR(IF(OR(S32="",R32=0),"",ROUND((2*R32+1.96^2+(1.96*SQRT((1.96^2+4*R32*(1-(S32/100))))))/(2*($AA32+(1.96^2))),3))*100,"")</f>
        <v>6.2</v>
      </c>
      <c r="U33" s="154"/>
      <c r="V33" s="121">
        <f>IFERROR(IF(OR(V32="",U32=0),"",ROUND((2*U32+1.96^2-(1.96*SQRT((1.96^2+4*U32*(1-(V32/100))))))/(2*($AA32+(1.96^2))),3))*100,"")</f>
        <v>6</v>
      </c>
      <c r="W33" s="122">
        <f>IFERROR(IF(OR(V32="",U32=0),"",ROUND((2*U32+1.96^2+(1.96*SQRT((1.96^2+4*U32*(1-(V32/100))))))/(2*($AA32+(1.96^2))),3))*100,"")</f>
        <v>6.4</v>
      </c>
      <c r="X33" s="154"/>
      <c r="Y33" s="121">
        <f>IFERROR(IF(OR(Y32="",X32=0),"",ROUND((2*X32+1.96^2-(1.96*SQRT((1.96^2+4*X32*(1-(Y32/100))))))/(2*($AA32+(1.96^2))),3))*100,"")</f>
        <v>3.3000000000000003</v>
      </c>
      <c r="Z33" s="121">
        <f>IFERROR(IF(OR(Y32="",X32=0),"",ROUND((2*X32+1.96^2+(1.96*SQRT((1.96^2+4*X32*(1-(Y32/100))))))/(2*($AA32+(1.96^2))),3))*100,"")</f>
        <v>3.5000000000000004</v>
      </c>
      <c r="AA33" s="211"/>
    </row>
    <row r="34" spans="1:28" s="38" customFormat="1" ht="18.75" x14ac:dyDescent="0.3">
      <c r="A34" s="90">
        <v>2</v>
      </c>
      <c r="B34" s="212">
        <v>2</v>
      </c>
      <c r="C34" s="214">
        <f>IF(selection!$C$33="All 22 sites combined",SUMIFS(data5!F:F,data5!D:D,0,data5!E:E,0,data5!C:C,0,data5!B:B,$A34,data5!A:A,"&lt;&gt;Other"),SUMIFS(data5!F:F,data5!A:A,selection!$C$33,data5!D:D,0,data5!E:E,0,data5!C:C,0,data5!B:B,$A34))</f>
        <v>18264</v>
      </c>
      <c r="D34" s="206">
        <f>IF(C34=0,"",IFERROR(C34/$AA34*100,""))</f>
        <v>46.242657484302207</v>
      </c>
      <c r="E34" s="215"/>
      <c r="F34" s="214">
        <f>IF(selection!$C$33="All 22 sites combined",SUMIFS(data5!F:F,data5!D:D,1,data5!E:E,0,data5!C:C,0,data5!B:B,$A34,data5!A:A,"&lt;&gt;Other"),SUMIFS(data5!F:F,data5!A:A,selection!$C$33,data5!D:D,1,data5!E:E,0,data5!C:C,0,data5!B:B,$A34))</f>
        <v>2291</v>
      </c>
      <c r="G34" s="206">
        <f>IF(F34=0,"",IFERROR(F34/$AA34*100,""))</f>
        <v>5.8005874012558234</v>
      </c>
      <c r="H34" s="215"/>
      <c r="I34" s="214">
        <f>IF(selection!$C$33="All 22 sites combined",SUMIFS(data5!F:F,data5!D:D,0,data5!E:E,1,data5!C:C,0,data5!B:B,$A34,data5!A:A,"&lt;&gt;Other"),SUMIFS(data5!F:F,data5!A:A,selection!$C$33,data5!D:D,0,data5!E:E,1,data5!C:C,0,data5!B:B,$A34))</f>
        <v>8493</v>
      </c>
      <c r="J34" s="206">
        <f>IF(I34=0,"",IFERROR(I34/$AA34*100,""))</f>
        <v>21.503443386672068</v>
      </c>
      <c r="K34" s="215"/>
      <c r="L34" s="214">
        <f>IF(selection!$C$33="All 22 sites combined",SUMIFS(data5!F:F,data5!D:D,0,data5!E:E,0,data5!C:C,1,data5!B:B,$A34,data5!A:A,"&lt;&gt;Other"),SUMIFS(data5!F:F,data5!A:A,selection!$C$33,data5!D:D,0,data5!E:E,0,data5!C:C,1,data5!B:B,$A34))</f>
        <v>4253</v>
      </c>
      <c r="M34" s="206">
        <f>IF(L34=0,"",IFERROR(L34/$AA34*100,""))</f>
        <v>10.768179056106948</v>
      </c>
      <c r="N34" s="215"/>
      <c r="O34" s="214">
        <f>IF(selection!$C$33="All 22 sites combined",SUMIFS(data5!F:F,data5!D:D,1,data5!E:E,0,data5!C:C,1,data5!B:B,$A34,data5!A:A,"&lt;&gt;Other"),SUMIFS(data5!F:F,data5!A:A,selection!$C$33,data5!D:D,1,data5!E:E,0,data5!C:C,1,data5!B:B,$A34))</f>
        <v>1454</v>
      </c>
      <c r="P34" s="206">
        <f>IF(O34=0,"",IFERROR(O34/$AA34*100,""))</f>
        <v>3.6813854567551143</v>
      </c>
      <c r="Q34" s="215"/>
      <c r="R34" s="214">
        <f>IF(selection!$C$33="All 22 sites combined",SUMIFS(data5!F:F,data5!D:D,1,data5!E:E,1,data5!C:C,0,data5!B:B,$A34,data5!A:A,"&lt;&gt;Other"),SUMIFS(data5!F:F,data5!A:A,selection!$C$33,data5!D:D,1,data5!E:E,1,data5!C:C,0,data5!B:B,$A34))</f>
        <v>2041</v>
      </c>
      <c r="S34" s="206">
        <f>IF(R34=0,"",IFERROR(R34/$AA34*100,""))</f>
        <v>5.1676119100668423</v>
      </c>
      <c r="T34" s="215"/>
      <c r="U34" s="214">
        <f>IF(selection!$C$33="All 22 sites combined",SUMIFS(data5!F:F,data5!D:D,0,data5!E:E,1,data5!C:C,1,data5!B:B,$A34,data5!A:A,"&lt;&gt;Other"),SUMIFS(data5!F:F,data5!A:A,selection!$C$33,data5!D:D,0,data5!E:E,1,data5!C:C,1,data5!B:B,$A34))</f>
        <v>1927</v>
      </c>
      <c r="V34" s="206">
        <f>IF(U34=0,"",IFERROR(U34/$AA34*100,""))</f>
        <v>4.8789750860846661</v>
      </c>
      <c r="W34" s="215"/>
      <c r="X34" s="214">
        <f>IF(selection!$C$33="All 22 sites combined",SUMIFS(data5!F:F,data5!D:D,1,data5!E:E,1,data5!C:C,1,data5!B:B,$A34,data5!A:A,"&lt;&gt;Other"),SUMIFS(data5!F:F,data5!A:A,selection!$C$33,data5!D:D,1,data5!E:E,1,data5!C:C,1,data5!B:B,$A34))</f>
        <v>773</v>
      </c>
      <c r="Y34" s="206">
        <f>IF(X34=0,"",IFERROR(X34/$AA34*100,""))</f>
        <v>1.95716021875633</v>
      </c>
      <c r="Z34" s="215"/>
      <c r="AA34" s="241">
        <f>IF(selection!$C$33="All 22 sites combined",SUMIFS(data5!F:F,data5!B:B,$A34,data5!A:A,"&lt;&gt;Other"),SUMIFS(data5!F:F,data5!A:A,selection!$C$33,data5!B:B,$A34,data5!A:A,"&lt;&gt;Other"))</f>
        <v>39496</v>
      </c>
      <c r="AB34" s="51"/>
    </row>
    <row r="35" spans="1:28" s="38" customFormat="1" ht="18.75" x14ac:dyDescent="0.3">
      <c r="A35" s="90"/>
      <c r="B35" s="218"/>
      <c r="C35" s="154"/>
      <c r="D35" s="121">
        <f>IFERROR(IF(OR(D34="",C34=0),"",ROUND((2*C34+1.96^2-(1.96*SQRT((1.96^2+4*C34*(1-(D34/100))))))/(2*($AA34+(1.96^2))),3))*100,"")</f>
        <v>45.800000000000004</v>
      </c>
      <c r="E35" s="122">
        <f>IFERROR(IF(OR(D34="",C34=0),"",ROUND((2*C34+1.96^2+(1.96*SQRT((1.96^2+4*C34*(1-(D34/100))))))/(2*($AA34+(1.96^2))),3))*100,"")</f>
        <v>46.7</v>
      </c>
      <c r="F35" s="154"/>
      <c r="G35" s="121">
        <f>IFERROR(IF(OR(G34="",F34=0),"",ROUND((2*F34+1.96^2-(1.96*SQRT((1.96^2+4*F34*(1-(G34/100))))))/(2*($AA34+(1.96^2))),3))*100,"")</f>
        <v>5.6000000000000005</v>
      </c>
      <c r="H35" s="121">
        <f>IFERROR(IF(OR(G34="",F34=0),"",ROUND((2*F34+1.96^2+(1.96*SQRT((1.96^2+4*F34*(1-(G34/100))))))/(2*($AA34+(1.96^2))),3))*100,"")</f>
        <v>6</v>
      </c>
      <c r="I35" s="154"/>
      <c r="J35" s="121">
        <f>IFERROR(IF(OR(J34="",I34=0),"",ROUND((2*I34+1.96^2-(1.96*SQRT((1.96^2+4*I34*(1-(J34/100))))))/(2*($AA34+(1.96^2))),3))*100,"")</f>
        <v>21.099999999999998</v>
      </c>
      <c r="K35" s="122">
        <f>IFERROR(IF(OR(J34="",I34=0),"",ROUND((2*I34+1.96^2+(1.96*SQRT((1.96^2+4*I34*(1-(J34/100))))))/(2*($AA34+(1.96^2))),3))*100,"")</f>
        <v>21.9</v>
      </c>
      <c r="L35" s="154"/>
      <c r="M35" s="121">
        <f>IFERROR(IF(OR(M34="",L34=0),"",ROUND((2*L34+1.96^2-(1.96*SQRT((1.96^2+4*L34*(1-(M34/100))))))/(2*($AA34+(1.96^2))),3))*100,"")</f>
        <v>10.5</v>
      </c>
      <c r="N35" s="121">
        <f>IFERROR(IF(OR(M34="",L34=0),"",ROUND((2*L34+1.96^2+(1.96*SQRT((1.96^2+4*L34*(1-(M34/100))))))/(2*($AA34+(1.96^2))),3))*100,"")</f>
        <v>11.1</v>
      </c>
      <c r="O35" s="154"/>
      <c r="P35" s="121">
        <f>IFERROR(IF(OR(P34="",O34=0),"",ROUND((2*O34+1.96^2-(1.96*SQRT((1.96^2+4*O34*(1-(P34/100))))))/(2*($AA34+(1.96^2))),3))*100,"")</f>
        <v>3.5000000000000004</v>
      </c>
      <c r="Q35" s="122">
        <f>IFERROR(IF(OR(P34="",O34=0),"",ROUND((2*O34+1.96^2+(1.96*SQRT((1.96^2+4*O34*(1-(P34/100))))))/(2*($AA34+(1.96^2))),3))*100,"")</f>
        <v>3.9</v>
      </c>
      <c r="R35" s="154"/>
      <c r="S35" s="121">
        <f>IFERROR(IF(OR(S34="",R34=0),"",ROUND((2*R34+1.96^2-(1.96*SQRT((1.96^2+4*R34*(1-(S34/100))))))/(2*($AA34+(1.96^2))),3))*100,"")</f>
        <v>5</v>
      </c>
      <c r="T35" s="121">
        <f>IFERROR(IF(OR(S34="",R34=0),"",ROUND((2*R34+1.96^2+(1.96*SQRT((1.96^2+4*R34*(1-(S34/100))))))/(2*($AA34+(1.96^2))),3))*100,"")</f>
        <v>5.4</v>
      </c>
      <c r="U35" s="154"/>
      <c r="V35" s="121">
        <f>IFERROR(IF(OR(V34="",U34=0),"",ROUND((2*U34+1.96^2-(1.96*SQRT((1.96^2+4*U34*(1-(V34/100))))))/(2*($AA34+(1.96^2))),3))*100,"")</f>
        <v>4.7</v>
      </c>
      <c r="W35" s="122">
        <f>IFERROR(IF(OR(V34="",U34=0),"",ROUND((2*U34+1.96^2+(1.96*SQRT((1.96^2+4*U34*(1-(V34/100))))))/(2*($AA34+(1.96^2))),3))*100,"")</f>
        <v>5.0999999999999996</v>
      </c>
      <c r="X35" s="154"/>
      <c r="Y35" s="121">
        <f>IFERROR(IF(OR(Y34="",X34=0),"",ROUND((2*X34+1.96^2-(1.96*SQRT((1.96^2+4*X34*(1-(Y34/100))))))/(2*($AA34+(1.96^2))),3))*100,"")</f>
        <v>1.7999999999999998</v>
      </c>
      <c r="Z35" s="121">
        <f>IFERROR(IF(OR(Y34="",X34=0),"",ROUND((2*X34+1.96^2+(1.96*SQRT((1.96^2+4*X34*(1-(Y34/100))))))/(2*($AA34+(1.96^2))),3))*100,"")</f>
        <v>2.1</v>
      </c>
      <c r="AA35" s="211"/>
    </row>
    <row r="36" spans="1:28" s="38" customFormat="1" ht="18.75" x14ac:dyDescent="0.3">
      <c r="A36" s="90">
        <v>3</v>
      </c>
      <c r="B36" s="257" t="s">
        <v>203</v>
      </c>
      <c r="C36" s="214">
        <f>IF(selection!$C$33="All 22 sites combined",SUMIFS(data5!F:F,data5!D:D,0,data5!E:E,0,data5!C:C,0,data5!B:B,$A36,data5!A:A,"&lt;&gt;Other"),SUMIFS(data5!F:F,data5!A:A,selection!$C$33,data5!D:D,0,data5!E:E,0,data5!C:C,0,data5!B:B,$A36))</f>
        <v>20985</v>
      </c>
      <c r="D36" s="206">
        <f>IF(C36=0,"",IFERROR(C36/$AA36*100,""))</f>
        <v>57.578335071064032</v>
      </c>
      <c r="E36" s="215"/>
      <c r="F36" s="214">
        <f>IF(selection!$C$33="All 22 sites combined",SUMIFS(data5!F:F,data5!D:D,1,data5!E:E,0,data5!C:C,0,data5!B:B,$A36,data5!A:A,"&lt;&gt;Other"),SUMIFS(data5!F:F,data5!A:A,selection!$C$33,data5!D:D,1,data5!E:E,0,data5!C:C,0,data5!B:B,$A36))</f>
        <v>1601</v>
      </c>
      <c r="G36" s="206">
        <f>IF(F36=0,"",IFERROR(F36/$AA36*100,""))</f>
        <v>4.3928003073039568</v>
      </c>
      <c r="H36" s="215"/>
      <c r="I36" s="214">
        <f>IF(selection!$C$33="All 22 sites combined",SUMIFS(data5!F:F,data5!D:D,0,data5!E:E,1,data5!C:C,0,data5!B:B,$A36,data5!A:A,"&lt;&gt;Other"),SUMIFS(data5!F:F,data5!A:A,selection!$C$33,data5!D:D,0,data5!E:E,1,data5!C:C,0,data5!B:B,$A36))</f>
        <v>6388</v>
      </c>
      <c r="J36" s="206">
        <f>IF(I36=0,"",IFERROR(I36/$AA36*100,""))</f>
        <v>17.527300663996048</v>
      </c>
      <c r="K36" s="215"/>
      <c r="L36" s="214">
        <f>IF(selection!$C$33="All 22 sites combined",SUMIFS(data5!F:F,data5!D:D,0,data5!E:E,0,data5!C:C,1,data5!B:B,$A36,data5!A:A,"&lt;&gt;Other"),SUMIFS(data5!F:F,data5!A:A,selection!$C$33,data5!D:D,0,data5!E:E,0,data5!C:C,1,data5!B:B,$A36))</f>
        <v>3918</v>
      </c>
      <c r="M36" s="206">
        <f>IF(L36=0,"",IFERROR(L36/$AA36*100,""))</f>
        <v>10.750150908192943</v>
      </c>
      <c r="N36" s="215"/>
      <c r="O36" s="214">
        <f>IF(selection!$C$33="All 22 sites combined",SUMIFS(data5!F:F,data5!D:D,1,data5!E:E,0,data5!C:C,1,data5!B:B,$A36,data5!A:A,"&lt;&gt;Other"),SUMIFS(data5!F:F,data5!A:A,selection!$C$33,data5!D:D,1,data5!E:E,0,data5!C:C,1,data5!B:B,$A36))</f>
        <v>817</v>
      </c>
      <c r="P36" s="206">
        <f>IF(O36=0,"",IFERROR(O36/$AA36*100,""))</f>
        <v>2.2416726115348737</v>
      </c>
      <c r="Q36" s="215"/>
      <c r="R36" s="214">
        <f>IF(selection!$C$33="All 22 sites combined",SUMIFS(data5!F:F,data5!D:D,1,data5!E:E,1,data5!C:C,0,data5!B:B,$A36,data5!A:A,"&lt;&gt;Other"),SUMIFS(data5!F:F,data5!A:A,selection!$C$33,data5!D:D,1,data5!E:E,1,data5!C:C,0,data5!B:B,$A36))</f>
        <v>1203</v>
      </c>
      <c r="S36" s="206">
        <f>IF(R36=0,"",IFERROR(R36/$AA36*100,""))</f>
        <v>3.3007737474619985</v>
      </c>
      <c r="T36" s="215"/>
      <c r="U36" s="214">
        <f>IF(selection!$C$33="All 22 sites combined",SUMIFS(data5!F:F,data5!D:D,0,data5!E:E,1,data5!C:C,1,data5!B:B,$A36,data5!A:A,"&lt;&gt;Other"),SUMIFS(data5!F:F,data5!A:A,selection!$C$33,data5!D:D,0,data5!E:E,1,data5!C:C,1,data5!B:B,$A36))</f>
        <v>1214</v>
      </c>
      <c r="V36" s="206">
        <f>IF(U36=0,"",IFERROR(U36/$AA36*100,""))</f>
        <v>3.3309553860505958</v>
      </c>
      <c r="W36" s="215"/>
      <c r="X36" s="214">
        <f>IF(selection!$C$33="All 22 sites combined",SUMIFS(data5!F:F,data5!D:D,1,data5!E:E,1,data5!C:C,1,data5!B:B,$A36,data5!A:A,"&lt;&gt;Other"),SUMIFS(data5!F:F,data5!A:A,selection!$C$33,data5!D:D,1,data5!E:E,1,data5!C:C,1,data5!B:B,$A36))</f>
        <v>320</v>
      </c>
      <c r="Y36" s="206">
        <f>IF(X36=0,"",IFERROR(X36/$AA36*100,""))</f>
        <v>0.87801130439554409</v>
      </c>
      <c r="Z36" s="215"/>
      <c r="AA36" s="241">
        <f>IF(selection!$C$33="All 22 sites combined",SUMIFS(data5!F:F,data5!B:B,$A36,data5!A:A,"&lt;&gt;Other"),SUMIFS(data5!F:F,data5!A:A,selection!$C$33,data5!B:B,$A36,data5!A:A,"&lt;&gt;Other"))</f>
        <v>36446</v>
      </c>
      <c r="AB36" s="51"/>
    </row>
    <row r="37" spans="1:28" s="38" customFormat="1" ht="19.5" thickBot="1" x14ac:dyDescent="0.35">
      <c r="A37" s="90"/>
      <c r="B37" s="259"/>
      <c r="C37" s="210"/>
      <c r="D37" s="123">
        <f>IFERROR(IF(OR(D36="",C36=0),"",ROUND((2*C36+1.96^2-(1.96*SQRT((1.96^2+4*C36*(1-(D36/100))))))/(2*($AA36+(1.96^2))),3))*100,"")</f>
        <v>57.099999999999994</v>
      </c>
      <c r="E37" s="124">
        <f>IFERROR(IF(OR(D36="",C36=0),"",ROUND((2*C36+1.96^2+(1.96*SQRT((1.96^2+4*C36*(1-(D36/100))))))/(2*($AA36+(1.96^2))),3))*100,"")</f>
        <v>58.099999999999994</v>
      </c>
      <c r="F37" s="210"/>
      <c r="G37" s="123">
        <f>IFERROR(IF(OR(G36="",F36=0),"",ROUND((2*F36+1.96^2-(1.96*SQRT((1.96^2+4*F36*(1-(G36/100))))))/(2*($AA36+(1.96^2))),3))*100,"")</f>
        <v>4.2</v>
      </c>
      <c r="H37" s="123">
        <f>IFERROR(IF(OR(G36="",F36=0),"",ROUND((2*F36+1.96^2+(1.96*SQRT((1.96^2+4*F36*(1-(G36/100))))))/(2*($AA36+(1.96^2))),3))*100,"")</f>
        <v>4.5999999999999996</v>
      </c>
      <c r="I37" s="210"/>
      <c r="J37" s="123">
        <f>IFERROR(IF(OR(J36="",I36=0),"",ROUND((2*I36+1.96^2-(1.96*SQRT((1.96^2+4*I36*(1-(J36/100))))))/(2*($AA36+(1.96^2))),3))*100,"")</f>
        <v>17.100000000000001</v>
      </c>
      <c r="K37" s="124">
        <f>IFERROR(IF(OR(J36="",I36=0),"",ROUND((2*I36+1.96^2+(1.96*SQRT((1.96^2+4*I36*(1-(J36/100))))))/(2*($AA36+(1.96^2))),3))*100,"")</f>
        <v>17.899999999999999</v>
      </c>
      <c r="L37" s="210"/>
      <c r="M37" s="123">
        <f>IFERROR(IF(OR(M36="",L36=0),"",ROUND((2*L36+1.96^2-(1.96*SQRT((1.96^2+4*L36*(1-(M36/100))))))/(2*($AA36+(1.96^2))),3))*100,"")</f>
        <v>10.4</v>
      </c>
      <c r="N37" s="123">
        <f>IFERROR(IF(OR(M36="",L36=0),"",ROUND((2*L36+1.96^2+(1.96*SQRT((1.96^2+4*L36*(1-(M36/100))))))/(2*($AA36+(1.96^2))),3))*100,"")</f>
        <v>11.1</v>
      </c>
      <c r="O37" s="210"/>
      <c r="P37" s="123">
        <f>IFERROR(IF(OR(P36="",O36=0),"",ROUND((2*O36+1.96^2-(1.96*SQRT((1.96^2+4*O36*(1-(P36/100))))))/(2*($AA36+(1.96^2))),3))*100,"")</f>
        <v>2.1</v>
      </c>
      <c r="Q37" s="124">
        <f>IFERROR(IF(OR(P36="",O36=0),"",ROUND((2*O36+1.96^2+(1.96*SQRT((1.96^2+4*O36*(1-(P36/100))))))/(2*($AA36+(1.96^2))),3))*100,"")</f>
        <v>2.4</v>
      </c>
      <c r="R37" s="210"/>
      <c r="S37" s="123">
        <f>IFERROR(IF(OR(S36="",R36=0),"",ROUND((2*R36+1.96^2-(1.96*SQRT((1.96^2+4*R36*(1-(S36/100))))))/(2*($AA36+(1.96^2))),3))*100,"")</f>
        <v>3.1</v>
      </c>
      <c r="T37" s="123">
        <f>IFERROR(IF(OR(S36="",R36=0),"",ROUND((2*R36+1.96^2+(1.96*SQRT((1.96^2+4*R36*(1-(S36/100))))))/(2*($AA36+(1.96^2))),3))*100,"")</f>
        <v>3.5000000000000004</v>
      </c>
      <c r="U37" s="210"/>
      <c r="V37" s="123">
        <f>IFERROR(IF(OR(V36="",U36=0),"",ROUND((2*U36+1.96^2-(1.96*SQRT((1.96^2+4*U36*(1-(V36/100))))))/(2*($AA36+(1.96^2))),3))*100,"")</f>
        <v>3.2</v>
      </c>
      <c r="W37" s="124">
        <f>IFERROR(IF(OR(V36="",U36=0),"",ROUND((2*U36+1.96^2+(1.96*SQRT((1.96^2+4*U36*(1-(V36/100))))))/(2*($AA36+(1.96^2))),3))*100,"")</f>
        <v>3.5000000000000004</v>
      </c>
      <c r="X37" s="210"/>
      <c r="Y37" s="123">
        <f>IFERROR(IF(OR(Y36="",X36=0),"",ROUND((2*X36+1.96^2-(1.96*SQRT((1.96^2+4*X36*(1-(Y36/100))))))/(2*($AA36+(1.96^2))),3))*100,"")</f>
        <v>0.8</v>
      </c>
      <c r="Z37" s="123">
        <f>IFERROR(IF(OR(Y36="",X36=0),"",ROUND((2*X36+1.96^2+(1.96*SQRT((1.96^2+4*X36*(1-(Y36/100))))))/(2*($AA36+(1.96^2))),3))*100,"")</f>
        <v>1</v>
      </c>
      <c r="AA37" s="208"/>
    </row>
    <row r="38" spans="1:28" ht="28.5" customHeight="1" x14ac:dyDescent="0.25">
      <c r="B38" s="239" t="s">
        <v>247</v>
      </c>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row>
    <row r="39" spans="1:28" ht="24" customHeight="1" x14ac:dyDescent="0.25">
      <c r="B39" s="3"/>
      <c r="C39" s="3"/>
      <c r="D39" s="3"/>
      <c r="E39" s="3"/>
      <c r="I39" s="3"/>
      <c r="L39" s="3"/>
      <c r="O39" s="3"/>
      <c r="R39" s="3"/>
      <c r="U39" s="3"/>
      <c r="X39" s="3"/>
      <c r="AA39" s="3"/>
    </row>
    <row r="40" spans="1:28" s="1" customFormat="1" ht="19.5" customHeight="1" x14ac:dyDescent="0.25">
      <c r="B40" s="19" t="s">
        <v>35</v>
      </c>
      <c r="C40" s="2"/>
      <c r="D40" s="2"/>
      <c r="E40" s="2"/>
    </row>
    <row r="41" spans="1:28" s="1" customFormat="1" ht="19.5" customHeight="1" x14ac:dyDescent="0.25">
      <c r="C41" s="238" t="s">
        <v>174</v>
      </c>
      <c r="D41" s="238"/>
      <c r="E41" s="238"/>
      <c r="F41" s="189" t="s">
        <v>34</v>
      </c>
      <c r="G41" s="189"/>
      <c r="H41" s="189"/>
      <c r="I41" s="189" t="s">
        <v>33</v>
      </c>
      <c r="J41" s="189"/>
      <c r="K41" s="189"/>
      <c r="L41" s="189" t="s">
        <v>32</v>
      </c>
      <c r="M41" s="189"/>
      <c r="N41" s="189"/>
      <c r="O41" s="189" t="s">
        <v>31</v>
      </c>
      <c r="P41" s="189"/>
      <c r="Q41" s="189"/>
      <c r="R41" s="240" t="s">
        <v>30</v>
      </c>
      <c r="S41" s="240"/>
      <c r="T41" s="240"/>
      <c r="U41" s="240" t="s">
        <v>29</v>
      </c>
      <c r="V41" s="240"/>
      <c r="W41" s="240"/>
      <c r="X41" s="240" t="s">
        <v>28</v>
      </c>
      <c r="Y41" s="240"/>
      <c r="Z41" s="240"/>
    </row>
    <row r="42" spans="1:28" s="1" customFormat="1" ht="19.5" customHeight="1" x14ac:dyDescent="0.25">
      <c r="B42" s="56" t="s">
        <v>127</v>
      </c>
      <c r="C42" s="21" t="s">
        <v>27</v>
      </c>
      <c r="D42" s="21" t="s">
        <v>26</v>
      </c>
      <c r="E42" s="21" t="s">
        <v>25</v>
      </c>
      <c r="F42" s="21" t="s">
        <v>27</v>
      </c>
      <c r="G42" s="21" t="s">
        <v>26</v>
      </c>
      <c r="H42" s="21" t="s">
        <v>25</v>
      </c>
      <c r="I42" s="21" t="s">
        <v>27</v>
      </c>
      <c r="J42" s="21" t="s">
        <v>26</v>
      </c>
      <c r="K42" s="21" t="s">
        <v>25</v>
      </c>
      <c r="L42" s="21" t="s">
        <v>27</v>
      </c>
      <c r="M42" s="21" t="s">
        <v>26</v>
      </c>
      <c r="N42" s="21" t="s">
        <v>25</v>
      </c>
      <c r="O42" s="21" t="s">
        <v>27</v>
      </c>
      <c r="P42" s="21" t="s">
        <v>26</v>
      </c>
      <c r="Q42" s="21" t="s">
        <v>25</v>
      </c>
      <c r="R42" s="21" t="s">
        <v>27</v>
      </c>
      <c r="S42" s="21" t="s">
        <v>26</v>
      </c>
      <c r="T42" s="21" t="s">
        <v>25</v>
      </c>
      <c r="U42" s="21" t="s">
        <v>27</v>
      </c>
      <c r="V42" s="21" t="s">
        <v>26</v>
      </c>
      <c r="W42" s="21" t="s">
        <v>25</v>
      </c>
      <c r="X42" s="21" t="s">
        <v>27</v>
      </c>
      <c r="Y42" s="21" t="s">
        <v>26</v>
      </c>
      <c r="Z42" s="21" t="s">
        <v>25</v>
      </c>
    </row>
    <row r="43" spans="1:28" s="1" customFormat="1" ht="19.5" customHeight="1" x14ac:dyDescent="0.25">
      <c r="B43" s="19" t="s">
        <v>198</v>
      </c>
      <c r="C43" s="53">
        <f>D28</f>
        <v>33.016154302380855</v>
      </c>
      <c r="D43" s="53">
        <f>D28-D29</f>
        <v>0.11615430238085622</v>
      </c>
      <c r="E43" s="53">
        <f>E29-D28</f>
        <v>8.384569761914662E-2</v>
      </c>
      <c r="F43" s="53">
        <f>G28</f>
        <v>6.8013504761275625</v>
      </c>
      <c r="G43" s="53">
        <f>G28-G29</f>
        <v>0.10135047612756232</v>
      </c>
      <c r="H43" s="53">
        <f>H29-G28</f>
        <v>9.8649523872437861E-2</v>
      </c>
      <c r="I43" s="53">
        <f>J28</f>
        <v>21.476792461229817</v>
      </c>
      <c r="J43" s="53">
        <f>J28-J29</f>
        <v>7.6792461229818088E-2</v>
      </c>
      <c r="K43" s="53">
        <f>K29-J28</f>
        <v>0.12320753877018475</v>
      </c>
      <c r="L43" s="53">
        <f>M28</f>
        <v>10.132161120820509</v>
      </c>
      <c r="M43" s="53">
        <f>M28-M29</f>
        <v>3.2161120820507705E-2</v>
      </c>
      <c r="N43" s="53">
        <f>N29-M28</f>
        <v>6.7838879179490164E-2</v>
      </c>
      <c r="O43" s="53">
        <f>P28</f>
        <v>5.1872126971179604</v>
      </c>
      <c r="P43" s="53">
        <f>P28-P29</f>
        <v>8.7212697117960758E-2</v>
      </c>
      <c r="Q43" s="53">
        <f>Q29-P28</f>
        <v>1.2787302882039775E-2</v>
      </c>
      <c r="R43" s="53">
        <f>S28</f>
        <v>7.813058719287941</v>
      </c>
      <c r="S43" s="53">
        <f>S28-S29</f>
        <v>1.3058719287941223E-2</v>
      </c>
      <c r="T43" s="53">
        <f>T29-S28</f>
        <v>8.694128071205931E-2</v>
      </c>
      <c r="U43" s="53">
        <f>V28</f>
        <v>8.7038502355865681</v>
      </c>
      <c r="V43" s="53">
        <f>V28-V29</f>
        <v>0.10385023558656847</v>
      </c>
      <c r="W43" s="53">
        <f>W29-V28</f>
        <v>9.6149764413430816E-2</v>
      </c>
      <c r="X43" s="53">
        <f>Y28</f>
        <v>6.8694199874487865</v>
      </c>
      <c r="Y43" s="53">
        <f>Y28-Y29</f>
        <v>6.9419987448785747E-2</v>
      </c>
      <c r="Z43" s="53">
        <f>Z29-Y28</f>
        <v>3.0580012551213898E-2</v>
      </c>
    </row>
    <row r="44" spans="1:28" s="1" customFormat="1" ht="19.5" customHeight="1" x14ac:dyDescent="0.25">
      <c r="B44" s="19">
        <v>0</v>
      </c>
      <c r="C44" s="53">
        <f>D30</f>
        <v>29.411081046724895</v>
      </c>
      <c r="D44" s="53">
        <f>D30-D31</f>
        <v>0.11108104672489816</v>
      </c>
      <c r="E44" s="53">
        <f>E31-D30</f>
        <v>8.8918953275104684E-2</v>
      </c>
      <c r="F44" s="53">
        <f>G30</f>
        <v>7.0804656146149236</v>
      </c>
      <c r="G44" s="53">
        <f>G30-G31</f>
        <v>8.0465614614922742E-2</v>
      </c>
      <c r="H44" s="53">
        <f>H31-G30</f>
        <v>1.9534385385076014E-2</v>
      </c>
      <c r="I44" s="53">
        <f>J30</f>
        <v>21.809068952367117</v>
      </c>
      <c r="J44" s="53">
        <f>J30-J31</f>
        <v>0.10906895236711733</v>
      </c>
      <c r="K44" s="53">
        <f>K31-J30</f>
        <v>9.0931047632881956E-2</v>
      </c>
      <c r="L44" s="53">
        <f>M30</f>
        <v>9.8757876768300434</v>
      </c>
      <c r="M44" s="53">
        <f>M30-M31</f>
        <v>7.5787676830042727E-2</v>
      </c>
      <c r="N44" s="53">
        <f>N31-M30</f>
        <v>0.12421232316995656</v>
      </c>
      <c r="O44" s="53">
        <f>P30</f>
        <v>5.5772059491165304</v>
      </c>
      <c r="P44" s="53">
        <f>P30-P31</f>
        <v>7.7205949116530448E-2</v>
      </c>
      <c r="Q44" s="53">
        <f>Q31-P30</f>
        <v>2.2794050883470085E-2</v>
      </c>
      <c r="R44" s="53">
        <f>S30</f>
        <v>8.5341493090235527</v>
      </c>
      <c r="S44" s="53">
        <f>S30-S31</f>
        <v>3.4149309023552732E-2</v>
      </c>
      <c r="T44" s="53">
        <f>T31-S30</f>
        <v>6.5850690976446913E-2</v>
      </c>
      <c r="U44" s="53">
        <f>V30</f>
        <v>9.6531497993353543</v>
      </c>
      <c r="V44" s="53">
        <f>V30-V31</f>
        <v>5.3149799335354686E-2</v>
      </c>
      <c r="W44" s="53">
        <f>W31-V30</f>
        <v>4.6850200664646735E-2</v>
      </c>
      <c r="X44" s="53">
        <f>Y30</f>
        <v>8.059091651987579</v>
      </c>
      <c r="Y44" s="53">
        <f>Y30-Y31</f>
        <v>5.9091651987579041E-2</v>
      </c>
      <c r="Z44" s="53">
        <f>Z31-Y30</f>
        <v>4.0908348012420603E-2</v>
      </c>
    </row>
    <row r="45" spans="1:28" s="1" customFormat="1" ht="19.5" customHeight="1" x14ac:dyDescent="0.25">
      <c r="B45" s="19">
        <v>1</v>
      </c>
      <c r="C45" s="53">
        <f>D32</f>
        <v>41.155804115580416</v>
      </c>
      <c r="D45" s="53">
        <f>D32-D33</f>
        <v>0.35580411558041902</v>
      </c>
      <c r="E45" s="53">
        <f>E33-D32</f>
        <v>0.34419588441958382</v>
      </c>
      <c r="F45" s="53">
        <f>G32</f>
        <v>6.4228866422886641</v>
      </c>
      <c r="G45" s="53">
        <f>G32-G33</f>
        <v>0.22288664228866395</v>
      </c>
      <c r="H45" s="53">
        <f>H33-G32</f>
        <v>0.17711335771133641</v>
      </c>
      <c r="I45" s="53">
        <f>J32</f>
        <v>20.901986090198609</v>
      </c>
      <c r="J45" s="53">
        <f>J32-J33</f>
        <v>0.30198609019861067</v>
      </c>
      <c r="K45" s="53">
        <f>K33-J32</f>
        <v>0.29801390980139075</v>
      </c>
      <c r="L45" s="53">
        <f>M32</f>
        <v>11.473435147343515</v>
      </c>
      <c r="M45" s="53">
        <f>M32-M33</f>
        <v>0.27343514734351437</v>
      </c>
      <c r="N45" s="53">
        <f>N33-M32</f>
        <v>0.22656485265648563</v>
      </c>
      <c r="O45" s="53">
        <f>P32</f>
        <v>4.499892449989245</v>
      </c>
      <c r="P45" s="53">
        <f>P32-P33</f>
        <v>0.19989244998924516</v>
      </c>
      <c r="Q45" s="53">
        <f>Q33-P32</f>
        <v>0.2001075500107552</v>
      </c>
      <c r="R45" s="53">
        <f>S32</f>
        <v>5.9754785975478599</v>
      </c>
      <c r="S45" s="53">
        <f>S32-S33</f>
        <v>0.17547859754785922</v>
      </c>
      <c r="T45" s="53">
        <f>T33-S32</f>
        <v>0.22452140245214025</v>
      </c>
      <c r="U45" s="53">
        <f>V32</f>
        <v>6.1819746181974615</v>
      </c>
      <c r="V45" s="53">
        <f>V32-V33</f>
        <v>0.18197461819746152</v>
      </c>
      <c r="W45" s="53">
        <f>W33-V32</f>
        <v>0.21802538180253883</v>
      </c>
      <c r="X45" s="53">
        <f>Y32</f>
        <v>3.3885423388542342</v>
      </c>
      <c r="Y45" s="53">
        <f>Y32-Y33</f>
        <v>8.8542338854233904E-2</v>
      </c>
      <c r="Z45" s="53">
        <f>Z33-Y32</f>
        <v>0.11145766114576627</v>
      </c>
    </row>
    <row r="46" spans="1:28" s="1" customFormat="1" x14ac:dyDescent="0.25">
      <c r="B46" s="19">
        <v>2</v>
      </c>
      <c r="C46" s="53">
        <f>D34</f>
        <v>46.242657484302207</v>
      </c>
      <c r="D46" s="53">
        <f>D34-D35</f>
        <v>0.44265748430220242</v>
      </c>
      <c r="E46" s="53">
        <f>E35-D34</f>
        <v>0.45734251569779616</v>
      </c>
      <c r="F46" s="53">
        <f>G34</f>
        <v>5.8005874012558234</v>
      </c>
      <c r="G46" s="53">
        <f>G34-G35</f>
        <v>0.20058740125582286</v>
      </c>
      <c r="H46" s="53">
        <f>H35-G34</f>
        <v>0.19941259874417661</v>
      </c>
      <c r="I46" s="53">
        <f>J34</f>
        <v>21.503443386672068</v>
      </c>
      <c r="J46" s="53">
        <f>J34-J35</f>
        <v>0.40344338667206969</v>
      </c>
      <c r="K46" s="53">
        <f>K35-J34</f>
        <v>0.39655661332793102</v>
      </c>
      <c r="L46" s="53">
        <f>M34</f>
        <v>10.768179056106948</v>
      </c>
      <c r="M46" s="53">
        <f>M34-M35</f>
        <v>0.26817905610694837</v>
      </c>
      <c r="N46" s="53">
        <f>N35-M34</f>
        <v>0.33182094389305128</v>
      </c>
      <c r="O46" s="53">
        <f>P34</f>
        <v>3.6813854567551143</v>
      </c>
      <c r="P46" s="53">
        <f>P34-P35</f>
        <v>0.18138545675511386</v>
      </c>
      <c r="Q46" s="53">
        <f>Q35-P34</f>
        <v>0.21861454324488561</v>
      </c>
      <c r="R46" s="53">
        <f>S34</f>
        <v>5.1676119100668423</v>
      </c>
      <c r="S46" s="53">
        <f>S34-S35</f>
        <v>0.16761191006684228</v>
      </c>
      <c r="T46" s="53">
        <f>T35-S34</f>
        <v>0.23238808993315807</v>
      </c>
      <c r="U46" s="53">
        <f>V34</f>
        <v>4.8789750860846661</v>
      </c>
      <c r="V46" s="53">
        <f>V34-V35</f>
        <v>0.17897508608466595</v>
      </c>
      <c r="W46" s="53">
        <f>W35-V34</f>
        <v>0.22102491391533352</v>
      </c>
      <c r="X46" s="53">
        <f>Y34</f>
        <v>1.95716021875633</v>
      </c>
      <c r="Y46" s="53">
        <f>Y34-Y35</f>
        <v>0.15716021875633013</v>
      </c>
      <c r="Z46" s="53">
        <f>Z35-Y34</f>
        <v>0.14283978124367014</v>
      </c>
    </row>
    <row r="47" spans="1:28" s="1" customFormat="1" x14ac:dyDescent="0.25">
      <c r="B47" s="19" t="s">
        <v>203</v>
      </c>
      <c r="C47" s="53">
        <f>D36</f>
        <v>57.578335071064032</v>
      </c>
      <c r="D47" s="53">
        <f>D36-D37</f>
        <v>0.47833507106403772</v>
      </c>
      <c r="E47" s="53">
        <f>E37-D36</f>
        <v>0.52166492893596228</v>
      </c>
      <c r="F47" s="53">
        <f>G36</f>
        <v>4.3928003073039568</v>
      </c>
      <c r="G47" s="53">
        <f>G36-G37</f>
        <v>0.19280030730395659</v>
      </c>
      <c r="H47" s="53">
        <f>H37-G36</f>
        <v>0.20719969269604288</v>
      </c>
      <c r="I47" s="53">
        <f>J36</f>
        <v>17.527300663996048</v>
      </c>
      <c r="J47" s="53">
        <f>J36-J37</f>
        <v>0.42730066399604638</v>
      </c>
      <c r="K47" s="53">
        <f>K37-J36</f>
        <v>0.37269933600395078</v>
      </c>
      <c r="L47" s="53">
        <f>M36</f>
        <v>10.750150908192943</v>
      </c>
      <c r="M47" s="53">
        <f>M36-M37</f>
        <v>0.35015090819294237</v>
      </c>
      <c r="N47" s="53">
        <f>N37-M36</f>
        <v>0.34984909180705692</v>
      </c>
      <c r="O47" s="53">
        <f>P36</f>
        <v>2.2416726115348737</v>
      </c>
      <c r="P47" s="53">
        <f>P36-P37</f>
        <v>0.14167261153487365</v>
      </c>
      <c r="Q47" s="53">
        <f>Q37-P36</f>
        <v>0.15832738846512617</v>
      </c>
      <c r="R47" s="53">
        <f>S36</f>
        <v>3.3007737474619985</v>
      </c>
      <c r="S47" s="53">
        <f>S36-S37</f>
        <v>0.20077374746199839</v>
      </c>
      <c r="T47" s="53">
        <f>T37-S36</f>
        <v>0.19922625253800197</v>
      </c>
      <c r="U47" s="53">
        <f>V36</f>
        <v>3.3309553860505958</v>
      </c>
      <c r="V47" s="53">
        <f>V36-V37</f>
        <v>0.13095538605059565</v>
      </c>
      <c r="W47" s="53">
        <f>W37-V36</f>
        <v>0.16904461394940462</v>
      </c>
      <c r="X47" s="53">
        <f>Y36</f>
        <v>0.87801130439554409</v>
      </c>
      <c r="Y47" s="53">
        <f>Y36-Y37</f>
        <v>7.8011304395544045E-2</v>
      </c>
      <c r="Z47" s="53">
        <f>Z37-Y36</f>
        <v>0.12198869560445591</v>
      </c>
    </row>
    <row r="48" spans="1:28" s="1" customFormat="1" x14ac:dyDescent="0.25">
      <c r="B48" s="20"/>
      <c r="C48" s="58"/>
      <c r="D48" s="58"/>
      <c r="E48" s="58"/>
      <c r="F48" s="59"/>
      <c r="G48" s="57"/>
      <c r="H48" s="57"/>
      <c r="I48" s="57"/>
      <c r="J48" s="57"/>
      <c r="K48" s="57"/>
      <c r="L48" s="57"/>
      <c r="M48" s="57"/>
      <c r="N48" s="57"/>
      <c r="O48" s="57"/>
      <c r="P48" s="57"/>
      <c r="Q48" s="57"/>
      <c r="R48" s="57"/>
      <c r="S48" s="57"/>
      <c r="T48" s="57"/>
      <c r="U48" s="57"/>
      <c r="V48" s="57"/>
      <c r="W48" s="57"/>
      <c r="X48" s="57"/>
      <c r="Y48" s="57"/>
      <c r="Z48" s="57"/>
    </row>
    <row r="49" spans="1:35" s="1" customFormat="1" x14ac:dyDescent="0.25">
      <c r="C49" s="57"/>
      <c r="D49" s="57"/>
      <c r="E49" s="57"/>
      <c r="F49" s="59"/>
      <c r="G49" s="57"/>
      <c r="H49" s="57"/>
      <c r="I49" s="57"/>
      <c r="J49" s="57"/>
      <c r="K49" s="57"/>
      <c r="L49" s="57"/>
      <c r="M49" s="57"/>
      <c r="N49" s="57"/>
      <c r="O49" s="57"/>
      <c r="P49" s="57"/>
      <c r="Q49" s="57"/>
      <c r="R49" s="57"/>
      <c r="S49" s="57"/>
      <c r="T49" s="57"/>
      <c r="U49" s="57"/>
      <c r="V49" s="57"/>
      <c r="W49" s="57"/>
      <c r="X49" s="57"/>
      <c r="Y49" s="57"/>
      <c r="Z49" s="57"/>
    </row>
    <row r="50" spans="1:35" s="1" customFormat="1" x14ac:dyDescent="0.25">
      <c r="C50" s="57"/>
      <c r="D50" s="57"/>
      <c r="E50" s="57"/>
      <c r="F50" s="59"/>
      <c r="G50" s="57"/>
      <c r="H50" s="57"/>
      <c r="I50" s="57"/>
      <c r="J50" s="57"/>
      <c r="K50" s="57"/>
      <c r="L50" s="57"/>
      <c r="M50" s="57"/>
      <c r="N50" s="57"/>
      <c r="O50" s="57"/>
      <c r="P50" s="57"/>
      <c r="Q50" s="57"/>
      <c r="R50" s="57"/>
      <c r="S50" s="57"/>
      <c r="T50" s="57"/>
      <c r="U50" s="57"/>
      <c r="V50" s="57"/>
      <c r="W50" s="57"/>
      <c r="X50" s="57"/>
      <c r="Y50" s="57"/>
      <c r="Z50" s="57"/>
    </row>
    <row r="51" spans="1:35" s="1" customFormat="1" x14ac:dyDescent="0.25">
      <c r="F51" s="2"/>
    </row>
    <row r="52" spans="1:35" s="2" customFormat="1" x14ac:dyDescent="0.25">
      <c r="C52" s="238" t="s">
        <v>174</v>
      </c>
      <c r="D52" s="238"/>
      <c r="E52" s="238"/>
      <c r="F52" s="238" t="s">
        <v>34</v>
      </c>
      <c r="G52" s="238"/>
      <c r="H52" s="238"/>
      <c r="I52" s="238" t="s">
        <v>131</v>
      </c>
      <c r="J52" s="238"/>
      <c r="K52" s="238"/>
      <c r="L52" s="238" t="s">
        <v>32</v>
      </c>
      <c r="M52" s="238"/>
      <c r="N52" s="238"/>
      <c r="O52" s="238" t="s">
        <v>31</v>
      </c>
      <c r="P52" s="238"/>
      <c r="Q52" s="238"/>
      <c r="R52" s="236" t="s">
        <v>30</v>
      </c>
      <c r="S52" s="236"/>
      <c r="T52" s="236"/>
      <c r="U52" s="236" t="s">
        <v>29</v>
      </c>
      <c r="V52" s="236"/>
      <c r="W52" s="236"/>
      <c r="X52" s="236" t="s">
        <v>28</v>
      </c>
      <c r="Y52" s="236"/>
      <c r="Z52" s="236"/>
    </row>
    <row r="53" spans="1:35" s="2" customFormat="1" x14ac:dyDescent="0.25">
      <c r="B53" s="60" t="s">
        <v>129</v>
      </c>
      <c r="C53" s="105" t="s">
        <v>27</v>
      </c>
      <c r="D53" s="105" t="s">
        <v>26</v>
      </c>
      <c r="E53" s="105" t="s">
        <v>25</v>
      </c>
      <c r="F53" s="105" t="s">
        <v>27</v>
      </c>
      <c r="G53" s="105" t="s">
        <v>26</v>
      </c>
      <c r="H53" s="105" t="s">
        <v>25</v>
      </c>
      <c r="I53" s="105" t="s">
        <v>27</v>
      </c>
      <c r="J53" s="105" t="s">
        <v>26</v>
      </c>
      <c r="K53" s="105" t="s">
        <v>25</v>
      </c>
      <c r="L53" s="105" t="s">
        <v>27</v>
      </c>
      <c r="M53" s="105" t="s">
        <v>26</v>
      </c>
      <c r="N53" s="105" t="s">
        <v>25</v>
      </c>
      <c r="O53" s="105" t="s">
        <v>27</v>
      </c>
      <c r="P53" s="105" t="s">
        <v>26</v>
      </c>
      <c r="Q53" s="105" t="s">
        <v>25</v>
      </c>
      <c r="R53" s="105" t="s">
        <v>27</v>
      </c>
      <c r="S53" s="105" t="s">
        <v>26</v>
      </c>
      <c r="T53" s="105" t="s">
        <v>25</v>
      </c>
      <c r="U53" s="105" t="s">
        <v>27</v>
      </c>
      <c r="V53" s="105" t="s">
        <v>26</v>
      </c>
      <c r="W53" s="105" t="s">
        <v>25</v>
      </c>
      <c r="X53" s="105" t="s">
        <v>27</v>
      </c>
      <c r="Y53" s="105" t="s">
        <v>26</v>
      </c>
      <c r="Z53" s="105" t="s">
        <v>25</v>
      </c>
    </row>
    <row r="54" spans="1:35" s="2" customFormat="1" x14ac:dyDescent="0.25">
      <c r="A54" s="237"/>
      <c r="B54" s="19" t="s">
        <v>198</v>
      </c>
      <c r="C54" s="61" t="str">
        <f>IF(selection!$C$33&lt;&gt;"All 22 sites combined",D28,"0")</f>
        <v>0</v>
      </c>
      <c r="D54" s="61" t="str">
        <f>IF(selection!$C$33&lt;&gt;"All 22 sites combined",D28-D29,"0")</f>
        <v>0</v>
      </c>
      <c r="E54" s="61" t="str">
        <f>IF(selection!$C$33&lt;&gt;"All 22 sites combined",E29-D28,"0")</f>
        <v>0</v>
      </c>
      <c r="F54" s="61" t="str">
        <f>IF(selection!$C$33&lt;&gt;"All 22 sites combined",G28,"0")</f>
        <v>0</v>
      </c>
      <c r="G54" s="61" t="str">
        <f>IF(selection!$C$33&lt;&gt;"All 22 sites combined",G28-G29,"0")</f>
        <v>0</v>
      </c>
      <c r="H54" s="61" t="str">
        <f>IF(selection!$C$33&lt;&gt;"All 22 sites combined",H29-G28,"0")</f>
        <v>0</v>
      </c>
      <c r="I54" s="61" t="str">
        <f>IF(selection!$C$33&lt;&gt;"All 22 sites combined",J28,"0")</f>
        <v>0</v>
      </c>
      <c r="J54" s="61" t="str">
        <f>IF(selection!$C$33&lt;&gt;"All 22 sites combined",J28-J29,"0")</f>
        <v>0</v>
      </c>
      <c r="K54" s="61" t="str">
        <f>IF(selection!$C$33&lt;&gt;"All 22 sites combined",K29-J28,"0")</f>
        <v>0</v>
      </c>
      <c r="L54" s="61" t="str">
        <f>IF(selection!$C$33&lt;&gt;"All 22 sites combined",M28,"0")</f>
        <v>0</v>
      </c>
      <c r="M54" s="61" t="str">
        <f>IF(selection!$C$33&lt;&gt;"All 22 sites combined",M28-M29,"0")</f>
        <v>0</v>
      </c>
      <c r="N54" s="61" t="str">
        <f>IF(selection!$C$33&lt;&gt;"All 22 sites combined",N29-M28,"0")</f>
        <v>0</v>
      </c>
      <c r="O54" s="61" t="str">
        <f>IF(selection!$C$33&lt;&gt;"All 22 sites combined",P28,"0")</f>
        <v>0</v>
      </c>
      <c r="P54" s="61" t="str">
        <f>IF(selection!$C$33&lt;&gt;"All 22 sites combined",P28-P29,"0")</f>
        <v>0</v>
      </c>
      <c r="Q54" s="61" t="str">
        <f>IF(selection!$C$33&lt;&gt;"All 22 sites combined",Q29-P28,"0")</f>
        <v>0</v>
      </c>
      <c r="R54" s="61" t="str">
        <f>IF(selection!$C$33&lt;&gt;"All 22 sites combined",S28,"0")</f>
        <v>0</v>
      </c>
      <c r="S54" s="61" t="str">
        <f>IF(selection!$C$33&lt;&gt;"All 22 sites combined",S28-S29,"0")</f>
        <v>0</v>
      </c>
      <c r="T54" s="61" t="str">
        <f>IF(selection!$C$33&lt;&gt;"All 22 sites combined",T29-S28,"0")</f>
        <v>0</v>
      </c>
      <c r="U54" s="61" t="str">
        <f>IF(selection!$C$33&lt;&gt;"All 22 sites combined",V28,"0")</f>
        <v>0</v>
      </c>
      <c r="V54" s="61" t="str">
        <f>IF(selection!$C$33&lt;&gt;"All 22 sites combined",V28-V29,"0")</f>
        <v>0</v>
      </c>
      <c r="W54" s="61" t="str">
        <f>IF(selection!$C$33&lt;&gt;"All 22 sites combined",W29-V28,"0")</f>
        <v>0</v>
      </c>
      <c r="X54" s="61" t="str">
        <f>IF(selection!$C$33&lt;&gt;"All 22 sites combined",Y28,"0")</f>
        <v>0</v>
      </c>
      <c r="Y54" s="61" t="str">
        <f>IF(selection!$C$33&lt;&gt;"All 22 sites combined",Y28-Y29,"0")</f>
        <v>0</v>
      </c>
      <c r="Z54" s="61" t="str">
        <f>IF(selection!$C$33&lt;&gt;"All 22 sites combined",Z29-Y28,"0")</f>
        <v>0</v>
      </c>
      <c r="AI54" s="61"/>
    </row>
    <row r="55" spans="1:35" s="2" customFormat="1" x14ac:dyDescent="0.25">
      <c r="A55" s="237"/>
      <c r="B55" s="19">
        <v>0</v>
      </c>
      <c r="C55" s="61" t="str">
        <f>IF(selection!$C$33&lt;&gt;"All 22 sites combined",D30,"0")</f>
        <v>0</v>
      </c>
      <c r="D55" s="61" t="str">
        <f>IF(selection!$C$33&lt;&gt;"All 22 sites combined",D30-D31,"0")</f>
        <v>0</v>
      </c>
      <c r="E55" s="61" t="str">
        <f>IF(selection!$C$33&lt;&gt;"All 22 sites combined",E31-D30,"0")</f>
        <v>0</v>
      </c>
      <c r="F55" s="61" t="str">
        <f>IF(selection!$C$33&lt;&gt;"All 22 sites combined",G30,"0")</f>
        <v>0</v>
      </c>
      <c r="G55" s="61" t="str">
        <f>IF(selection!$C$33&lt;&gt;"All 22 sites combined",G30-G31,"0")</f>
        <v>0</v>
      </c>
      <c r="H55" s="61" t="str">
        <f>IF(selection!$C$33&lt;&gt;"All 22 sites combined",H31-G30,"0")</f>
        <v>0</v>
      </c>
      <c r="I55" s="61" t="str">
        <f>IF(selection!$C$33&lt;&gt;"All 22 sites combined",J30,"0")</f>
        <v>0</v>
      </c>
      <c r="J55" s="61" t="str">
        <f>IF(selection!$C$33&lt;&gt;"All 22 sites combined",J30-J31,"0")</f>
        <v>0</v>
      </c>
      <c r="K55" s="61" t="str">
        <f>IF(selection!$C$33&lt;&gt;"All 22 sites combined",K31-J30,"0")</f>
        <v>0</v>
      </c>
      <c r="L55" s="61" t="str">
        <f>IF(selection!$C$33&lt;&gt;"All 22 sites combined",M30,"0")</f>
        <v>0</v>
      </c>
      <c r="M55" s="61" t="str">
        <f>IF(selection!$C$33&lt;&gt;"All 22 sites combined",M30-M31,"0")</f>
        <v>0</v>
      </c>
      <c r="N55" s="61" t="str">
        <f>IF(selection!$C$33&lt;&gt;"All 22 sites combined",N31-M30,"0")</f>
        <v>0</v>
      </c>
      <c r="O55" s="61" t="str">
        <f>IF(selection!$C$33&lt;&gt;"All 22 sites combined",P30,"0")</f>
        <v>0</v>
      </c>
      <c r="P55" s="61" t="str">
        <f>IF(selection!$C$33&lt;&gt;"All 22 sites combined",P30-P31,"0")</f>
        <v>0</v>
      </c>
      <c r="Q55" s="61" t="str">
        <f>IF(selection!$C$33&lt;&gt;"All 22 sites combined",Q31-P30,"0")</f>
        <v>0</v>
      </c>
      <c r="R55" s="61" t="str">
        <f>IF(selection!$C$33&lt;&gt;"All 22 sites combined",S30,"0")</f>
        <v>0</v>
      </c>
      <c r="S55" s="61" t="str">
        <f>IF(selection!$C$33&lt;&gt;"All 22 sites combined",S30-S31,"0")</f>
        <v>0</v>
      </c>
      <c r="T55" s="61" t="str">
        <f>IF(selection!$C$33&lt;&gt;"All 22 sites combined",T31-S30,"0")</f>
        <v>0</v>
      </c>
      <c r="U55" s="61" t="str">
        <f>IF(selection!$C$33&lt;&gt;"All 22 sites combined",V30,"0")</f>
        <v>0</v>
      </c>
      <c r="V55" s="61" t="str">
        <f>IF(selection!$C$33&lt;&gt;"All 22 sites combined",V30-V31,"0")</f>
        <v>0</v>
      </c>
      <c r="W55" s="61" t="str">
        <f>IF(selection!$C$33&lt;&gt;"All 22 sites combined",W31-V30,"0")</f>
        <v>0</v>
      </c>
      <c r="X55" s="61" t="str">
        <f>IF(selection!$C$33&lt;&gt;"All 22 sites combined",Y30,"0")</f>
        <v>0</v>
      </c>
      <c r="Y55" s="61" t="str">
        <f>IF(selection!$C$33&lt;&gt;"All 22 sites combined",Y30-Y31,"0")</f>
        <v>0</v>
      </c>
      <c r="Z55" s="61" t="str">
        <f>IF(selection!$C$33&lt;&gt;"All 22 sites combined",Z31-Y30,"0")</f>
        <v>0</v>
      </c>
      <c r="AI55" s="61"/>
    </row>
    <row r="56" spans="1:35" s="2" customFormat="1" x14ac:dyDescent="0.25">
      <c r="A56" s="237"/>
      <c r="B56" s="19">
        <v>1</v>
      </c>
      <c r="C56" s="61" t="str">
        <f>IF(selection!$C$33&lt;&gt;"All 22 sites combined",D32,"0")</f>
        <v>0</v>
      </c>
      <c r="D56" s="61" t="str">
        <f>IF(selection!$C$33&lt;&gt;"All 22 sites combined",D32-D33,"0")</f>
        <v>0</v>
      </c>
      <c r="E56" s="61" t="str">
        <f>IF(selection!$C$33&lt;&gt;"All 22 sites combined",E33-D32,"0")</f>
        <v>0</v>
      </c>
      <c r="F56" s="61" t="str">
        <f>IF(selection!$C$33&lt;&gt;"All 22 sites combined",G32,"0")</f>
        <v>0</v>
      </c>
      <c r="G56" s="61" t="str">
        <f>IF(selection!$C$33&lt;&gt;"All 22 sites combined",G32-G33,"0")</f>
        <v>0</v>
      </c>
      <c r="H56" s="61" t="str">
        <f>IF(selection!$C$33&lt;&gt;"All 22 sites combined",H33-G32,"0")</f>
        <v>0</v>
      </c>
      <c r="I56" s="61" t="str">
        <f>IF(selection!$C$33&lt;&gt;"All 22 sites combined",J32,"0")</f>
        <v>0</v>
      </c>
      <c r="J56" s="61" t="str">
        <f>IF(selection!$C$33&lt;&gt;"All 22 sites combined",J32-J33,"0")</f>
        <v>0</v>
      </c>
      <c r="K56" s="61" t="str">
        <f>IF(selection!$C$33&lt;&gt;"All 22 sites combined",K33-J32,"0")</f>
        <v>0</v>
      </c>
      <c r="L56" s="61" t="str">
        <f>IF(selection!$C$33&lt;&gt;"All 22 sites combined",M32,"0")</f>
        <v>0</v>
      </c>
      <c r="M56" s="61" t="str">
        <f>IF(selection!$C$33&lt;&gt;"All 22 sites combined",M32-M33,"0")</f>
        <v>0</v>
      </c>
      <c r="N56" s="61" t="str">
        <f>IF(selection!$C$33&lt;&gt;"All 22 sites combined",N33-M32,"0")</f>
        <v>0</v>
      </c>
      <c r="O56" s="61" t="str">
        <f>IF(selection!$C$33&lt;&gt;"All 22 sites combined",P32,"0")</f>
        <v>0</v>
      </c>
      <c r="P56" s="61" t="str">
        <f>IF(selection!$C$33&lt;&gt;"All 22 sites combined",P32-P33,"0")</f>
        <v>0</v>
      </c>
      <c r="Q56" s="61" t="str">
        <f>IF(selection!$C$33&lt;&gt;"All 22 sites combined",Q33-P32,"0")</f>
        <v>0</v>
      </c>
      <c r="R56" s="61" t="str">
        <f>IF(selection!$C$33&lt;&gt;"All 22 sites combined",S32,"0")</f>
        <v>0</v>
      </c>
      <c r="S56" s="61" t="str">
        <f>IF(selection!$C$33&lt;&gt;"All 22 sites combined",S32-S33,"0")</f>
        <v>0</v>
      </c>
      <c r="T56" s="61" t="str">
        <f>IF(selection!$C$33&lt;&gt;"All 22 sites combined",T33-S32,"0")</f>
        <v>0</v>
      </c>
      <c r="U56" s="61" t="str">
        <f>IF(selection!$C$33&lt;&gt;"All 22 sites combined",V32,"0")</f>
        <v>0</v>
      </c>
      <c r="V56" s="61" t="str">
        <f>IF(selection!$C$33&lt;&gt;"All 22 sites combined",V32-V33,"0")</f>
        <v>0</v>
      </c>
      <c r="W56" s="61" t="str">
        <f>IF(selection!$C$33&lt;&gt;"All 22 sites combined",W33-V32,"0")</f>
        <v>0</v>
      </c>
      <c r="X56" s="61" t="str">
        <f>IF(selection!$C$33&lt;&gt;"All 22 sites combined",Y32,"0")</f>
        <v>0</v>
      </c>
      <c r="Y56" s="61" t="str">
        <f>IF(selection!$C$33&lt;&gt;"All 22 sites combined",Y32-Y33,"0")</f>
        <v>0</v>
      </c>
      <c r="Z56" s="61" t="str">
        <f>IF(selection!$C$33&lt;&gt;"All 22 sites combined",Z33-Y32,"0")</f>
        <v>0</v>
      </c>
      <c r="AI56" s="61"/>
    </row>
    <row r="57" spans="1:35" s="2" customFormat="1" x14ac:dyDescent="0.25">
      <c r="A57" s="237"/>
      <c r="B57" s="19">
        <v>2</v>
      </c>
      <c r="C57" s="61" t="str">
        <f>IF(selection!$C$33&lt;&gt;"All 22 sites combined",D34,"0")</f>
        <v>0</v>
      </c>
      <c r="D57" s="61" t="str">
        <f>IF(selection!$C$33&lt;&gt;"All 22 sites combined",D34-D35,"0")</f>
        <v>0</v>
      </c>
      <c r="E57" s="61" t="str">
        <f>IF(selection!$C$33&lt;&gt;"All 22 sites combined",E35-D34,"0")</f>
        <v>0</v>
      </c>
      <c r="F57" s="61" t="str">
        <f>IF(selection!$C$33&lt;&gt;"All 22 sites combined",G34,"0")</f>
        <v>0</v>
      </c>
      <c r="G57" s="61" t="str">
        <f>IF(selection!$C$33&lt;&gt;"All 22 sites combined",G34-G35,"0")</f>
        <v>0</v>
      </c>
      <c r="H57" s="61" t="str">
        <f>IF(selection!$C$33&lt;&gt;"All 22 sites combined",H35-G34,"0")</f>
        <v>0</v>
      </c>
      <c r="I57" s="61" t="str">
        <f>IF(selection!$C$33&lt;&gt;"All 22 sites combined",J34,"0")</f>
        <v>0</v>
      </c>
      <c r="J57" s="61" t="str">
        <f>IF(selection!$C$33&lt;&gt;"All 22 sites combined",J34-J35,"0")</f>
        <v>0</v>
      </c>
      <c r="K57" s="61" t="str">
        <f>IF(selection!$C$33&lt;&gt;"All 22 sites combined",K35-J34,"0")</f>
        <v>0</v>
      </c>
      <c r="L57" s="61" t="str">
        <f>IF(selection!$C$33&lt;&gt;"All 22 sites combined",M34,"0")</f>
        <v>0</v>
      </c>
      <c r="M57" s="61" t="str">
        <f>IF(selection!$C$33&lt;&gt;"All 22 sites combined",M34-M35,"0")</f>
        <v>0</v>
      </c>
      <c r="N57" s="61" t="str">
        <f>IF(selection!$C$33&lt;&gt;"All 22 sites combined",N35-M34,"0")</f>
        <v>0</v>
      </c>
      <c r="O57" s="61" t="str">
        <f>IF(selection!$C$33&lt;&gt;"All 22 sites combined",P34,"0")</f>
        <v>0</v>
      </c>
      <c r="P57" s="61" t="str">
        <f>IF(selection!$C$33&lt;&gt;"All 22 sites combined",P34-P35,"0")</f>
        <v>0</v>
      </c>
      <c r="Q57" s="61" t="str">
        <f>IF(selection!$C$33&lt;&gt;"All 22 sites combined",Q35-P34,"0")</f>
        <v>0</v>
      </c>
      <c r="R57" s="61" t="str">
        <f>IF(selection!$C$33&lt;&gt;"All 22 sites combined",S34,"0")</f>
        <v>0</v>
      </c>
      <c r="S57" s="61" t="str">
        <f>IF(selection!$C$33&lt;&gt;"All 22 sites combined",S34-S35,"0")</f>
        <v>0</v>
      </c>
      <c r="T57" s="61" t="str">
        <f>IF(selection!$C$33&lt;&gt;"All 22 sites combined",T35-S34,"0")</f>
        <v>0</v>
      </c>
      <c r="U57" s="61" t="str">
        <f>IF(selection!$C$33&lt;&gt;"All 22 sites combined",V34,"0")</f>
        <v>0</v>
      </c>
      <c r="V57" s="61" t="str">
        <f>IF(selection!$C$33&lt;&gt;"All 22 sites combined",V34-V35,"0")</f>
        <v>0</v>
      </c>
      <c r="W57" s="61" t="str">
        <f>IF(selection!$C$33&lt;&gt;"All 22 sites combined",W35-V34,"0")</f>
        <v>0</v>
      </c>
      <c r="X57" s="61" t="str">
        <f>IF(selection!$C$33&lt;&gt;"All 22 sites combined",Y34,"0")</f>
        <v>0</v>
      </c>
      <c r="Y57" s="61" t="str">
        <f>IF(selection!$C$33&lt;&gt;"All 22 sites combined",Y34-Y35,"0")</f>
        <v>0</v>
      </c>
      <c r="Z57" s="61" t="str">
        <f>IF(selection!$C$33&lt;&gt;"All 22 sites combined",Z35-Y34,"0")</f>
        <v>0</v>
      </c>
      <c r="AI57" s="61"/>
    </row>
    <row r="58" spans="1:35" s="2" customFormat="1" x14ac:dyDescent="0.25">
      <c r="A58" s="237"/>
      <c r="B58" s="19" t="s">
        <v>203</v>
      </c>
      <c r="C58" s="61" t="str">
        <f>IF(selection!$C$33&lt;&gt;"All 22 sites combined",D36,"0")</f>
        <v>0</v>
      </c>
      <c r="D58" s="61" t="str">
        <f>IF(selection!$C$33&lt;&gt;"All 22 sites combined",D36-D37,"0")</f>
        <v>0</v>
      </c>
      <c r="E58" s="61" t="str">
        <f>IF(selection!$C$33&lt;&gt;"All 22 sites combined",E37-D36,"0")</f>
        <v>0</v>
      </c>
      <c r="F58" s="61" t="str">
        <f>IF(selection!$C$33&lt;&gt;"All 22 sites combined",G36,"0")</f>
        <v>0</v>
      </c>
      <c r="G58" s="61" t="str">
        <f>IF(selection!$C$33&lt;&gt;"All 22 sites combined",G36-G37,"0")</f>
        <v>0</v>
      </c>
      <c r="H58" s="61" t="str">
        <f>IF(selection!$C$33&lt;&gt;"All 22 sites combined",H37-G36,"0")</f>
        <v>0</v>
      </c>
      <c r="I58" s="61" t="str">
        <f>IF(selection!$C$33&lt;&gt;"All 22 sites combined",J36,"0")</f>
        <v>0</v>
      </c>
      <c r="J58" s="61" t="str">
        <f>IF(selection!$C$33&lt;&gt;"All 22 sites combined",J36-J37,"0")</f>
        <v>0</v>
      </c>
      <c r="K58" s="61" t="str">
        <f>IF(selection!$C$33&lt;&gt;"All 22 sites combined",K37-J36,"0")</f>
        <v>0</v>
      </c>
      <c r="L58" s="61" t="str">
        <f>IF(selection!$C$33&lt;&gt;"All 22 sites combined",M36,"0")</f>
        <v>0</v>
      </c>
      <c r="M58" s="61" t="str">
        <f>IF(selection!$C$33&lt;&gt;"All 22 sites combined",M36-M37,"0")</f>
        <v>0</v>
      </c>
      <c r="N58" s="61" t="str">
        <f>IF(selection!$C$33&lt;&gt;"All 22 sites combined",N37-M36,"0")</f>
        <v>0</v>
      </c>
      <c r="O58" s="61" t="str">
        <f>IF(selection!$C$33&lt;&gt;"All 22 sites combined",P36,"0")</f>
        <v>0</v>
      </c>
      <c r="P58" s="61" t="str">
        <f>IF(selection!$C$33&lt;&gt;"All 22 sites combined",P36-P37,"0")</f>
        <v>0</v>
      </c>
      <c r="Q58" s="61" t="str">
        <f>IF(selection!$C$33&lt;&gt;"All 22 sites combined",Q37-P36,"0")</f>
        <v>0</v>
      </c>
      <c r="R58" s="61" t="str">
        <f>IF(selection!$C$33&lt;&gt;"All 22 sites combined",S36,"0")</f>
        <v>0</v>
      </c>
      <c r="S58" s="61" t="str">
        <f>IF(selection!$C$33&lt;&gt;"All 22 sites combined",S36-S37,"0")</f>
        <v>0</v>
      </c>
      <c r="T58" s="61" t="str">
        <f>IF(selection!$C$33&lt;&gt;"All 22 sites combined",T37-S36,"0")</f>
        <v>0</v>
      </c>
      <c r="U58" s="61" t="str">
        <f>IF(selection!$C$33&lt;&gt;"All 22 sites combined",V36,"0")</f>
        <v>0</v>
      </c>
      <c r="V58" s="61" t="str">
        <f>IF(selection!$C$33&lt;&gt;"All 22 sites combined",V36-V37,"0")</f>
        <v>0</v>
      </c>
      <c r="W58" s="61" t="str">
        <f>IF(selection!$C$33&lt;&gt;"All 22 sites combined",W37-V36,"0")</f>
        <v>0</v>
      </c>
      <c r="X58" s="61" t="str">
        <f>IF(selection!$C$33&lt;&gt;"All 22 sites combined",Y36,"0")</f>
        <v>0</v>
      </c>
      <c r="Y58" s="61" t="str">
        <f>IF(selection!$C$33&lt;&gt;"All 22 sites combined",Y36-Y37,"0")</f>
        <v>0</v>
      </c>
      <c r="Z58" s="61" t="str">
        <f>IF(selection!$C$33&lt;&gt;"All 22 sites combined",Z37-Y36,"0")</f>
        <v>0</v>
      </c>
      <c r="AI58" s="61"/>
    </row>
    <row r="59" spans="1:35" s="2" customFormat="1" x14ac:dyDescent="0.25">
      <c r="B59" s="105"/>
      <c r="C59" s="105"/>
      <c r="E59" s="105"/>
      <c r="F59" s="105"/>
      <c r="G59" s="105"/>
      <c r="I59" s="105"/>
      <c r="J59" s="105"/>
      <c r="K59" s="105"/>
      <c r="M59" s="105"/>
      <c r="N59" s="105"/>
      <c r="O59" s="105"/>
      <c r="Q59" s="105"/>
      <c r="R59" s="105"/>
      <c r="S59" s="105"/>
      <c r="U59" s="105"/>
      <c r="V59" s="105"/>
      <c r="W59" s="105"/>
      <c r="Y59" s="105"/>
      <c r="Z59" s="105"/>
      <c r="AA59" s="105"/>
      <c r="AC59" s="105"/>
      <c r="AD59" s="105"/>
      <c r="AE59" s="61"/>
      <c r="AG59" s="105"/>
      <c r="AH59" s="105"/>
    </row>
    <row r="60" spans="1:35" s="2" customFormat="1" x14ac:dyDescent="0.25">
      <c r="B60" s="105"/>
      <c r="C60" s="238" t="s">
        <v>174</v>
      </c>
      <c r="D60" s="238"/>
      <c r="E60" s="238"/>
      <c r="F60" s="238" t="s">
        <v>34</v>
      </c>
      <c r="G60" s="238"/>
      <c r="H60" s="238"/>
      <c r="I60" s="238" t="s">
        <v>131</v>
      </c>
      <c r="J60" s="238"/>
      <c r="K60" s="238"/>
      <c r="L60" s="238" t="s">
        <v>32</v>
      </c>
      <c r="M60" s="238"/>
      <c r="N60" s="238"/>
      <c r="O60" s="238" t="s">
        <v>31</v>
      </c>
      <c r="P60" s="238"/>
      <c r="Q60" s="238"/>
      <c r="R60" s="236" t="s">
        <v>30</v>
      </c>
      <c r="S60" s="236"/>
      <c r="T60" s="236"/>
      <c r="U60" s="236" t="s">
        <v>29</v>
      </c>
      <c r="V60" s="236"/>
      <c r="W60" s="236"/>
      <c r="X60" s="236" t="s">
        <v>28</v>
      </c>
      <c r="Y60" s="236"/>
      <c r="Z60" s="236"/>
      <c r="AA60" s="105"/>
      <c r="AC60" s="105"/>
      <c r="AD60" s="105"/>
      <c r="AE60" s="61"/>
      <c r="AG60" s="105"/>
      <c r="AH60" s="105"/>
    </row>
    <row r="61" spans="1:35" s="2" customFormat="1" x14ac:dyDescent="0.25">
      <c r="B61" s="60" t="s">
        <v>130</v>
      </c>
      <c r="C61" s="105" t="s">
        <v>27</v>
      </c>
      <c r="D61" s="105" t="s">
        <v>26</v>
      </c>
      <c r="E61" s="105" t="s">
        <v>25</v>
      </c>
      <c r="F61" s="105" t="s">
        <v>27</v>
      </c>
      <c r="G61" s="105" t="s">
        <v>26</v>
      </c>
      <c r="H61" s="105" t="s">
        <v>25</v>
      </c>
      <c r="I61" s="105" t="s">
        <v>27</v>
      </c>
      <c r="J61" s="105" t="s">
        <v>26</v>
      </c>
      <c r="K61" s="105" t="s">
        <v>25</v>
      </c>
      <c r="L61" s="105" t="s">
        <v>27</v>
      </c>
      <c r="M61" s="105" t="s">
        <v>26</v>
      </c>
      <c r="N61" s="105" t="s">
        <v>25</v>
      </c>
      <c r="O61" s="105" t="s">
        <v>27</v>
      </c>
      <c r="P61" s="105" t="s">
        <v>26</v>
      </c>
      <c r="Q61" s="105" t="s">
        <v>25</v>
      </c>
      <c r="R61" s="105" t="s">
        <v>27</v>
      </c>
      <c r="S61" s="105" t="s">
        <v>26</v>
      </c>
      <c r="T61" s="105" t="s">
        <v>25</v>
      </c>
      <c r="U61" s="105" t="s">
        <v>27</v>
      </c>
      <c r="V61" s="105" t="s">
        <v>26</v>
      </c>
      <c r="W61" s="105" t="s">
        <v>25</v>
      </c>
      <c r="X61" s="105" t="s">
        <v>27</v>
      </c>
      <c r="Y61" s="105" t="s">
        <v>26</v>
      </c>
      <c r="Z61" s="105" t="s">
        <v>25</v>
      </c>
    </row>
    <row r="62" spans="1:35" s="2" customFormat="1" x14ac:dyDescent="0.25">
      <c r="B62" s="19" t="s">
        <v>198</v>
      </c>
      <c r="C62" s="61">
        <f>IF(selection!$C$33="All 22 sites combined",D28,"0")</f>
        <v>33.016154302380855</v>
      </c>
      <c r="D62" s="61">
        <f>IF(selection!$C$33="All 22 sites combined",D28-D29,"0")</f>
        <v>0.11615430238085622</v>
      </c>
      <c r="E62" s="61">
        <f>IF(selection!$C$33="All 22 sites combined",E29-D28,"0")</f>
        <v>8.384569761914662E-2</v>
      </c>
      <c r="F62" s="61">
        <f>IF(selection!$C$33="All 22 sites combined",G28,"0")</f>
        <v>6.8013504761275625</v>
      </c>
      <c r="G62" s="61">
        <f>IF(selection!$C$33="All 22 sites combined",G28-G29,"0")</f>
        <v>0.10135047612756232</v>
      </c>
      <c r="H62" s="61">
        <f>IF(selection!$C$33="All 22 sites combined",H29-G28,"0")</f>
        <v>9.8649523872437861E-2</v>
      </c>
      <c r="I62" s="61">
        <f>IF(selection!$C$33="All 22 sites combined",J28,"0")</f>
        <v>21.476792461229817</v>
      </c>
      <c r="J62" s="61">
        <f>IF(selection!$C$33="All 22 sites combined",J28-J29,"0")</f>
        <v>7.6792461229818088E-2</v>
      </c>
      <c r="K62" s="61">
        <f>IF(selection!$C$33="All 22 sites combined",K29-J28,"0")</f>
        <v>0.12320753877018475</v>
      </c>
      <c r="L62" s="61">
        <f>IF(selection!$C$33="All 22 sites combined",M28,"0")</f>
        <v>10.132161120820509</v>
      </c>
      <c r="M62" s="61">
        <f>IF(selection!$C$33="All 22 sites combined",M28-M29,"0")</f>
        <v>3.2161120820507705E-2</v>
      </c>
      <c r="N62" s="61">
        <f>IF(selection!$C$33="All 22 sites combined",N29-M28,"0")</f>
        <v>6.7838879179490164E-2</v>
      </c>
      <c r="O62" s="61">
        <f>IF(selection!$C$33="All 22 sites combined",P28,"0")</f>
        <v>5.1872126971179604</v>
      </c>
      <c r="P62" s="61">
        <f>IF(selection!$C$33="All 22 sites combined",P28-P29,"0")</f>
        <v>8.7212697117960758E-2</v>
      </c>
      <c r="Q62" s="61">
        <f>IF(selection!$C$33="All 22 sites combined",Q29-P28,"0")</f>
        <v>1.2787302882039775E-2</v>
      </c>
      <c r="R62" s="61">
        <f>IF(selection!$C$33="All 22 sites combined",S28,"0")</f>
        <v>7.813058719287941</v>
      </c>
      <c r="S62" s="61">
        <f>IF(selection!$C$33="All 22 sites combined",S28-S29,"0")</f>
        <v>1.3058719287941223E-2</v>
      </c>
      <c r="T62" s="61">
        <f>IF(selection!$C$33="All 22 sites combined",T29-S28,"0")</f>
        <v>8.694128071205931E-2</v>
      </c>
      <c r="U62" s="61">
        <f>IF(selection!$C$33="All 22 sites combined",V28,"0")</f>
        <v>8.7038502355865681</v>
      </c>
      <c r="V62" s="61">
        <f>IF(selection!$C$33="All 22 sites combined",V28-V29,"0")</f>
        <v>0.10385023558656847</v>
      </c>
      <c r="W62" s="61">
        <f>IF(selection!$C$33="All 22 sites combined",W29-V28,"0")</f>
        <v>9.6149764413430816E-2</v>
      </c>
      <c r="X62" s="61">
        <f>IF(selection!$C$33="All 22 sites combined",Y28,"0")</f>
        <v>6.8694199874487865</v>
      </c>
      <c r="Y62" s="61">
        <f>IF(selection!$C$33="All 22 sites combined",Y28-Y29,"0")</f>
        <v>6.9419987448785747E-2</v>
      </c>
      <c r="Z62" s="61">
        <f>IF(selection!$C$33="All 22 sites combined",Z29-Y28,"0")</f>
        <v>3.0580012551213898E-2</v>
      </c>
    </row>
    <row r="63" spans="1:35" s="2" customFormat="1" x14ac:dyDescent="0.25">
      <c r="B63" s="19">
        <v>0</v>
      </c>
      <c r="C63" s="61">
        <f>IF(selection!$C$33="All 22 sites combined",D30,"0")</f>
        <v>29.411081046724895</v>
      </c>
      <c r="D63" s="61">
        <f>IF(selection!$C$33="All 22 sites combined",D30-D31,"0")</f>
        <v>0.11108104672489816</v>
      </c>
      <c r="E63" s="61">
        <f>IF(selection!$C$33="All 22 sites combined",E31-D30,"0")</f>
        <v>8.8918953275104684E-2</v>
      </c>
      <c r="F63" s="61">
        <f>IF(selection!$C$33="All 22 sites combined",G30,"0")</f>
        <v>7.0804656146149236</v>
      </c>
      <c r="G63" s="61">
        <f>IF(selection!$C$33="All 22 sites combined",G30-G31,"0")</f>
        <v>8.0465614614922742E-2</v>
      </c>
      <c r="H63" s="61">
        <f>IF(selection!$C$33="All 22 sites combined",H31-G30,"0")</f>
        <v>1.9534385385076014E-2</v>
      </c>
      <c r="I63" s="61">
        <f>IF(selection!$C$33="All 22 sites combined",J30,"0")</f>
        <v>21.809068952367117</v>
      </c>
      <c r="J63" s="61">
        <f>IF(selection!$C$33="All 22 sites combined",J30-J31,"0")</f>
        <v>0.10906895236711733</v>
      </c>
      <c r="K63" s="61">
        <f>IF(selection!$C$33="All 22 sites combined",K31-J30,"0")</f>
        <v>9.0931047632881956E-2</v>
      </c>
      <c r="L63" s="61">
        <f>IF(selection!$C$33="All 22 sites combined",M30,"0")</f>
        <v>9.8757876768300434</v>
      </c>
      <c r="M63" s="61">
        <f>IF(selection!$C$33="All 22 sites combined",M30-M31,"0")</f>
        <v>7.5787676830042727E-2</v>
      </c>
      <c r="N63" s="61">
        <f>IF(selection!$C$33="All 22 sites combined",N31-M30,"0")</f>
        <v>0.12421232316995656</v>
      </c>
      <c r="O63" s="61">
        <f>IF(selection!$C$33="All 22 sites combined",P30,"0")</f>
        <v>5.5772059491165304</v>
      </c>
      <c r="P63" s="61">
        <f>IF(selection!$C$33="All 22 sites combined",P30-P31,"0")</f>
        <v>7.7205949116530448E-2</v>
      </c>
      <c r="Q63" s="61">
        <f>IF(selection!$C$33="All 22 sites combined",Q31-P30,"0")</f>
        <v>2.2794050883470085E-2</v>
      </c>
      <c r="R63" s="61">
        <f>IF(selection!$C$33="All 22 sites combined",S30,"0")</f>
        <v>8.5341493090235527</v>
      </c>
      <c r="S63" s="61">
        <f>IF(selection!$C$33="All 22 sites combined",S30-S31,"0")</f>
        <v>3.4149309023552732E-2</v>
      </c>
      <c r="T63" s="61">
        <f>IF(selection!$C$33="All 22 sites combined",T31-S30,"0")</f>
        <v>6.5850690976446913E-2</v>
      </c>
      <c r="U63" s="61">
        <f>IF(selection!$C$33="All 22 sites combined",V30,"0")</f>
        <v>9.6531497993353543</v>
      </c>
      <c r="V63" s="61">
        <f>IF(selection!$C$33="All 22 sites combined",V30-V31,"0")</f>
        <v>5.3149799335354686E-2</v>
      </c>
      <c r="W63" s="61">
        <f>IF(selection!$C$33="All 22 sites combined",W31-V30,"0")</f>
        <v>4.6850200664646735E-2</v>
      </c>
      <c r="X63" s="61">
        <f>IF(selection!$C$33="All 22 sites combined",Y30,"0")</f>
        <v>8.059091651987579</v>
      </c>
      <c r="Y63" s="61">
        <f>IF(selection!$C$33="All 22 sites combined",Y30-Y31,"0")</f>
        <v>5.9091651987579041E-2</v>
      </c>
      <c r="Z63" s="61">
        <f>IF(selection!$C$33="All 22 sites combined",Z31-Y30,"0")</f>
        <v>4.0908348012420603E-2</v>
      </c>
    </row>
    <row r="64" spans="1:35" s="2" customFormat="1" x14ac:dyDescent="0.25">
      <c r="B64" s="19">
        <v>1</v>
      </c>
      <c r="C64" s="61">
        <f>IF(selection!$C$33="All 22 sites combined",D32,"0")</f>
        <v>41.155804115580416</v>
      </c>
      <c r="D64" s="61">
        <f>IF(selection!$C$33="All 22 sites combined",D32-D33,"0")</f>
        <v>0.35580411558041902</v>
      </c>
      <c r="E64" s="61">
        <f>IF(selection!$C$33="All 22 sites combined",E33-D32,"0")</f>
        <v>0.34419588441958382</v>
      </c>
      <c r="F64" s="61">
        <f>IF(selection!$C$33="All 22 sites combined",G32,"0")</f>
        <v>6.4228866422886641</v>
      </c>
      <c r="G64" s="61">
        <f>IF(selection!$C$33="All 22 sites combined",G32-G33,"0")</f>
        <v>0.22288664228866395</v>
      </c>
      <c r="H64" s="61">
        <f>IF(selection!$C$33="All 22 sites combined",H33-G32,"0")</f>
        <v>0.17711335771133641</v>
      </c>
      <c r="I64" s="61">
        <f>IF(selection!$C$33="All 22 sites combined",J32,"0")</f>
        <v>20.901986090198609</v>
      </c>
      <c r="J64" s="61">
        <f>IF(selection!$C$33="All 22 sites combined",J32-J33,"0")</f>
        <v>0.30198609019861067</v>
      </c>
      <c r="K64" s="61">
        <f>IF(selection!$C$33="All 22 sites combined",K33-J32,"0")</f>
        <v>0.29801390980139075</v>
      </c>
      <c r="L64" s="61">
        <f>IF(selection!$C$33="All 22 sites combined",M32,"0")</f>
        <v>11.473435147343515</v>
      </c>
      <c r="M64" s="61">
        <f>IF(selection!$C$33="All 22 sites combined",M32-M33,"0")</f>
        <v>0.27343514734351437</v>
      </c>
      <c r="N64" s="61">
        <f>IF(selection!$C$33="All 22 sites combined",N33-M32,"0")</f>
        <v>0.22656485265648563</v>
      </c>
      <c r="O64" s="61">
        <f>IF(selection!$C$33="All 22 sites combined",P32,"0")</f>
        <v>4.499892449989245</v>
      </c>
      <c r="P64" s="61">
        <f>IF(selection!$C$33="All 22 sites combined",P32-P33,"0")</f>
        <v>0.19989244998924516</v>
      </c>
      <c r="Q64" s="61">
        <f>IF(selection!$C$33="All 22 sites combined",Q33-P32,"0")</f>
        <v>0.2001075500107552</v>
      </c>
      <c r="R64" s="61">
        <f>IF(selection!$C$33="All 22 sites combined",S32,"0")</f>
        <v>5.9754785975478599</v>
      </c>
      <c r="S64" s="61">
        <f>IF(selection!$C$33="All 22 sites combined",S32-S33,"0")</f>
        <v>0.17547859754785922</v>
      </c>
      <c r="T64" s="61">
        <f>IF(selection!$C$33="All 22 sites combined",T33-S32,"0")</f>
        <v>0.22452140245214025</v>
      </c>
      <c r="U64" s="61">
        <f>IF(selection!$C$33="All 22 sites combined",V32,"0")</f>
        <v>6.1819746181974615</v>
      </c>
      <c r="V64" s="61">
        <f>IF(selection!$C$33="All 22 sites combined",V32-V33,"0")</f>
        <v>0.18197461819746152</v>
      </c>
      <c r="W64" s="61">
        <f>IF(selection!$C$33="All 22 sites combined",W33-V32,"0")</f>
        <v>0.21802538180253883</v>
      </c>
      <c r="X64" s="61">
        <f>IF(selection!$C$33="All 22 sites combined",Y32,"0")</f>
        <v>3.3885423388542342</v>
      </c>
      <c r="Y64" s="61">
        <f>IF(selection!$C$33="All 22 sites combined",Y32-Y33,"0")</f>
        <v>8.8542338854233904E-2</v>
      </c>
      <c r="Z64" s="61">
        <f>IF(selection!$C$33="All 22 sites combined",Z33-Y32,"0")</f>
        <v>0.11145766114576627</v>
      </c>
    </row>
    <row r="65" spans="2:26" s="2" customFormat="1" x14ac:dyDescent="0.25">
      <c r="B65" s="19">
        <v>2</v>
      </c>
      <c r="C65" s="61">
        <f>IF(selection!$C$33="All 22 sites combined",D34,"0")</f>
        <v>46.242657484302207</v>
      </c>
      <c r="D65" s="61">
        <f>IF(selection!$C$33="All 22 sites combined",D34-D35,"0")</f>
        <v>0.44265748430220242</v>
      </c>
      <c r="E65" s="61">
        <f>IF(selection!$C$33="All 22 sites combined",E35-D34,"0")</f>
        <v>0.45734251569779616</v>
      </c>
      <c r="F65" s="61">
        <f>IF(selection!$C$33="All 22 sites combined",G34,"0")</f>
        <v>5.8005874012558234</v>
      </c>
      <c r="G65" s="61">
        <f>IF(selection!$C$33="All 22 sites combined",G34-G35,"0")</f>
        <v>0.20058740125582286</v>
      </c>
      <c r="H65" s="61">
        <f>IF(selection!$C$33="All 22 sites combined",H35-G34,"0")</f>
        <v>0.19941259874417661</v>
      </c>
      <c r="I65" s="61">
        <f>IF(selection!$C$33="All 22 sites combined",J34,"0")</f>
        <v>21.503443386672068</v>
      </c>
      <c r="J65" s="61">
        <f>IF(selection!$C$33="All 22 sites combined",J34-J35,"0")</f>
        <v>0.40344338667206969</v>
      </c>
      <c r="K65" s="61">
        <f>IF(selection!$C$33="All 22 sites combined",K35-J34,"0")</f>
        <v>0.39655661332793102</v>
      </c>
      <c r="L65" s="61">
        <f>IF(selection!$C$33="All 22 sites combined",M34,"0")</f>
        <v>10.768179056106948</v>
      </c>
      <c r="M65" s="61">
        <f>IF(selection!$C$33="All 22 sites combined",M34-M35,"0")</f>
        <v>0.26817905610694837</v>
      </c>
      <c r="N65" s="61">
        <f>IF(selection!$C$33="All 22 sites combined",N35-M34,"0")</f>
        <v>0.33182094389305128</v>
      </c>
      <c r="O65" s="61">
        <f>IF(selection!$C$33="All 22 sites combined",P34,"0")</f>
        <v>3.6813854567551143</v>
      </c>
      <c r="P65" s="61">
        <f>IF(selection!$C$33="All 22 sites combined",P34-P35,"0")</f>
        <v>0.18138545675511386</v>
      </c>
      <c r="Q65" s="61">
        <f>IF(selection!$C$33="All 22 sites combined",Q35-P34,"0")</f>
        <v>0.21861454324488561</v>
      </c>
      <c r="R65" s="61">
        <f>IF(selection!$C$33="All 22 sites combined",S34,"0")</f>
        <v>5.1676119100668423</v>
      </c>
      <c r="S65" s="61">
        <f>IF(selection!$C$33="All 22 sites combined",S34-S35,"0")</f>
        <v>0.16761191006684228</v>
      </c>
      <c r="T65" s="61">
        <f>IF(selection!$C$33="All 22 sites combined",T35-S34,"0")</f>
        <v>0.23238808993315807</v>
      </c>
      <c r="U65" s="61">
        <f>IF(selection!$C$33="All 22 sites combined",V34,"0")</f>
        <v>4.8789750860846661</v>
      </c>
      <c r="V65" s="61">
        <f>IF(selection!$C$33="All 22 sites combined",V34-V35,"0")</f>
        <v>0.17897508608466595</v>
      </c>
      <c r="W65" s="61">
        <f>IF(selection!$C$33="All 22 sites combined",W35-V34,"0")</f>
        <v>0.22102491391533352</v>
      </c>
      <c r="X65" s="61">
        <f>IF(selection!$C$33="All 22 sites combined",Y34,"0")</f>
        <v>1.95716021875633</v>
      </c>
      <c r="Y65" s="61">
        <f>IF(selection!$C$33="All 22 sites combined",Y34-Y35,"0")</f>
        <v>0.15716021875633013</v>
      </c>
      <c r="Z65" s="61">
        <f>IF(selection!$C$33="All 22 sites combined",Z35-Y34,"0")</f>
        <v>0.14283978124367014</v>
      </c>
    </row>
    <row r="66" spans="2:26" s="2" customFormat="1" x14ac:dyDescent="0.25">
      <c r="B66" s="19" t="s">
        <v>203</v>
      </c>
      <c r="C66" s="61">
        <f>IF(selection!$C$33="All 22 sites combined",D36,"0")</f>
        <v>57.578335071064032</v>
      </c>
      <c r="D66" s="61">
        <f>IF(selection!$C$33="All 22 sites combined",D36-D37,"0")</f>
        <v>0.47833507106403772</v>
      </c>
      <c r="E66" s="61">
        <f>IF(selection!$C$33="All 22 sites combined",E37-D36,"0")</f>
        <v>0.52166492893596228</v>
      </c>
      <c r="F66" s="61">
        <f>IF(selection!$C$33="All 22 sites combined",G36,"0")</f>
        <v>4.3928003073039568</v>
      </c>
      <c r="G66" s="61">
        <f>IF(selection!$C$33="All 22 sites combined",G36-G37,"0")</f>
        <v>0.19280030730395659</v>
      </c>
      <c r="H66" s="61">
        <f>IF(selection!$C$33="All 22 sites combined",H37-G36,"0")</f>
        <v>0.20719969269604288</v>
      </c>
      <c r="I66" s="61">
        <f>IF(selection!$C$33="All 22 sites combined",J36,"0")</f>
        <v>17.527300663996048</v>
      </c>
      <c r="J66" s="61">
        <f>IF(selection!$C$33="All 22 sites combined",J36-J37,"0")</f>
        <v>0.42730066399604638</v>
      </c>
      <c r="K66" s="61">
        <f>IF(selection!$C$33="All 22 sites combined",K37-J36,"0")</f>
        <v>0.37269933600395078</v>
      </c>
      <c r="L66" s="61">
        <f>IF(selection!$C$33="All 22 sites combined",M36,"0")</f>
        <v>10.750150908192943</v>
      </c>
      <c r="M66" s="61">
        <f>IF(selection!$C$33="All 22 sites combined",M36-M37,"0")</f>
        <v>0.35015090819294237</v>
      </c>
      <c r="N66" s="61">
        <f>IF(selection!$C$33="All 22 sites combined",N37-M36,"0")</f>
        <v>0.34984909180705692</v>
      </c>
      <c r="O66" s="61">
        <f>IF(selection!$C$33="All 22 sites combined",P36,"0")</f>
        <v>2.2416726115348737</v>
      </c>
      <c r="P66" s="61">
        <f>IF(selection!$C$33="All 22 sites combined",P36-P37,"0")</f>
        <v>0.14167261153487365</v>
      </c>
      <c r="Q66" s="61">
        <f>IF(selection!$C$33="All 22 sites combined",Q37-P36,"0")</f>
        <v>0.15832738846512617</v>
      </c>
      <c r="R66" s="61">
        <f>IF(selection!$C$33="All 22 sites combined",S36,"0")</f>
        <v>3.3007737474619985</v>
      </c>
      <c r="S66" s="61">
        <f>IF(selection!$C$33="All 22 sites combined",S36-S37,"0")</f>
        <v>0.20077374746199839</v>
      </c>
      <c r="T66" s="61">
        <f>IF(selection!$C$33="All 22 sites combined",T37-S36,"0")</f>
        <v>0.19922625253800197</v>
      </c>
      <c r="U66" s="61">
        <f>IF(selection!$C$33="All 22 sites combined",V36,"0")</f>
        <v>3.3309553860505958</v>
      </c>
      <c r="V66" s="61">
        <f>IF(selection!$C$33="All 22 sites combined",V36-V37,"0")</f>
        <v>0.13095538605059565</v>
      </c>
      <c r="W66" s="61">
        <f>IF(selection!$C$33="All 22 sites combined",W37-V36,"0")</f>
        <v>0.16904461394940462</v>
      </c>
      <c r="X66" s="61">
        <f>IF(selection!$C$33="All 22 sites combined",Y36,"0")</f>
        <v>0.87801130439554409</v>
      </c>
      <c r="Y66" s="61">
        <f>IF(selection!$C$33="All 22 sites combined",Y36-Y37,"0")</f>
        <v>7.8011304395544045E-2</v>
      </c>
      <c r="Z66" s="61">
        <f>IF(selection!$C$33="All 22 sites combined",Z37-Y36,"0")</f>
        <v>0.12198869560445591</v>
      </c>
    </row>
    <row r="67" spans="2:26" s="1" customFormat="1" x14ac:dyDescent="0.25">
      <c r="F67" s="2"/>
    </row>
    <row r="68" spans="2:26" s="1" customFormat="1" x14ac:dyDescent="0.25">
      <c r="F68" s="2"/>
    </row>
    <row r="69" spans="2:26" s="1" customFormat="1" x14ac:dyDescent="0.25">
      <c r="F69" s="2"/>
    </row>
    <row r="70" spans="2:26" s="1" customFormat="1" x14ac:dyDescent="0.25">
      <c r="F70" s="2"/>
    </row>
    <row r="71" spans="2:26" s="1" customFormat="1" x14ac:dyDescent="0.25">
      <c r="F71" s="2"/>
    </row>
    <row r="72" spans="2:26" s="1" customFormat="1" x14ac:dyDescent="0.25">
      <c r="F72" s="2"/>
    </row>
    <row r="73" spans="2:26" s="1" customFormat="1" x14ac:dyDescent="0.25">
      <c r="F73" s="2"/>
    </row>
  </sheetData>
  <mergeCells count="144">
    <mergeCell ref="X60:Z60"/>
    <mergeCell ref="U52:W52"/>
    <mergeCell ref="X52:Z52"/>
    <mergeCell ref="A54:A58"/>
    <mergeCell ref="C60:E60"/>
    <mergeCell ref="F60:H60"/>
    <mergeCell ref="I60:K60"/>
    <mergeCell ref="L60:N60"/>
    <mergeCell ref="O60:Q60"/>
    <mergeCell ref="R60:T60"/>
    <mergeCell ref="U60:W60"/>
    <mergeCell ref="C52:E52"/>
    <mergeCell ref="F52:H52"/>
    <mergeCell ref="I52:K52"/>
    <mergeCell ref="L52:N52"/>
    <mergeCell ref="O52:Q52"/>
    <mergeCell ref="R52:T52"/>
    <mergeCell ref="B38:AA38"/>
    <mergeCell ref="C41:E41"/>
    <mergeCell ref="F41:H41"/>
    <mergeCell ref="I41:K41"/>
    <mergeCell ref="L41:N41"/>
    <mergeCell ref="O41:Q41"/>
    <mergeCell ref="R41:T41"/>
    <mergeCell ref="U41:W41"/>
    <mergeCell ref="X41:Z41"/>
    <mergeCell ref="X36:X37"/>
    <mergeCell ref="Y36:Z36"/>
    <mergeCell ref="AA36:AA37"/>
    <mergeCell ref="J36:K36"/>
    <mergeCell ref="L36:L37"/>
    <mergeCell ref="M36:N36"/>
    <mergeCell ref="O36:O37"/>
    <mergeCell ref="P36:Q36"/>
    <mergeCell ref="R36:R37"/>
    <mergeCell ref="B36:B37"/>
    <mergeCell ref="C36:C37"/>
    <mergeCell ref="D36:E36"/>
    <mergeCell ref="F36:F37"/>
    <mergeCell ref="G36:H36"/>
    <mergeCell ref="I36:I37"/>
    <mergeCell ref="S34:T34"/>
    <mergeCell ref="U34:U35"/>
    <mergeCell ref="V34:W34"/>
    <mergeCell ref="B34:B35"/>
    <mergeCell ref="C34:C35"/>
    <mergeCell ref="D34:E34"/>
    <mergeCell ref="F34:F35"/>
    <mergeCell ref="G34:H34"/>
    <mergeCell ref="I34:I35"/>
    <mergeCell ref="S36:T36"/>
    <mergeCell ref="U36:U37"/>
    <mergeCell ref="V36:W36"/>
    <mergeCell ref="X34:X35"/>
    <mergeCell ref="Y34:Z34"/>
    <mergeCell ref="AA34:AA35"/>
    <mergeCell ref="J34:K34"/>
    <mergeCell ref="L34:L35"/>
    <mergeCell ref="M34:N34"/>
    <mergeCell ref="O34:O35"/>
    <mergeCell ref="P34:Q34"/>
    <mergeCell ref="R34:R35"/>
    <mergeCell ref="S30:T30"/>
    <mergeCell ref="U30:U31"/>
    <mergeCell ref="V30:W30"/>
    <mergeCell ref="S32:T32"/>
    <mergeCell ref="U32:U33"/>
    <mergeCell ref="V32:W32"/>
    <mergeCell ref="X32:X33"/>
    <mergeCell ref="Y32:Z32"/>
    <mergeCell ref="AA32:AA33"/>
    <mergeCell ref="M30:N30"/>
    <mergeCell ref="O30:O31"/>
    <mergeCell ref="P30:Q30"/>
    <mergeCell ref="R30:R31"/>
    <mergeCell ref="B32:B33"/>
    <mergeCell ref="C32:C33"/>
    <mergeCell ref="D32:E32"/>
    <mergeCell ref="F32:F33"/>
    <mergeCell ref="G32:H32"/>
    <mergeCell ref="I32:I33"/>
    <mergeCell ref="J32:K32"/>
    <mergeCell ref="L32:L33"/>
    <mergeCell ref="M32:N32"/>
    <mergeCell ref="O32:O33"/>
    <mergeCell ref="P32:Q32"/>
    <mergeCell ref="R32:R33"/>
    <mergeCell ref="V26:W26"/>
    <mergeCell ref="X26:X27"/>
    <mergeCell ref="Y26:Z26"/>
    <mergeCell ref="V28:W28"/>
    <mergeCell ref="X28:X29"/>
    <mergeCell ref="Y28:Z28"/>
    <mergeCell ref="AA28:AA29"/>
    <mergeCell ref="B30:B31"/>
    <mergeCell ref="C30:C31"/>
    <mergeCell ref="D30:E30"/>
    <mergeCell ref="F30:F31"/>
    <mergeCell ref="G30:H30"/>
    <mergeCell ref="I30:I31"/>
    <mergeCell ref="M28:N28"/>
    <mergeCell ref="O28:O29"/>
    <mergeCell ref="P28:Q28"/>
    <mergeCell ref="R28:R29"/>
    <mergeCell ref="S28:T28"/>
    <mergeCell ref="U28:U29"/>
    <mergeCell ref="X30:X31"/>
    <mergeCell ref="Y30:Z30"/>
    <mergeCell ref="AA30:AA31"/>
    <mergeCell ref="J30:K30"/>
    <mergeCell ref="L30:L31"/>
    <mergeCell ref="B28:B29"/>
    <mergeCell ref="C28:C29"/>
    <mergeCell ref="D28:E28"/>
    <mergeCell ref="F28:F29"/>
    <mergeCell ref="G28:H28"/>
    <mergeCell ref="I28:I29"/>
    <mergeCell ref="J28:K28"/>
    <mergeCell ref="L28:L29"/>
    <mergeCell ref="U26:U27"/>
    <mergeCell ref="B2:AA4"/>
    <mergeCell ref="D23:AA24"/>
    <mergeCell ref="C25:Z25"/>
    <mergeCell ref="C26:C27"/>
    <mergeCell ref="D26:E26"/>
    <mergeCell ref="F26:F27"/>
    <mergeCell ref="G26:H26"/>
    <mergeCell ref="I26:I27"/>
    <mergeCell ref="J26:K26"/>
    <mergeCell ref="AA26:AA27"/>
    <mergeCell ref="D27:E27"/>
    <mergeCell ref="G27:H27"/>
    <mergeCell ref="J27:K27"/>
    <mergeCell ref="M27:N27"/>
    <mergeCell ref="P27:Q27"/>
    <mergeCell ref="L26:L27"/>
    <mergeCell ref="M26:N26"/>
    <mergeCell ref="O26:O27"/>
    <mergeCell ref="P26:Q26"/>
    <mergeCell ref="R26:R27"/>
    <mergeCell ref="S26:T26"/>
    <mergeCell ref="S27:T27"/>
    <mergeCell ref="V27:W27"/>
    <mergeCell ref="Y27:Z27"/>
  </mergeCells>
  <pageMargins left="0.7" right="0.7" top="0.75" bottom="0.75" header="0.3" footer="0.3"/>
  <pageSetup paperSize="9" scale="39" orientation="landscape" r:id="rId1"/>
  <ignoredErrors>
    <ignoredError sqref="D28:AA37"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2226" r:id="rId4" name="List Box 2">
              <controlPr defaultSize="0" autoLine="0" autoPict="0">
                <anchor moveWithCells="1">
                  <from>
                    <xdr:col>1</xdr:col>
                    <xdr:colOff>28575</xdr:colOff>
                    <xdr:row>6</xdr:row>
                    <xdr:rowOff>57150</xdr:rowOff>
                  </from>
                  <to>
                    <xdr:col>2</xdr:col>
                    <xdr:colOff>600075</xdr:colOff>
                    <xdr:row>18</xdr:row>
                    <xdr:rowOff>85725</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I35"/>
  <sheetViews>
    <sheetView topLeftCell="B1" zoomScale="80" zoomScaleNormal="80" workbookViewId="0">
      <selection activeCell="F26" sqref="F26"/>
    </sheetView>
  </sheetViews>
  <sheetFormatPr defaultRowHeight="12.75" x14ac:dyDescent="0.2"/>
  <cols>
    <col min="1" max="1" width="10.42578125" style="15" customWidth="1"/>
    <col min="2" max="6" width="28.7109375" style="15" customWidth="1"/>
    <col min="7" max="7" width="33" style="15" customWidth="1"/>
    <col min="8" max="9" width="28.7109375" style="15" customWidth="1"/>
    <col min="10" max="235" width="10.7109375" style="15" customWidth="1"/>
    <col min="236" max="16384" width="9.140625" style="15"/>
  </cols>
  <sheetData>
    <row r="1" spans="1:9" x14ac:dyDescent="0.2">
      <c r="B1" s="16"/>
      <c r="C1" s="16"/>
      <c r="D1" s="16"/>
      <c r="E1" s="16"/>
    </row>
    <row r="2" spans="1:9" ht="15.75" x14ac:dyDescent="0.25">
      <c r="A2" s="16"/>
      <c r="B2" s="66" t="s">
        <v>53</v>
      </c>
      <c r="C2" s="67"/>
      <c r="D2" s="67"/>
      <c r="E2" s="67"/>
    </row>
    <row r="3" spans="1:9" ht="13.5" thickBot="1" x14ac:dyDescent="0.25">
      <c r="A3" s="16"/>
    </row>
    <row r="4" spans="1:9" x14ac:dyDescent="0.2">
      <c r="A4" s="16"/>
      <c r="B4" s="17" t="s">
        <v>125</v>
      </c>
      <c r="C4" s="17" t="s">
        <v>124</v>
      </c>
      <c r="D4" s="17" t="s">
        <v>54</v>
      </c>
      <c r="E4" s="17" t="s">
        <v>55</v>
      </c>
      <c r="F4" s="17" t="s">
        <v>47</v>
      </c>
      <c r="G4" s="17" t="s">
        <v>93</v>
      </c>
      <c r="H4" s="31" t="s">
        <v>120</v>
      </c>
      <c r="I4" s="64" t="s">
        <v>120</v>
      </c>
    </row>
    <row r="5" spans="1:9" x14ac:dyDescent="0.2">
      <c r="A5" s="16"/>
      <c r="B5" s="65" t="s">
        <v>120</v>
      </c>
      <c r="C5" s="65" t="s">
        <v>175</v>
      </c>
      <c r="D5" s="65">
        <v>2013</v>
      </c>
      <c r="E5" s="65" t="s">
        <v>42</v>
      </c>
      <c r="F5" s="65" t="s">
        <v>57</v>
      </c>
      <c r="G5" s="65" t="s">
        <v>120</v>
      </c>
      <c r="H5" s="29" t="s">
        <v>100</v>
      </c>
      <c r="I5" s="30" t="s">
        <v>15</v>
      </c>
    </row>
    <row r="6" spans="1:9" x14ac:dyDescent="0.2">
      <c r="A6" s="16"/>
      <c r="B6" s="65" t="s">
        <v>2</v>
      </c>
      <c r="C6" s="65" t="s">
        <v>2</v>
      </c>
      <c r="D6" s="65">
        <v>2014</v>
      </c>
      <c r="E6" s="65" t="s">
        <v>56</v>
      </c>
      <c r="F6" s="65">
        <v>1</v>
      </c>
      <c r="G6" s="65" t="s">
        <v>100</v>
      </c>
      <c r="H6" s="29"/>
      <c r="I6" s="30" t="s">
        <v>10</v>
      </c>
    </row>
    <row r="7" spans="1:9" ht="13.5" thickBot="1" x14ac:dyDescent="0.25">
      <c r="A7" s="16"/>
      <c r="B7" s="65" t="s">
        <v>4</v>
      </c>
      <c r="C7" s="65" t="s">
        <v>4</v>
      </c>
      <c r="D7" s="15">
        <v>2015</v>
      </c>
      <c r="E7" s="32" t="s">
        <v>43</v>
      </c>
      <c r="F7" s="65">
        <v>2</v>
      </c>
      <c r="G7" s="65" t="s">
        <v>96</v>
      </c>
      <c r="H7" s="29"/>
      <c r="I7" s="30" t="s">
        <v>94</v>
      </c>
    </row>
    <row r="8" spans="1:9" ht="13.5" thickBot="1" x14ac:dyDescent="0.25">
      <c r="A8" s="16"/>
      <c r="B8" s="65" t="s">
        <v>15</v>
      </c>
      <c r="C8" s="65" t="s">
        <v>15</v>
      </c>
      <c r="D8" s="32" t="s">
        <v>184</v>
      </c>
      <c r="E8" s="16"/>
      <c r="F8" s="65">
        <v>3</v>
      </c>
      <c r="G8" s="65" t="s">
        <v>36</v>
      </c>
      <c r="H8" s="29"/>
      <c r="I8" s="30" t="s">
        <v>95</v>
      </c>
    </row>
    <row r="9" spans="1:9" x14ac:dyDescent="0.2">
      <c r="A9" s="16"/>
      <c r="B9" s="65" t="s">
        <v>5</v>
      </c>
      <c r="C9" s="65" t="s">
        <v>5</v>
      </c>
      <c r="F9" s="65">
        <v>4</v>
      </c>
      <c r="G9" s="65" t="s">
        <v>101</v>
      </c>
      <c r="H9" s="29" t="s">
        <v>96</v>
      </c>
      <c r="I9" s="30" t="s">
        <v>5</v>
      </c>
    </row>
    <row r="10" spans="1:9" ht="13.5" thickBot="1" x14ac:dyDescent="0.25">
      <c r="A10" s="16"/>
      <c r="B10" s="65" t="s">
        <v>18</v>
      </c>
      <c r="C10" s="65" t="s">
        <v>18</v>
      </c>
      <c r="F10" s="32" t="s">
        <v>3</v>
      </c>
      <c r="G10" s="65" t="s">
        <v>97</v>
      </c>
      <c r="H10" s="29"/>
      <c r="I10" s="30" t="s">
        <v>6</v>
      </c>
    </row>
    <row r="11" spans="1:9" x14ac:dyDescent="0.2">
      <c r="A11" s="16"/>
      <c r="B11" s="65" t="s">
        <v>7</v>
      </c>
      <c r="C11" s="65" t="s">
        <v>7</v>
      </c>
      <c r="D11" s="16">
        <v>4</v>
      </c>
      <c r="E11" s="16">
        <v>2</v>
      </c>
      <c r="F11" s="16"/>
      <c r="G11" s="65" t="s">
        <v>8</v>
      </c>
      <c r="H11" s="29" t="s">
        <v>36</v>
      </c>
      <c r="I11" s="30" t="s">
        <v>18</v>
      </c>
    </row>
    <row r="12" spans="1:9" ht="13.5" thickBot="1" x14ac:dyDescent="0.25">
      <c r="A12" s="16"/>
      <c r="B12" s="65" t="s">
        <v>19</v>
      </c>
      <c r="C12" s="65" t="s">
        <v>19</v>
      </c>
      <c r="D12" s="16" t="str">
        <f>INDEX(D5:D8,D11)</f>
        <v>2013-2015</v>
      </c>
      <c r="E12" s="16" t="str">
        <f>INDEX(E5:E7,E11)</f>
        <v>Major resection</v>
      </c>
      <c r="F12" s="16"/>
      <c r="G12" s="32" t="s">
        <v>119</v>
      </c>
      <c r="H12" s="29"/>
      <c r="I12" s="30" t="s">
        <v>19</v>
      </c>
    </row>
    <row r="13" spans="1:9" x14ac:dyDescent="0.2">
      <c r="A13" s="16"/>
      <c r="B13" s="65" t="s">
        <v>20</v>
      </c>
      <c r="C13" s="65" t="s">
        <v>20</v>
      </c>
      <c r="D13" s="16"/>
      <c r="E13" s="16"/>
      <c r="F13" s="16"/>
      <c r="G13" s="16"/>
      <c r="H13" s="29"/>
      <c r="I13" s="30" t="s">
        <v>16</v>
      </c>
    </row>
    <row r="14" spans="1:9" x14ac:dyDescent="0.2">
      <c r="A14" s="16"/>
      <c r="B14" s="65" t="s">
        <v>114</v>
      </c>
      <c r="C14" s="65" t="s">
        <v>114</v>
      </c>
      <c r="D14" s="16"/>
      <c r="E14" s="16"/>
      <c r="F14" s="16"/>
      <c r="G14" s="16">
        <v>1</v>
      </c>
      <c r="H14" s="29"/>
      <c r="I14" s="30" t="s">
        <v>24</v>
      </c>
    </row>
    <row r="15" spans="1:9" x14ac:dyDescent="0.2">
      <c r="A15" s="16"/>
      <c r="B15" s="65" t="s">
        <v>12</v>
      </c>
      <c r="C15" s="65" t="s">
        <v>12</v>
      </c>
      <c r="D15" s="16"/>
      <c r="E15" s="16"/>
      <c r="F15" s="16"/>
      <c r="G15" s="16" t="str">
        <f>INDEX(G5:G12,G14)</f>
        <v>All malignant (excl NMSC)</v>
      </c>
      <c r="H15" s="29"/>
      <c r="I15" s="30" t="s">
        <v>17</v>
      </c>
    </row>
    <row r="16" spans="1:9" x14ac:dyDescent="0.2">
      <c r="A16" s="16"/>
      <c r="B16" s="65" t="s">
        <v>16</v>
      </c>
      <c r="C16" s="65" t="s">
        <v>16</v>
      </c>
      <c r="D16" s="16"/>
      <c r="E16" s="16"/>
      <c r="F16" s="16" t="s">
        <v>118</v>
      </c>
      <c r="G16" s="15" t="str">
        <f>IF(G15="4 most common","the 4 most common",G15)</f>
        <v>All malignant (excl NMSC)</v>
      </c>
      <c r="H16" s="29"/>
      <c r="I16" s="30" t="s">
        <v>23</v>
      </c>
    </row>
    <row r="17" spans="1:9" ht="15" x14ac:dyDescent="0.25">
      <c r="A17" s="16"/>
      <c r="B17" s="65" t="s">
        <v>24</v>
      </c>
      <c r="C17" s="65" t="s">
        <v>24</v>
      </c>
      <c r="D17" s="16"/>
      <c r="E17" s="16"/>
      <c r="F17" s="16"/>
      <c r="G17" s="68" t="str">
        <f>IF(G16="All malignant (excl NMSC)","all malignant tumours (excl NMSC)",LOWER(G16&amp;" tumours"))</f>
        <v>all malignant tumours (excl NMSC)</v>
      </c>
      <c r="H17" s="29" t="s">
        <v>101</v>
      </c>
      <c r="I17" s="30" t="s">
        <v>14</v>
      </c>
    </row>
    <row r="18" spans="1:9" x14ac:dyDescent="0.2">
      <c r="A18" s="16"/>
      <c r="B18" s="65" t="s">
        <v>23</v>
      </c>
      <c r="C18" s="65" t="s">
        <v>23</v>
      </c>
      <c r="D18" s="16"/>
      <c r="E18" s="16"/>
      <c r="F18" s="16"/>
      <c r="G18" s="16"/>
      <c r="H18" s="29"/>
      <c r="I18" s="30" t="s">
        <v>20</v>
      </c>
    </row>
    <row r="19" spans="1:9" x14ac:dyDescent="0.2">
      <c r="A19" s="16"/>
      <c r="B19" s="65" t="s">
        <v>9</v>
      </c>
      <c r="C19" s="65" t="s">
        <v>9</v>
      </c>
      <c r="D19" s="16"/>
      <c r="E19" s="16"/>
      <c r="F19" s="16"/>
      <c r="G19" s="16"/>
      <c r="H19" s="29"/>
      <c r="I19" s="30" t="s">
        <v>12</v>
      </c>
    </row>
    <row r="20" spans="1:9" x14ac:dyDescent="0.2">
      <c r="A20" s="16"/>
      <c r="B20" s="65" t="s">
        <v>14</v>
      </c>
      <c r="C20" s="65" t="s">
        <v>14</v>
      </c>
      <c r="D20" s="16"/>
      <c r="E20" s="16"/>
      <c r="F20" s="16"/>
      <c r="G20" s="16"/>
      <c r="H20" s="29"/>
      <c r="I20" s="30" t="s">
        <v>13</v>
      </c>
    </row>
    <row r="21" spans="1:9" x14ac:dyDescent="0.2">
      <c r="A21" s="16"/>
      <c r="B21" s="65" t="s">
        <v>11</v>
      </c>
      <c r="C21" s="65" t="s">
        <v>11</v>
      </c>
      <c r="D21" s="16"/>
      <c r="E21" s="16"/>
      <c r="F21" s="16"/>
      <c r="G21" s="16"/>
      <c r="H21" s="29" t="s">
        <v>97</v>
      </c>
      <c r="I21" s="30" t="s">
        <v>2</v>
      </c>
    </row>
    <row r="22" spans="1:9" ht="15" customHeight="1" x14ac:dyDescent="0.2">
      <c r="A22" s="16"/>
      <c r="B22" s="65" t="s">
        <v>6</v>
      </c>
      <c r="C22" s="65" t="s">
        <v>6</v>
      </c>
      <c r="D22" s="16"/>
      <c r="E22" s="16"/>
      <c r="F22" s="16"/>
      <c r="G22" s="16"/>
      <c r="H22" s="29"/>
      <c r="I22" s="30" t="s">
        <v>7</v>
      </c>
    </row>
    <row r="23" spans="1:9" x14ac:dyDescent="0.2">
      <c r="A23" s="16"/>
      <c r="B23" s="65" t="s">
        <v>17</v>
      </c>
      <c r="C23" s="65" t="s">
        <v>17</v>
      </c>
      <c r="D23" s="16"/>
      <c r="E23" s="16"/>
      <c r="F23" s="16"/>
      <c r="G23" s="16"/>
      <c r="H23" s="29"/>
      <c r="I23" s="30" t="s">
        <v>11</v>
      </c>
    </row>
    <row r="24" spans="1:9" x14ac:dyDescent="0.2">
      <c r="A24" s="16"/>
      <c r="B24" s="65" t="s">
        <v>113</v>
      </c>
      <c r="C24" s="65" t="s">
        <v>113</v>
      </c>
      <c r="D24" s="16"/>
      <c r="E24" s="16"/>
      <c r="F24" s="16"/>
      <c r="G24" s="16"/>
      <c r="H24" s="29" t="s">
        <v>8</v>
      </c>
      <c r="I24" s="30" t="s">
        <v>98</v>
      </c>
    </row>
    <row r="25" spans="1:9" ht="13.5" thickBot="1" x14ac:dyDescent="0.25">
      <c r="A25" s="16"/>
      <c r="B25" s="65" t="s">
        <v>13</v>
      </c>
      <c r="C25" s="65" t="s">
        <v>13</v>
      </c>
      <c r="D25" s="16"/>
      <c r="E25" s="16"/>
      <c r="F25" s="16"/>
      <c r="G25" s="16"/>
      <c r="H25" s="28"/>
      <c r="I25" s="63" t="s">
        <v>99</v>
      </c>
    </row>
    <row r="26" spans="1:9" x14ac:dyDescent="0.2">
      <c r="A26" s="16"/>
      <c r="B26" s="65" t="s">
        <v>10</v>
      </c>
      <c r="C26" s="65" t="s">
        <v>10</v>
      </c>
      <c r="D26" s="16"/>
      <c r="E26" s="16"/>
      <c r="F26" s="16"/>
      <c r="G26" s="16"/>
    </row>
    <row r="27" spans="1:9" ht="13.5" thickBot="1" x14ac:dyDescent="0.25">
      <c r="A27" s="16"/>
      <c r="B27" s="65" t="s">
        <v>21</v>
      </c>
      <c r="C27" s="32" t="s">
        <v>21</v>
      </c>
      <c r="D27" s="16"/>
      <c r="E27" s="16"/>
      <c r="F27" s="16"/>
      <c r="G27" s="16"/>
      <c r="H27" s="16"/>
      <c r="I27" s="16"/>
    </row>
    <row r="28" spans="1:9" ht="13.5" thickBot="1" x14ac:dyDescent="0.25">
      <c r="A28" s="16"/>
      <c r="B28" s="32" t="s">
        <v>22</v>
      </c>
      <c r="C28" s="16"/>
      <c r="D28" s="16"/>
      <c r="E28" s="16"/>
      <c r="F28" s="16"/>
      <c r="G28" s="16"/>
      <c r="H28" s="16"/>
      <c r="I28" s="16"/>
    </row>
    <row r="29" spans="1:9" x14ac:dyDescent="0.2">
      <c r="A29" s="16"/>
    </row>
    <row r="32" spans="1:9" x14ac:dyDescent="0.2">
      <c r="B32" s="15">
        <v>1</v>
      </c>
      <c r="C32" s="15">
        <v>1</v>
      </c>
    </row>
    <row r="33" spans="1:3" x14ac:dyDescent="0.2">
      <c r="B33" s="15" t="str">
        <f>INDEX(B5:B28,B32)</f>
        <v>All malignant (excl NMSC)</v>
      </c>
      <c r="C33" s="15" t="str">
        <f>INDEX(C5:C27,C32)</f>
        <v>All 22 sites combined</v>
      </c>
    </row>
    <row r="34" spans="1:3" x14ac:dyDescent="0.2">
      <c r="A34" s="15" t="s">
        <v>118</v>
      </c>
      <c r="B34" s="16" t="str">
        <f>IF(OR(B33="All malignant (excl NMSC)",B33="SCLC",B33="NSCLC" ),B33,LOWER(B33))</f>
        <v>All malignant (excl NMSC)</v>
      </c>
      <c r="C34" s="16" t="str">
        <f>IF(OR(C33="All 22 sites combined",C33="SCLC",C33="NSCLC" ),C33,LOWER(C33))</f>
        <v>All 22 sites combined</v>
      </c>
    </row>
    <row r="35" spans="1:3" x14ac:dyDescent="0.2">
      <c r="B35" s="15" t="str">
        <f>IF(B32=1,"all malignant tumours (excl NMSC)",(B34&amp;" tumours"))</f>
        <v>all malignant tumours (excl NMSC)</v>
      </c>
      <c r="C35" s="15" t="str">
        <f>IF(C32=1,"tumours of all 22 cancer sites combined",(C34&amp;" tumours"))</f>
        <v>tumours of all 22 cancer sites combined</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W60"/>
  <sheetViews>
    <sheetView showGridLines="0" zoomScale="90" zoomScaleNormal="90" workbookViewId="0"/>
  </sheetViews>
  <sheetFormatPr defaultColWidth="9.140625" defaultRowHeight="15.75" customHeight="1" x14ac:dyDescent="0.2"/>
  <cols>
    <col min="1" max="1" width="9.140625" style="42"/>
    <col min="2" max="2" width="25.140625" style="42" customWidth="1"/>
    <col min="3" max="4" width="25.140625" style="46" customWidth="1"/>
    <col min="5" max="13" width="25.140625" style="42" customWidth="1"/>
    <col min="14" max="14" width="14.28515625" style="42" customWidth="1"/>
    <col min="15" max="15" width="25.140625" style="42" customWidth="1"/>
    <col min="16" max="16" width="9.140625" style="42"/>
    <col min="17" max="17" width="57.7109375" style="42" customWidth="1"/>
    <col min="18" max="16384" width="9.140625" style="42"/>
  </cols>
  <sheetData>
    <row r="2" spans="2:23" ht="15.75" customHeight="1" x14ac:dyDescent="0.2">
      <c r="B2" s="45" t="s">
        <v>122</v>
      </c>
      <c r="C2" s="45"/>
      <c r="D2" s="45"/>
      <c r="E2" s="45"/>
      <c r="F2" s="45"/>
      <c r="G2" s="45"/>
      <c r="H2" s="45"/>
      <c r="I2" s="45"/>
      <c r="J2" s="45"/>
      <c r="K2" s="45"/>
      <c r="L2" s="45"/>
      <c r="M2" s="45"/>
      <c r="N2" s="45"/>
      <c r="O2" s="45"/>
      <c r="P2" s="45"/>
      <c r="Q2" s="45"/>
      <c r="R2" s="45"/>
      <c r="S2" s="45"/>
      <c r="T2" s="45"/>
      <c r="U2" s="45"/>
      <c r="V2" s="45"/>
      <c r="W2" s="45"/>
    </row>
    <row r="3" spans="2:23" ht="15.75" customHeight="1" x14ac:dyDescent="0.25">
      <c r="B3" s="45"/>
      <c r="C3" s="45"/>
      <c r="D3" s="45"/>
      <c r="E3" s="45"/>
      <c r="F3" s="45"/>
      <c r="G3" s="45"/>
      <c r="H3" s="45"/>
      <c r="I3" s="45"/>
      <c r="J3" s="45"/>
      <c r="K3" s="45"/>
      <c r="L3" s="45"/>
      <c r="M3" s="45"/>
      <c r="N3" s="45"/>
      <c r="O3" s="45"/>
      <c r="P3" s="45"/>
      <c r="Q3" s="25"/>
      <c r="R3" s="45"/>
      <c r="S3" s="45"/>
      <c r="T3" s="45"/>
      <c r="U3" s="45"/>
      <c r="V3" s="45"/>
      <c r="W3" s="45"/>
    </row>
    <row r="4" spans="2:23" ht="15.75" customHeight="1" x14ac:dyDescent="0.25">
      <c r="B4" s="45"/>
      <c r="C4" s="45"/>
      <c r="D4" s="45"/>
      <c r="E4" s="45"/>
      <c r="F4" s="45"/>
      <c r="G4" s="45"/>
      <c r="H4" s="45"/>
      <c r="I4" s="45"/>
      <c r="J4" s="45"/>
      <c r="K4" s="45"/>
      <c r="L4" s="45"/>
      <c r="M4" s="45"/>
      <c r="N4" s="45"/>
      <c r="O4" s="45"/>
      <c r="P4" s="45"/>
      <c r="Q4" s="25"/>
      <c r="R4" s="45"/>
      <c r="S4" s="45"/>
      <c r="T4" s="45"/>
      <c r="U4" s="45"/>
      <c r="V4" s="45"/>
      <c r="W4" s="45"/>
    </row>
    <row r="5" spans="2:23" ht="15.75" customHeight="1" x14ac:dyDescent="0.25">
      <c r="B5" s="45"/>
      <c r="C5" s="45"/>
      <c r="D5" s="45"/>
      <c r="E5" s="45"/>
      <c r="F5" s="45"/>
      <c r="G5" s="45"/>
      <c r="H5" s="45"/>
      <c r="I5" s="45"/>
      <c r="J5" s="45"/>
      <c r="K5" s="45"/>
      <c r="L5" s="45"/>
      <c r="M5" s="45"/>
      <c r="N5" s="45"/>
      <c r="O5" s="45"/>
      <c r="P5" s="45"/>
      <c r="Q5" s="25"/>
      <c r="R5" s="45"/>
      <c r="S5" s="45"/>
      <c r="T5" s="45"/>
      <c r="U5" s="45"/>
      <c r="V5" s="45"/>
      <c r="W5" s="45"/>
    </row>
    <row r="6" spans="2:23" ht="15.75" customHeight="1" x14ac:dyDescent="0.2">
      <c r="B6" s="45"/>
      <c r="C6" s="45"/>
      <c r="D6" s="45"/>
      <c r="E6" s="45"/>
      <c r="F6" s="45"/>
      <c r="G6" s="45"/>
      <c r="H6" s="45"/>
      <c r="I6" s="45"/>
      <c r="J6" s="45"/>
      <c r="K6" s="45"/>
      <c r="L6" s="45"/>
      <c r="M6" s="45"/>
      <c r="N6" s="45"/>
      <c r="O6" s="45"/>
      <c r="P6" s="45"/>
      <c r="Q6" s="45"/>
      <c r="R6" s="45"/>
      <c r="S6" s="45"/>
      <c r="T6" s="45"/>
      <c r="U6" s="45"/>
      <c r="V6" s="45"/>
      <c r="W6" s="45"/>
    </row>
    <row r="7" spans="2:23" ht="15.75" customHeight="1" x14ac:dyDescent="0.2">
      <c r="B7" s="45"/>
      <c r="C7" s="45"/>
      <c r="D7" s="45"/>
      <c r="E7" s="45"/>
      <c r="F7" s="45"/>
      <c r="G7" s="45"/>
      <c r="H7" s="45"/>
      <c r="I7" s="45"/>
      <c r="J7" s="45"/>
      <c r="K7" s="45"/>
      <c r="L7" s="45"/>
      <c r="M7" s="45"/>
      <c r="N7" s="45"/>
      <c r="O7" s="45"/>
      <c r="P7" s="45"/>
      <c r="Q7" s="45"/>
      <c r="R7" s="45"/>
      <c r="S7" s="45"/>
      <c r="T7" s="45"/>
      <c r="U7" s="45"/>
      <c r="V7" s="45"/>
      <c r="W7" s="45"/>
    </row>
    <row r="8" spans="2:23" ht="15.75" customHeight="1" x14ac:dyDescent="0.2">
      <c r="B8" s="45"/>
      <c r="C8" s="45"/>
      <c r="D8" s="45"/>
      <c r="E8" s="45"/>
      <c r="F8" s="45"/>
      <c r="G8" s="45"/>
      <c r="H8" s="45"/>
      <c r="I8" s="45"/>
      <c r="J8" s="45"/>
      <c r="K8" s="45"/>
      <c r="L8" s="45"/>
      <c r="M8" s="45"/>
      <c r="N8" s="45"/>
      <c r="O8" s="45"/>
      <c r="P8" s="45"/>
      <c r="Q8" s="45"/>
      <c r="R8" s="45"/>
      <c r="S8" s="45"/>
      <c r="T8" s="45"/>
      <c r="U8" s="45"/>
      <c r="V8" s="45"/>
      <c r="W8" s="45"/>
    </row>
    <row r="9" spans="2:23" ht="15.75" customHeight="1" x14ac:dyDescent="0.2">
      <c r="B9" s="45"/>
      <c r="C9" s="45"/>
      <c r="D9" s="45"/>
      <c r="E9" s="45"/>
      <c r="F9" s="45"/>
      <c r="G9" s="45"/>
      <c r="H9" s="45"/>
      <c r="I9" s="45"/>
      <c r="J9" s="45"/>
      <c r="K9" s="45"/>
      <c r="L9" s="45"/>
      <c r="M9" s="45"/>
      <c r="N9" s="45"/>
      <c r="O9" s="45"/>
      <c r="P9" s="45"/>
      <c r="Q9" s="45"/>
      <c r="R9" s="45"/>
      <c r="S9" s="45"/>
      <c r="T9" s="45"/>
      <c r="U9" s="45"/>
      <c r="V9" s="45"/>
      <c r="W9" s="45"/>
    </row>
    <row r="10" spans="2:23" ht="15.75" customHeight="1" x14ac:dyDescent="0.2">
      <c r="B10" s="45"/>
      <c r="C10" s="45"/>
      <c r="D10" s="45"/>
      <c r="E10" s="45"/>
      <c r="F10" s="45"/>
      <c r="G10" s="45"/>
      <c r="H10" s="45"/>
      <c r="I10" s="45"/>
      <c r="J10" s="45"/>
      <c r="K10" s="45"/>
      <c r="L10" s="45"/>
      <c r="M10" s="45"/>
      <c r="N10" s="45"/>
      <c r="O10" s="45"/>
      <c r="P10" s="45"/>
      <c r="Q10" s="45"/>
      <c r="R10" s="45"/>
      <c r="S10" s="45"/>
      <c r="T10" s="45"/>
      <c r="U10" s="45"/>
      <c r="V10" s="45"/>
      <c r="W10" s="45"/>
    </row>
    <row r="11" spans="2:23" ht="15.75" customHeight="1" x14ac:dyDescent="0.2">
      <c r="B11" s="45"/>
      <c r="C11" s="45"/>
      <c r="D11" s="45"/>
      <c r="E11" s="45"/>
      <c r="F11" s="45"/>
      <c r="G11" s="45"/>
      <c r="H11" s="45"/>
      <c r="I11" s="45"/>
      <c r="J11" s="45"/>
      <c r="K11" s="45"/>
      <c r="L11" s="45"/>
      <c r="M11" s="45"/>
      <c r="N11" s="45"/>
      <c r="O11" s="45"/>
      <c r="P11" s="45"/>
      <c r="Q11" s="45"/>
      <c r="R11" s="45"/>
      <c r="S11" s="45"/>
      <c r="T11" s="45"/>
      <c r="U11" s="45"/>
      <c r="V11" s="45"/>
      <c r="W11" s="45"/>
    </row>
    <row r="12" spans="2:23" ht="15.75" customHeight="1" x14ac:dyDescent="0.2">
      <c r="B12" s="45"/>
      <c r="C12" s="45"/>
      <c r="D12" s="45"/>
      <c r="E12" s="45"/>
      <c r="F12" s="45"/>
      <c r="G12" s="45"/>
      <c r="H12" s="45"/>
      <c r="I12" s="45"/>
      <c r="J12" s="45"/>
      <c r="K12" s="45"/>
      <c r="L12" s="45"/>
      <c r="M12" s="45"/>
      <c r="N12" s="45"/>
      <c r="O12" s="45"/>
      <c r="P12" s="45"/>
      <c r="Q12" s="45"/>
      <c r="R12" s="45"/>
      <c r="S12" s="45"/>
      <c r="T12" s="45"/>
      <c r="U12" s="45"/>
      <c r="V12" s="45"/>
      <c r="W12" s="45"/>
    </row>
    <row r="13" spans="2:23" ht="15.75" customHeight="1" x14ac:dyDescent="0.2">
      <c r="B13" s="45"/>
      <c r="C13" s="45"/>
      <c r="D13" s="45"/>
      <c r="E13" s="45"/>
      <c r="F13" s="45"/>
      <c r="G13" s="45"/>
      <c r="H13" s="45"/>
      <c r="I13" s="45"/>
      <c r="J13" s="45"/>
      <c r="K13" s="45"/>
      <c r="L13" s="45"/>
      <c r="M13" s="45"/>
      <c r="N13" s="45"/>
      <c r="O13" s="45"/>
      <c r="P13" s="45"/>
      <c r="Q13" s="45"/>
      <c r="R13" s="45"/>
      <c r="S13" s="45"/>
      <c r="T13" s="45"/>
      <c r="U13" s="45"/>
      <c r="V13" s="45"/>
      <c r="W13" s="45"/>
    </row>
    <row r="14" spans="2:23" ht="15.75" customHeight="1" x14ac:dyDescent="0.2">
      <c r="B14" s="45"/>
      <c r="C14" s="45"/>
      <c r="D14" s="45"/>
      <c r="E14" s="45"/>
      <c r="F14" s="45"/>
      <c r="G14" s="45"/>
      <c r="H14" s="45"/>
      <c r="I14" s="45"/>
      <c r="J14" s="45"/>
      <c r="K14" s="45"/>
      <c r="L14" s="45"/>
      <c r="M14" s="45"/>
      <c r="N14" s="45"/>
      <c r="O14" s="45"/>
      <c r="P14" s="45"/>
      <c r="Q14" s="45"/>
      <c r="R14" s="45"/>
      <c r="S14" s="45"/>
      <c r="T14" s="45"/>
      <c r="U14" s="45"/>
      <c r="V14" s="45"/>
      <c r="W14" s="45"/>
    </row>
    <row r="15" spans="2:23" ht="15.75" customHeight="1" x14ac:dyDescent="0.2">
      <c r="B15" s="45"/>
      <c r="C15" s="45"/>
      <c r="D15" s="45"/>
      <c r="E15" s="45"/>
      <c r="F15" s="45"/>
      <c r="G15" s="45"/>
      <c r="H15" s="45"/>
      <c r="I15" s="45"/>
      <c r="J15" s="45"/>
      <c r="K15" s="45"/>
      <c r="L15" s="45"/>
      <c r="M15" s="45"/>
      <c r="N15" s="45"/>
      <c r="O15" s="45"/>
      <c r="P15" s="45"/>
      <c r="Q15" s="45"/>
      <c r="R15" s="45"/>
      <c r="S15" s="45"/>
      <c r="T15" s="45"/>
      <c r="U15" s="45"/>
      <c r="V15" s="45"/>
      <c r="W15" s="45"/>
    </row>
    <row r="16" spans="2:23" ht="15.75" customHeight="1" x14ac:dyDescent="0.2">
      <c r="B16" s="45"/>
      <c r="C16" s="45"/>
      <c r="D16" s="45"/>
      <c r="E16" s="45"/>
      <c r="F16" s="45"/>
      <c r="G16" s="45"/>
      <c r="H16" s="45"/>
      <c r="I16" s="45"/>
      <c r="J16" s="45"/>
      <c r="K16" s="45"/>
      <c r="L16" s="45"/>
      <c r="M16" s="45"/>
      <c r="N16" s="45"/>
      <c r="O16" s="45"/>
      <c r="P16" s="45"/>
      <c r="Q16" s="45"/>
      <c r="R16" s="45"/>
      <c r="S16" s="45"/>
      <c r="T16" s="45"/>
      <c r="U16" s="45"/>
      <c r="V16" s="45"/>
      <c r="W16" s="45"/>
    </row>
    <row r="17" spans="2:23" ht="15.75" customHeight="1" x14ac:dyDescent="0.2">
      <c r="B17" s="45"/>
      <c r="C17" s="45"/>
      <c r="D17" s="45"/>
      <c r="E17" s="45"/>
      <c r="F17" s="45"/>
      <c r="G17" s="45"/>
      <c r="H17" s="45"/>
      <c r="I17" s="45"/>
      <c r="J17" s="45"/>
      <c r="K17" s="45"/>
      <c r="L17" s="45"/>
      <c r="M17" s="45"/>
      <c r="N17" s="45"/>
      <c r="O17" s="45"/>
      <c r="P17" s="45"/>
      <c r="Q17" s="45"/>
      <c r="R17" s="45"/>
      <c r="S17" s="45"/>
      <c r="T17" s="45"/>
      <c r="U17" s="45"/>
      <c r="V17" s="45"/>
      <c r="W17" s="45"/>
    </row>
    <row r="18" spans="2:23" ht="15.75" customHeight="1" x14ac:dyDescent="0.2">
      <c r="B18" s="45"/>
      <c r="C18" s="45"/>
      <c r="D18" s="45"/>
      <c r="E18" s="45"/>
      <c r="F18" s="45"/>
      <c r="G18" s="45"/>
      <c r="H18" s="45"/>
      <c r="I18" s="45"/>
      <c r="J18" s="45"/>
      <c r="K18" s="45"/>
      <c r="L18" s="45"/>
      <c r="M18" s="45"/>
      <c r="N18" s="45"/>
      <c r="O18" s="45"/>
      <c r="P18" s="45"/>
      <c r="Q18" s="45"/>
      <c r="R18" s="45"/>
      <c r="S18" s="45"/>
      <c r="T18" s="45"/>
      <c r="U18" s="45"/>
      <c r="V18" s="45"/>
      <c r="W18" s="45"/>
    </row>
    <row r="19" spans="2:23" ht="15.75" customHeight="1" x14ac:dyDescent="0.2">
      <c r="B19" s="45"/>
      <c r="C19" s="45"/>
      <c r="D19" s="45"/>
      <c r="E19" s="45"/>
      <c r="F19" s="45"/>
      <c r="G19" s="45"/>
      <c r="H19" s="45"/>
      <c r="I19" s="45"/>
      <c r="J19" s="45"/>
      <c r="K19" s="45"/>
      <c r="L19" s="45"/>
      <c r="M19" s="45"/>
      <c r="N19" s="45"/>
      <c r="O19" s="45"/>
      <c r="P19" s="45"/>
      <c r="Q19" s="45"/>
      <c r="R19" s="45"/>
      <c r="S19" s="45"/>
      <c r="T19" s="45"/>
      <c r="U19" s="45"/>
      <c r="V19" s="45"/>
      <c r="W19" s="45"/>
    </row>
    <row r="20" spans="2:23" ht="15.75" customHeight="1" x14ac:dyDescent="0.2">
      <c r="B20" s="45"/>
      <c r="C20" s="45"/>
      <c r="D20" s="45"/>
      <c r="E20" s="45"/>
      <c r="F20" s="45"/>
      <c r="G20" s="45"/>
      <c r="H20" s="45"/>
      <c r="I20" s="45"/>
      <c r="J20" s="45"/>
      <c r="K20" s="45"/>
      <c r="L20" s="45"/>
      <c r="M20" s="45"/>
      <c r="N20" s="45"/>
      <c r="O20" s="45"/>
      <c r="P20" s="45"/>
      <c r="Q20" s="45"/>
      <c r="R20" s="45"/>
      <c r="S20" s="45"/>
      <c r="T20" s="45"/>
      <c r="U20" s="45"/>
      <c r="V20" s="45"/>
      <c r="W20" s="45"/>
    </row>
    <row r="21" spans="2:23" ht="15.75" customHeight="1" x14ac:dyDescent="0.2">
      <c r="B21" s="45"/>
      <c r="C21" s="45"/>
      <c r="D21" s="45"/>
      <c r="E21" s="45"/>
      <c r="F21" s="45"/>
      <c r="G21" s="45"/>
      <c r="H21" s="45"/>
      <c r="I21" s="45"/>
      <c r="J21" s="45"/>
      <c r="K21" s="45"/>
      <c r="L21" s="45"/>
      <c r="M21" s="45"/>
      <c r="N21" s="45"/>
      <c r="O21" s="45"/>
      <c r="P21" s="45"/>
      <c r="Q21" s="45"/>
      <c r="R21" s="45"/>
      <c r="S21" s="45"/>
      <c r="T21" s="45"/>
      <c r="U21" s="45"/>
      <c r="V21" s="45"/>
      <c r="W21" s="45"/>
    </row>
    <row r="22" spans="2:23" ht="15.75" customHeight="1" x14ac:dyDescent="0.2">
      <c r="B22" s="45"/>
      <c r="C22" s="45"/>
      <c r="D22" s="45"/>
      <c r="E22" s="45"/>
      <c r="F22" s="45"/>
      <c r="G22" s="45"/>
      <c r="H22" s="45"/>
      <c r="I22" s="45"/>
      <c r="J22" s="45"/>
      <c r="K22" s="45"/>
      <c r="L22" s="45"/>
      <c r="M22" s="45"/>
      <c r="N22" s="45"/>
      <c r="O22" s="45"/>
      <c r="P22" s="45"/>
      <c r="Q22" s="45"/>
      <c r="R22" s="45"/>
      <c r="S22" s="45"/>
      <c r="T22" s="45"/>
      <c r="U22" s="45"/>
      <c r="V22" s="45"/>
      <c r="W22" s="45"/>
    </row>
    <row r="23" spans="2:23" ht="15.75" customHeight="1" x14ac:dyDescent="0.2">
      <c r="B23" s="45"/>
      <c r="C23" s="45"/>
      <c r="D23" s="45"/>
      <c r="E23" s="45"/>
      <c r="F23" s="45"/>
      <c r="G23" s="45"/>
      <c r="H23" s="45"/>
      <c r="I23" s="45"/>
      <c r="J23" s="45"/>
      <c r="K23" s="45"/>
      <c r="L23" s="45"/>
      <c r="M23" s="45"/>
      <c r="N23" s="45"/>
      <c r="O23" s="45"/>
      <c r="P23" s="45"/>
      <c r="Q23" s="45"/>
      <c r="R23" s="45"/>
      <c r="S23" s="45"/>
      <c r="T23" s="45"/>
      <c r="U23" s="45"/>
      <c r="V23" s="45"/>
      <c r="W23" s="45"/>
    </row>
    <row r="24" spans="2:23" ht="15.75" customHeight="1" x14ac:dyDescent="0.2">
      <c r="B24" s="45"/>
      <c r="C24" s="45"/>
      <c r="D24" s="45"/>
      <c r="E24" s="45"/>
      <c r="F24" s="45"/>
      <c r="G24" s="45"/>
      <c r="H24" s="45"/>
      <c r="I24" s="45"/>
      <c r="J24" s="45"/>
      <c r="K24" s="45"/>
      <c r="L24" s="45"/>
      <c r="M24" s="45"/>
      <c r="N24" s="45"/>
      <c r="O24" s="45"/>
      <c r="P24" s="45"/>
      <c r="Q24" s="45"/>
      <c r="R24" s="45"/>
      <c r="S24" s="45"/>
      <c r="T24" s="45"/>
      <c r="U24" s="45"/>
      <c r="V24" s="45"/>
      <c r="W24" s="45"/>
    </row>
    <row r="25" spans="2:23" ht="15.75" customHeight="1" x14ac:dyDescent="0.2">
      <c r="B25" s="45"/>
      <c r="C25" s="45"/>
      <c r="D25" s="45"/>
      <c r="E25" s="45"/>
      <c r="F25" s="45"/>
      <c r="G25" s="45"/>
      <c r="H25" s="45"/>
      <c r="I25" s="45"/>
      <c r="J25" s="45"/>
      <c r="K25" s="45"/>
      <c r="L25" s="45"/>
      <c r="M25" s="45"/>
      <c r="N25" s="45"/>
      <c r="O25" s="45"/>
      <c r="P25" s="45"/>
      <c r="Q25" s="45"/>
      <c r="R25" s="45"/>
      <c r="S25" s="45"/>
      <c r="T25" s="45"/>
      <c r="U25" s="45"/>
      <c r="V25" s="45"/>
      <c r="W25" s="45"/>
    </row>
    <row r="26" spans="2:23" ht="15.75" customHeight="1" x14ac:dyDescent="0.2">
      <c r="B26" s="45"/>
      <c r="C26" s="45"/>
      <c r="D26" s="45"/>
      <c r="E26" s="45"/>
      <c r="F26" s="45"/>
      <c r="G26" s="45"/>
      <c r="H26" s="45"/>
      <c r="I26" s="45"/>
      <c r="J26" s="45"/>
      <c r="K26" s="45"/>
      <c r="L26" s="45"/>
      <c r="M26" s="45"/>
      <c r="N26" s="45"/>
      <c r="O26" s="45"/>
      <c r="P26" s="45"/>
      <c r="Q26" s="45"/>
      <c r="R26" s="45"/>
      <c r="S26" s="45"/>
      <c r="T26" s="45"/>
      <c r="U26" s="45"/>
      <c r="V26" s="45"/>
      <c r="W26" s="45"/>
    </row>
    <row r="27" spans="2:23" ht="15.75" customHeight="1" x14ac:dyDescent="0.2">
      <c r="B27" s="45"/>
      <c r="C27" s="45"/>
      <c r="D27" s="45"/>
      <c r="E27" s="45"/>
      <c r="F27" s="45"/>
      <c r="G27" s="45"/>
      <c r="H27" s="45"/>
      <c r="I27" s="45"/>
      <c r="J27" s="45"/>
      <c r="K27" s="45"/>
      <c r="L27" s="45"/>
      <c r="M27" s="45"/>
      <c r="N27" s="45"/>
      <c r="O27" s="45"/>
      <c r="P27" s="45"/>
      <c r="Q27" s="45"/>
      <c r="R27" s="45"/>
      <c r="S27" s="45"/>
      <c r="T27" s="45"/>
      <c r="U27" s="45"/>
      <c r="V27" s="45"/>
      <c r="W27" s="45"/>
    </row>
    <row r="28" spans="2:23" ht="15.75" customHeight="1" x14ac:dyDescent="0.2">
      <c r="B28" s="45"/>
      <c r="C28" s="45"/>
      <c r="D28" s="45"/>
      <c r="E28" s="45"/>
      <c r="F28" s="45"/>
      <c r="G28" s="45"/>
      <c r="H28" s="45"/>
      <c r="I28" s="45"/>
      <c r="J28" s="45"/>
      <c r="K28" s="45"/>
      <c r="L28" s="45"/>
      <c r="M28" s="45"/>
      <c r="N28" s="45"/>
      <c r="O28" s="45"/>
      <c r="P28" s="45"/>
      <c r="Q28" s="45"/>
      <c r="R28" s="45"/>
      <c r="S28" s="45"/>
      <c r="T28" s="45"/>
      <c r="U28" s="45"/>
      <c r="V28" s="45"/>
      <c r="W28" s="45"/>
    </row>
    <row r="29" spans="2:23" ht="15.75" customHeight="1" x14ac:dyDescent="0.2">
      <c r="B29" s="45"/>
      <c r="C29" s="45"/>
      <c r="D29" s="45"/>
      <c r="E29" s="45"/>
      <c r="F29" s="45"/>
      <c r="G29" s="45"/>
      <c r="H29" s="45"/>
      <c r="I29" s="45"/>
      <c r="J29" s="45"/>
      <c r="K29" s="45"/>
      <c r="L29" s="45"/>
      <c r="M29" s="45"/>
      <c r="N29" s="45"/>
      <c r="O29" s="45"/>
      <c r="P29" s="45"/>
      <c r="Q29" s="45"/>
      <c r="R29" s="45"/>
      <c r="S29" s="45"/>
      <c r="T29" s="45"/>
      <c r="U29" s="45"/>
      <c r="V29" s="45"/>
      <c r="W29" s="45"/>
    </row>
    <row r="30" spans="2:23" ht="15.75" customHeight="1" x14ac:dyDescent="0.2">
      <c r="B30" s="45"/>
      <c r="C30" s="45"/>
      <c r="D30" s="45"/>
      <c r="E30" s="45"/>
      <c r="F30" s="45"/>
      <c r="G30" s="45"/>
      <c r="H30" s="45"/>
      <c r="I30" s="45"/>
      <c r="J30" s="45"/>
      <c r="K30" s="45"/>
      <c r="L30" s="45"/>
      <c r="M30" s="45"/>
      <c r="N30" s="45"/>
      <c r="O30" s="45"/>
      <c r="P30" s="45"/>
      <c r="Q30" s="45"/>
      <c r="R30" s="45"/>
      <c r="S30" s="45"/>
      <c r="T30" s="45"/>
      <c r="U30" s="45"/>
      <c r="V30" s="45"/>
      <c r="W30" s="45"/>
    </row>
    <row r="31" spans="2:23" ht="15.75" customHeight="1" x14ac:dyDescent="0.2">
      <c r="B31" s="45"/>
      <c r="C31" s="45"/>
      <c r="D31" s="45"/>
      <c r="E31" s="45"/>
      <c r="F31" s="45"/>
      <c r="G31" s="45"/>
      <c r="H31" s="45"/>
      <c r="I31" s="45"/>
      <c r="J31" s="45"/>
      <c r="K31" s="45"/>
      <c r="L31" s="45"/>
      <c r="M31" s="45"/>
      <c r="N31" s="45"/>
      <c r="O31" s="45"/>
      <c r="P31" s="45"/>
      <c r="Q31" s="45"/>
      <c r="R31" s="45"/>
      <c r="S31" s="45"/>
      <c r="T31" s="45"/>
      <c r="U31" s="45"/>
      <c r="V31" s="45"/>
      <c r="W31" s="45"/>
    </row>
    <row r="32" spans="2:23" ht="15.75" customHeight="1" x14ac:dyDescent="0.2">
      <c r="B32" s="45"/>
      <c r="C32" s="45"/>
      <c r="D32" s="45"/>
      <c r="E32" s="45"/>
      <c r="F32" s="45"/>
      <c r="G32" s="45"/>
      <c r="H32" s="45"/>
      <c r="I32" s="45"/>
      <c r="J32" s="45"/>
      <c r="K32" s="45"/>
      <c r="L32" s="45"/>
      <c r="M32" s="45"/>
      <c r="N32" s="45"/>
      <c r="O32" s="45"/>
      <c r="P32" s="45"/>
      <c r="Q32" s="45"/>
      <c r="R32" s="45"/>
      <c r="S32" s="45"/>
      <c r="T32" s="45"/>
      <c r="U32" s="45"/>
      <c r="V32" s="45"/>
      <c r="W32" s="45"/>
    </row>
    <row r="33" spans="2:23" ht="15.75" customHeight="1" x14ac:dyDescent="0.2">
      <c r="B33" s="45"/>
      <c r="C33" s="45"/>
      <c r="D33" s="45"/>
      <c r="E33" s="45"/>
      <c r="F33" s="45"/>
      <c r="G33" s="45"/>
      <c r="H33" s="45"/>
      <c r="I33" s="45"/>
      <c r="J33" s="45"/>
      <c r="K33" s="45"/>
      <c r="L33" s="45"/>
      <c r="M33" s="45"/>
      <c r="N33" s="45"/>
      <c r="O33" s="45"/>
      <c r="P33" s="45"/>
      <c r="Q33" s="45"/>
      <c r="R33" s="45"/>
      <c r="S33" s="45"/>
      <c r="T33" s="45"/>
      <c r="U33" s="45"/>
      <c r="V33" s="45"/>
      <c r="W33" s="45"/>
    </row>
    <row r="34" spans="2:23" ht="15.75" customHeight="1" x14ac:dyDescent="0.2">
      <c r="B34" s="45"/>
      <c r="C34" s="45"/>
      <c r="D34" s="45"/>
      <c r="E34" s="45"/>
      <c r="F34" s="45"/>
      <c r="G34" s="45"/>
      <c r="H34" s="45"/>
      <c r="I34" s="45"/>
      <c r="J34" s="45"/>
      <c r="K34" s="45"/>
      <c r="L34" s="45"/>
      <c r="M34" s="45"/>
      <c r="N34" s="45"/>
      <c r="O34" s="45"/>
      <c r="P34" s="45"/>
      <c r="Q34" s="45"/>
      <c r="R34" s="45"/>
      <c r="S34" s="45"/>
      <c r="T34" s="45"/>
      <c r="U34" s="45"/>
      <c r="V34" s="45"/>
      <c r="W34" s="45"/>
    </row>
    <row r="35" spans="2:23" ht="15.75" customHeight="1" x14ac:dyDescent="0.2">
      <c r="B35" s="45"/>
      <c r="C35" s="45"/>
      <c r="D35" s="45"/>
      <c r="E35" s="45"/>
      <c r="F35" s="45"/>
      <c r="G35" s="45"/>
      <c r="H35" s="45"/>
      <c r="I35" s="45"/>
      <c r="J35" s="45"/>
      <c r="K35" s="45"/>
      <c r="L35" s="45"/>
      <c r="M35" s="45"/>
      <c r="N35" s="45"/>
      <c r="O35" s="45"/>
      <c r="P35" s="45"/>
      <c r="Q35" s="45"/>
      <c r="R35" s="45"/>
      <c r="S35" s="45"/>
      <c r="T35" s="45"/>
      <c r="U35" s="45"/>
      <c r="V35" s="45"/>
      <c r="W35" s="45"/>
    </row>
    <row r="36" spans="2:23" ht="15.75" customHeight="1" x14ac:dyDescent="0.2">
      <c r="B36" s="45"/>
      <c r="C36" s="45"/>
      <c r="D36" s="45"/>
      <c r="E36" s="45"/>
      <c r="F36" s="45"/>
      <c r="G36" s="45"/>
      <c r="H36" s="45"/>
      <c r="I36" s="45"/>
      <c r="J36" s="45"/>
      <c r="K36" s="45"/>
      <c r="L36" s="45"/>
      <c r="M36" s="45"/>
      <c r="N36" s="45"/>
      <c r="O36" s="45"/>
      <c r="P36" s="45"/>
      <c r="Q36" s="45"/>
      <c r="R36" s="45"/>
      <c r="S36" s="45"/>
      <c r="T36" s="45"/>
      <c r="U36" s="45"/>
      <c r="V36" s="45"/>
      <c r="W36" s="45"/>
    </row>
    <row r="37" spans="2:23" ht="15.75" customHeight="1" x14ac:dyDescent="0.2">
      <c r="B37" s="45"/>
      <c r="C37" s="45"/>
      <c r="D37" s="45"/>
      <c r="E37" s="45"/>
      <c r="F37" s="45"/>
      <c r="G37" s="45"/>
      <c r="H37" s="45"/>
      <c r="I37" s="45"/>
      <c r="J37" s="45"/>
      <c r="K37" s="45"/>
      <c r="L37" s="45"/>
      <c r="M37" s="45"/>
      <c r="N37" s="45"/>
      <c r="O37" s="45"/>
      <c r="P37" s="45"/>
      <c r="Q37" s="45"/>
      <c r="R37" s="45"/>
      <c r="S37" s="45"/>
      <c r="T37" s="45"/>
      <c r="U37" s="45"/>
      <c r="V37" s="45"/>
      <c r="W37" s="45"/>
    </row>
    <row r="38" spans="2:23" ht="15.75" customHeight="1" x14ac:dyDescent="0.2">
      <c r="B38" s="45"/>
      <c r="C38" s="45"/>
      <c r="D38" s="45"/>
      <c r="E38" s="45"/>
      <c r="F38" s="45"/>
      <c r="G38" s="45"/>
      <c r="H38" s="45"/>
      <c r="I38" s="45"/>
      <c r="J38" s="45"/>
      <c r="K38" s="45"/>
      <c r="L38" s="45"/>
      <c r="M38" s="45"/>
      <c r="N38" s="45"/>
      <c r="O38" s="45"/>
      <c r="P38" s="45"/>
      <c r="Q38" s="45"/>
      <c r="R38" s="45"/>
      <c r="S38" s="45"/>
      <c r="T38" s="45"/>
      <c r="U38" s="45"/>
      <c r="V38" s="45"/>
      <c r="W38" s="45"/>
    </row>
    <row r="39" spans="2:23" ht="15.75" customHeight="1" x14ac:dyDescent="0.2">
      <c r="B39" s="45"/>
      <c r="C39" s="45"/>
      <c r="D39" s="45"/>
      <c r="E39" s="45"/>
      <c r="F39" s="45"/>
      <c r="G39" s="45"/>
      <c r="H39" s="45"/>
      <c r="I39" s="45"/>
      <c r="J39" s="45"/>
      <c r="K39" s="45"/>
      <c r="L39" s="45"/>
      <c r="M39" s="45"/>
      <c r="N39" s="45"/>
      <c r="O39" s="45"/>
      <c r="P39" s="45"/>
      <c r="Q39" s="45"/>
      <c r="R39" s="45"/>
      <c r="S39" s="45"/>
      <c r="T39" s="45"/>
      <c r="U39" s="45"/>
      <c r="V39" s="45"/>
      <c r="W39" s="45"/>
    </row>
    <row r="40" spans="2:23" ht="15.75" customHeight="1" x14ac:dyDescent="0.2">
      <c r="B40" s="45"/>
      <c r="C40" s="45"/>
      <c r="D40" s="45"/>
      <c r="E40" s="45"/>
      <c r="F40" s="45"/>
      <c r="G40" s="45"/>
      <c r="H40" s="45"/>
      <c r="I40" s="45"/>
      <c r="J40" s="45"/>
      <c r="K40" s="45"/>
      <c r="L40" s="45"/>
      <c r="M40" s="45"/>
      <c r="N40" s="45"/>
      <c r="O40" s="45"/>
      <c r="P40" s="45"/>
      <c r="Q40" s="45"/>
      <c r="R40" s="45"/>
      <c r="S40" s="45"/>
      <c r="T40" s="45"/>
      <c r="U40" s="45"/>
      <c r="V40" s="45"/>
      <c r="W40" s="45"/>
    </row>
    <row r="41" spans="2:23" ht="15.75" customHeight="1" x14ac:dyDescent="0.2">
      <c r="B41" s="45"/>
      <c r="C41" s="45"/>
      <c r="D41" s="45"/>
      <c r="E41" s="45"/>
      <c r="F41" s="45"/>
      <c r="G41" s="45"/>
      <c r="H41" s="45"/>
      <c r="I41" s="45"/>
      <c r="J41" s="45"/>
      <c r="K41" s="45"/>
      <c r="L41" s="45"/>
      <c r="M41" s="45"/>
      <c r="N41" s="45"/>
      <c r="O41" s="45"/>
      <c r="P41" s="45"/>
      <c r="Q41" s="45"/>
      <c r="R41" s="45"/>
      <c r="S41" s="45"/>
      <c r="T41" s="45"/>
      <c r="U41" s="45"/>
      <c r="V41" s="45"/>
      <c r="W41" s="45"/>
    </row>
    <row r="42" spans="2:23" ht="15.75" customHeight="1" x14ac:dyDescent="0.2">
      <c r="B42" s="45"/>
      <c r="C42" s="45"/>
      <c r="D42" s="45"/>
      <c r="E42" s="45"/>
      <c r="F42" s="45"/>
      <c r="G42" s="45"/>
      <c r="H42" s="45"/>
      <c r="I42" s="45"/>
      <c r="J42" s="45"/>
      <c r="K42" s="45"/>
      <c r="L42" s="45"/>
      <c r="M42" s="45"/>
      <c r="N42" s="45"/>
      <c r="O42" s="45"/>
      <c r="P42" s="45"/>
      <c r="Q42" s="45"/>
      <c r="R42" s="45"/>
      <c r="S42" s="45"/>
      <c r="T42" s="45"/>
      <c r="U42" s="45"/>
      <c r="V42" s="45"/>
      <c r="W42" s="45"/>
    </row>
    <row r="43" spans="2:23" ht="15.75" customHeight="1" x14ac:dyDescent="0.2">
      <c r="B43" s="45"/>
      <c r="C43" s="45"/>
      <c r="D43" s="45"/>
      <c r="E43" s="45"/>
      <c r="F43" s="45"/>
      <c r="G43" s="45"/>
      <c r="H43" s="45"/>
      <c r="I43" s="45"/>
      <c r="J43" s="45"/>
      <c r="K43" s="45"/>
      <c r="L43" s="45"/>
      <c r="M43" s="45"/>
      <c r="N43" s="45"/>
      <c r="O43" s="45"/>
      <c r="P43" s="45"/>
      <c r="Q43" s="45"/>
      <c r="R43" s="45"/>
      <c r="S43" s="45"/>
      <c r="T43" s="45"/>
      <c r="U43" s="45"/>
      <c r="V43" s="45"/>
      <c r="W43" s="45"/>
    </row>
    <row r="44" spans="2:23" ht="15.75" customHeight="1" x14ac:dyDescent="0.2">
      <c r="B44" s="45"/>
      <c r="C44" s="45"/>
      <c r="D44" s="45"/>
      <c r="E44" s="45"/>
      <c r="F44" s="45"/>
      <c r="G44" s="45"/>
      <c r="H44" s="45"/>
      <c r="I44" s="45"/>
      <c r="J44" s="45"/>
      <c r="K44" s="45"/>
      <c r="L44" s="45"/>
      <c r="M44" s="45"/>
      <c r="N44" s="45"/>
      <c r="O44" s="45"/>
      <c r="P44" s="45"/>
      <c r="Q44" s="45"/>
      <c r="R44" s="45"/>
      <c r="S44" s="45"/>
      <c r="T44" s="45"/>
      <c r="U44" s="45"/>
      <c r="V44" s="45"/>
      <c r="W44" s="45"/>
    </row>
    <row r="45" spans="2:23" ht="15.75" customHeight="1" x14ac:dyDescent="0.2">
      <c r="B45" s="45"/>
      <c r="C45" s="45"/>
      <c r="D45" s="45"/>
      <c r="E45" s="45"/>
      <c r="F45" s="45"/>
      <c r="G45" s="45"/>
      <c r="H45" s="45"/>
      <c r="I45" s="45"/>
      <c r="J45" s="45"/>
      <c r="K45" s="45"/>
      <c r="L45" s="45"/>
      <c r="M45" s="45"/>
      <c r="N45" s="45"/>
      <c r="O45" s="45"/>
      <c r="P45" s="45"/>
      <c r="Q45" s="45"/>
      <c r="R45" s="45"/>
      <c r="S45" s="45"/>
      <c r="T45" s="45"/>
      <c r="U45" s="45"/>
      <c r="V45" s="45"/>
      <c r="W45" s="45"/>
    </row>
    <row r="46" spans="2:23" ht="15.75" customHeight="1" x14ac:dyDescent="0.2">
      <c r="B46" s="44"/>
      <c r="C46" s="45"/>
      <c r="D46" s="45"/>
      <c r="E46" s="45"/>
      <c r="F46" s="45"/>
      <c r="G46" s="45"/>
      <c r="H46" s="45"/>
      <c r="I46" s="45"/>
      <c r="J46" s="45"/>
      <c r="K46" s="45"/>
      <c r="L46" s="45"/>
      <c r="M46" s="45"/>
      <c r="N46" s="45"/>
      <c r="O46" s="45"/>
      <c r="P46" s="45"/>
      <c r="Q46" s="45"/>
      <c r="R46" s="45"/>
      <c r="S46" s="45"/>
      <c r="T46" s="45"/>
      <c r="U46" s="45"/>
      <c r="V46" s="45"/>
      <c r="W46" s="45"/>
    </row>
    <row r="47" spans="2:23" ht="15.75" customHeight="1" x14ac:dyDescent="0.25">
      <c r="B47" s="43"/>
      <c r="C47" s="41"/>
    </row>
    <row r="48" spans="2:23" ht="15.75" customHeight="1" x14ac:dyDescent="0.25">
      <c r="B48" s="43"/>
      <c r="C48" s="41"/>
      <c r="D48" s="42"/>
    </row>
    <row r="49" spans="2:4" ht="15.75" customHeight="1" x14ac:dyDescent="0.25">
      <c r="B49" s="43"/>
      <c r="C49" s="41"/>
      <c r="D49" s="42"/>
    </row>
    <row r="50" spans="2:4" ht="15.75" customHeight="1" x14ac:dyDescent="0.25">
      <c r="B50" s="43"/>
      <c r="C50" s="41"/>
      <c r="D50" s="42"/>
    </row>
    <row r="51" spans="2:4" ht="15.75" customHeight="1" x14ac:dyDescent="0.25">
      <c r="B51" s="43"/>
      <c r="C51" s="41"/>
      <c r="D51" s="42"/>
    </row>
    <row r="52" spans="2:4" ht="15.75" customHeight="1" x14ac:dyDescent="0.25">
      <c r="B52" s="43"/>
      <c r="C52" s="41"/>
      <c r="D52" s="42"/>
    </row>
    <row r="53" spans="2:4" ht="15.75" customHeight="1" x14ac:dyDescent="0.25">
      <c r="B53" s="43"/>
      <c r="C53" s="41"/>
      <c r="D53" s="42"/>
    </row>
    <row r="56" spans="2:4" ht="15.75" customHeight="1" x14ac:dyDescent="0.25">
      <c r="B56" s="43"/>
      <c r="C56" s="41"/>
      <c r="D56" s="42"/>
    </row>
    <row r="57" spans="2:4" ht="15.75" customHeight="1" x14ac:dyDescent="0.25">
      <c r="B57" s="43"/>
      <c r="C57" s="41"/>
      <c r="D57" s="42"/>
    </row>
    <row r="58" spans="2:4" ht="15.75" customHeight="1" x14ac:dyDescent="0.25">
      <c r="B58" s="43"/>
      <c r="C58" s="41"/>
      <c r="D58" s="42"/>
    </row>
    <row r="59" spans="2:4" ht="15.75" customHeight="1" x14ac:dyDescent="0.25">
      <c r="B59" s="43"/>
      <c r="C59" s="41"/>
      <c r="D59" s="42"/>
    </row>
    <row r="60" spans="2:4" ht="15.75" customHeight="1" x14ac:dyDescent="0.25">
      <c r="B60" s="43"/>
      <c r="C60" s="41"/>
      <c r="D60" s="42"/>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887"/>
  <sheetViews>
    <sheetView zoomScaleNormal="100" workbookViewId="0">
      <selection activeCell="K17" sqref="K17"/>
    </sheetView>
  </sheetViews>
  <sheetFormatPr defaultRowHeight="15" x14ac:dyDescent="0.25"/>
  <cols>
    <col min="1" max="16384" width="9.140625" style="68"/>
  </cols>
  <sheetData>
    <row r="1" spans="1:21" ht="14.25" customHeight="1" x14ac:dyDescent="0.25">
      <c r="A1" s="68" t="s">
        <v>173</v>
      </c>
      <c r="B1" s="68" t="s">
        <v>208</v>
      </c>
      <c r="C1" s="68" t="s">
        <v>211</v>
      </c>
      <c r="D1" s="68" t="s">
        <v>1</v>
      </c>
      <c r="E1" s="68" t="s">
        <v>59</v>
      </c>
      <c r="F1" s="68" t="s">
        <v>132</v>
      </c>
      <c r="P1" s="68" t="s">
        <v>173</v>
      </c>
      <c r="Q1" s="68" t="s">
        <v>208</v>
      </c>
      <c r="R1" s="68" t="s">
        <v>211</v>
      </c>
      <c r="S1" s="68" t="s">
        <v>1</v>
      </c>
      <c r="T1" s="68" t="s">
        <v>59</v>
      </c>
      <c r="U1" s="68" t="s">
        <v>132</v>
      </c>
    </row>
    <row r="2" spans="1:21" x14ac:dyDescent="0.25">
      <c r="A2" s="68" t="s">
        <v>2</v>
      </c>
      <c r="B2" s="68">
        <v>1</v>
      </c>
      <c r="C2" s="68">
        <v>0</v>
      </c>
      <c r="D2" s="68">
        <v>0</v>
      </c>
      <c r="E2" s="68">
        <v>0</v>
      </c>
      <c r="F2" s="68">
        <v>420</v>
      </c>
      <c r="P2" s="68" t="s">
        <v>2</v>
      </c>
      <c r="Q2" s="68">
        <v>1</v>
      </c>
      <c r="R2" s="68">
        <v>0</v>
      </c>
      <c r="S2" s="68">
        <v>0</v>
      </c>
      <c r="T2" s="68">
        <v>0</v>
      </c>
      <c r="U2" s="68">
        <v>420</v>
      </c>
    </row>
    <row r="3" spans="1:21" x14ac:dyDescent="0.25">
      <c r="A3" s="68" t="s">
        <v>2</v>
      </c>
      <c r="B3" s="68">
        <v>1</v>
      </c>
      <c r="C3" s="68">
        <v>0</v>
      </c>
      <c r="D3" s="68">
        <v>0</v>
      </c>
      <c r="E3" s="68">
        <v>1</v>
      </c>
      <c r="F3" s="68">
        <v>5054</v>
      </c>
      <c r="P3" s="68" t="s">
        <v>2</v>
      </c>
      <c r="Q3" s="68">
        <v>1</v>
      </c>
      <c r="R3" s="68">
        <v>0</v>
      </c>
      <c r="S3" s="68">
        <v>0</v>
      </c>
      <c r="T3" s="68">
        <v>1</v>
      </c>
      <c r="U3" s="68">
        <v>5054</v>
      </c>
    </row>
    <row r="4" spans="1:21" x14ac:dyDescent="0.25">
      <c r="A4" s="68" t="s">
        <v>2</v>
      </c>
      <c r="B4" s="68">
        <v>1</v>
      </c>
      <c r="C4" s="68">
        <v>0</v>
      </c>
      <c r="D4" s="68">
        <v>1</v>
      </c>
      <c r="E4" s="68">
        <v>0</v>
      </c>
      <c r="F4" s="68">
        <v>186</v>
      </c>
      <c r="P4" s="68" t="s">
        <v>2</v>
      </c>
      <c r="Q4" s="68">
        <v>1</v>
      </c>
      <c r="R4" s="68">
        <v>0</v>
      </c>
      <c r="S4" s="68">
        <v>1</v>
      </c>
      <c r="T4" s="68">
        <v>0</v>
      </c>
      <c r="U4" s="68">
        <v>186</v>
      </c>
    </row>
    <row r="5" spans="1:21" x14ac:dyDescent="0.25">
      <c r="A5" s="68" t="s">
        <v>2</v>
      </c>
      <c r="B5" s="68">
        <v>1</v>
      </c>
      <c r="C5" s="68">
        <v>0</v>
      </c>
      <c r="D5" s="68">
        <v>1</v>
      </c>
      <c r="E5" s="68">
        <v>1</v>
      </c>
      <c r="F5" s="68">
        <v>3765</v>
      </c>
      <c r="P5" s="68" t="s">
        <v>2</v>
      </c>
      <c r="Q5" s="68">
        <v>1</v>
      </c>
      <c r="R5" s="68">
        <v>0</v>
      </c>
      <c r="S5" s="68">
        <v>1</v>
      </c>
      <c r="T5" s="68">
        <v>1</v>
      </c>
      <c r="U5" s="68">
        <v>3765</v>
      </c>
    </row>
    <row r="6" spans="1:21" x14ac:dyDescent="0.25">
      <c r="A6" s="68" t="s">
        <v>2</v>
      </c>
      <c r="B6" s="68">
        <v>1</v>
      </c>
      <c r="C6" s="68">
        <v>1</v>
      </c>
      <c r="D6" s="68">
        <v>0</v>
      </c>
      <c r="E6" s="68">
        <v>0</v>
      </c>
      <c r="F6" s="68">
        <v>39</v>
      </c>
      <c r="P6" s="68" t="s">
        <v>2</v>
      </c>
      <c r="Q6" s="68">
        <v>1</v>
      </c>
      <c r="R6" s="68">
        <v>1</v>
      </c>
      <c r="S6" s="68">
        <v>0</v>
      </c>
      <c r="T6" s="68">
        <v>0</v>
      </c>
      <c r="U6" s="68">
        <v>39</v>
      </c>
    </row>
    <row r="7" spans="1:21" x14ac:dyDescent="0.25">
      <c r="A7" s="68" t="s">
        <v>2</v>
      </c>
      <c r="B7" s="68">
        <v>1</v>
      </c>
      <c r="C7" s="68">
        <v>1</v>
      </c>
      <c r="D7" s="68">
        <v>0</v>
      </c>
      <c r="E7" s="68">
        <v>1</v>
      </c>
      <c r="F7" s="68">
        <v>263</v>
      </c>
      <c r="P7" s="68" t="s">
        <v>2</v>
      </c>
      <c r="Q7" s="68">
        <v>1</v>
      </c>
      <c r="R7" s="68">
        <v>1</v>
      </c>
      <c r="S7" s="68">
        <v>0</v>
      </c>
      <c r="T7" s="68">
        <v>1</v>
      </c>
      <c r="U7" s="68">
        <v>263</v>
      </c>
    </row>
    <row r="8" spans="1:21" x14ac:dyDescent="0.25">
      <c r="A8" s="68" t="s">
        <v>2</v>
      </c>
      <c r="B8" s="68">
        <v>1</v>
      </c>
      <c r="C8" s="68">
        <v>1</v>
      </c>
      <c r="D8" s="68">
        <v>1</v>
      </c>
      <c r="E8" s="68">
        <v>0</v>
      </c>
      <c r="F8" s="68">
        <v>15</v>
      </c>
      <c r="P8" s="68" t="s">
        <v>2</v>
      </c>
      <c r="Q8" s="68">
        <v>1</v>
      </c>
      <c r="R8" s="68">
        <v>1</v>
      </c>
      <c r="S8" s="68">
        <v>1</v>
      </c>
      <c r="T8" s="68">
        <v>0</v>
      </c>
      <c r="U8" s="68">
        <v>15</v>
      </c>
    </row>
    <row r="9" spans="1:21" x14ac:dyDescent="0.25">
      <c r="A9" s="68" t="s">
        <v>2</v>
      </c>
      <c r="B9" s="68">
        <v>1</v>
      </c>
      <c r="C9" s="68">
        <v>1</v>
      </c>
      <c r="D9" s="68">
        <v>1</v>
      </c>
      <c r="E9" s="68">
        <v>1</v>
      </c>
      <c r="F9" s="68">
        <v>168</v>
      </c>
      <c r="P9" s="68" t="s">
        <v>2</v>
      </c>
      <c r="Q9" s="68">
        <v>1</v>
      </c>
      <c r="R9" s="68">
        <v>1</v>
      </c>
      <c r="S9" s="68">
        <v>1</v>
      </c>
      <c r="T9" s="68">
        <v>1</v>
      </c>
      <c r="U9" s="68">
        <v>168</v>
      </c>
    </row>
    <row r="10" spans="1:21" x14ac:dyDescent="0.25">
      <c r="A10" s="68" t="s">
        <v>2</v>
      </c>
      <c r="B10" s="68">
        <v>2</v>
      </c>
      <c r="C10" s="68">
        <v>0</v>
      </c>
      <c r="D10" s="68">
        <v>0</v>
      </c>
      <c r="E10" s="68">
        <v>0</v>
      </c>
      <c r="F10" s="68">
        <v>1422</v>
      </c>
      <c r="P10" s="68" t="s">
        <v>2</v>
      </c>
      <c r="Q10" s="68">
        <v>2</v>
      </c>
      <c r="R10" s="68">
        <v>0</v>
      </c>
      <c r="S10" s="68">
        <v>0</v>
      </c>
      <c r="T10" s="68">
        <v>0</v>
      </c>
      <c r="U10" s="68">
        <v>1422</v>
      </c>
    </row>
    <row r="11" spans="1:21" x14ac:dyDescent="0.25">
      <c r="A11" s="68" t="s">
        <v>2</v>
      </c>
      <c r="B11" s="68">
        <v>2</v>
      </c>
      <c r="C11" s="68">
        <v>0</v>
      </c>
      <c r="D11" s="68">
        <v>0</v>
      </c>
      <c r="E11" s="68">
        <v>1</v>
      </c>
      <c r="F11" s="68">
        <v>524</v>
      </c>
      <c r="P11" s="68" t="s">
        <v>2</v>
      </c>
      <c r="Q11" s="68">
        <v>2</v>
      </c>
      <c r="R11" s="68">
        <v>0</v>
      </c>
      <c r="S11" s="68">
        <v>0</v>
      </c>
      <c r="T11" s="68">
        <v>1</v>
      </c>
      <c r="U11" s="68">
        <v>524</v>
      </c>
    </row>
    <row r="12" spans="1:21" x14ac:dyDescent="0.25">
      <c r="A12" s="68" t="s">
        <v>2</v>
      </c>
      <c r="B12" s="68">
        <v>2</v>
      </c>
      <c r="C12" s="68">
        <v>0</v>
      </c>
      <c r="D12" s="68">
        <v>1</v>
      </c>
      <c r="E12" s="68">
        <v>0</v>
      </c>
      <c r="F12" s="68">
        <v>345</v>
      </c>
      <c r="P12" s="68" t="s">
        <v>2</v>
      </c>
      <c r="Q12" s="68">
        <v>2</v>
      </c>
      <c r="R12" s="68">
        <v>0</v>
      </c>
      <c r="S12" s="68">
        <v>1</v>
      </c>
      <c r="T12" s="68">
        <v>0</v>
      </c>
      <c r="U12" s="68">
        <v>345</v>
      </c>
    </row>
    <row r="13" spans="1:21" x14ac:dyDescent="0.25">
      <c r="A13" s="68" t="s">
        <v>2</v>
      </c>
      <c r="B13" s="68">
        <v>2</v>
      </c>
      <c r="C13" s="68">
        <v>0</v>
      </c>
      <c r="D13" s="68">
        <v>1</v>
      </c>
      <c r="E13" s="68">
        <v>1</v>
      </c>
      <c r="F13" s="68">
        <v>741</v>
      </c>
      <c r="P13" s="68" t="s">
        <v>2</v>
      </c>
      <c r="Q13" s="68">
        <v>2</v>
      </c>
      <c r="R13" s="68">
        <v>0</v>
      </c>
      <c r="S13" s="68">
        <v>1</v>
      </c>
      <c r="T13" s="68">
        <v>1</v>
      </c>
      <c r="U13" s="68">
        <v>741</v>
      </c>
    </row>
    <row r="14" spans="1:21" x14ac:dyDescent="0.25">
      <c r="A14" s="68" t="s">
        <v>2</v>
      </c>
      <c r="B14" s="68">
        <v>2</v>
      </c>
      <c r="C14" s="68">
        <v>1</v>
      </c>
      <c r="D14" s="68">
        <v>0</v>
      </c>
      <c r="E14" s="68">
        <v>0</v>
      </c>
      <c r="F14" s="68">
        <v>1628</v>
      </c>
      <c r="P14" s="68" t="s">
        <v>2</v>
      </c>
      <c r="Q14" s="68">
        <v>2</v>
      </c>
      <c r="R14" s="68">
        <v>1</v>
      </c>
      <c r="S14" s="68">
        <v>0</v>
      </c>
      <c r="T14" s="68">
        <v>0</v>
      </c>
      <c r="U14" s="68">
        <v>1628</v>
      </c>
    </row>
    <row r="15" spans="1:21" x14ac:dyDescent="0.25">
      <c r="A15" s="68" t="s">
        <v>2</v>
      </c>
      <c r="B15" s="68">
        <v>2</v>
      </c>
      <c r="C15" s="68">
        <v>1</v>
      </c>
      <c r="D15" s="68">
        <v>0</v>
      </c>
      <c r="E15" s="68">
        <v>1</v>
      </c>
      <c r="F15" s="68">
        <v>20</v>
      </c>
      <c r="P15" s="68" t="s">
        <v>2</v>
      </c>
      <c r="Q15" s="68">
        <v>2</v>
      </c>
      <c r="R15" s="68">
        <v>1</v>
      </c>
      <c r="S15" s="68">
        <v>0</v>
      </c>
      <c r="T15" s="68">
        <v>1</v>
      </c>
      <c r="U15" s="68">
        <v>20</v>
      </c>
    </row>
    <row r="16" spans="1:21" x14ac:dyDescent="0.25">
      <c r="A16" s="68" t="s">
        <v>2</v>
      </c>
      <c r="B16" s="68">
        <v>2</v>
      </c>
      <c r="C16" s="68">
        <v>1</v>
      </c>
      <c r="D16" s="68">
        <v>1</v>
      </c>
      <c r="E16" s="68">
        <v>0</v>
      </c>
      <c r="F16" s="68">
        <v>1123</v>
      </c>
      <c r="P16" s="68" t="s">
        <v>2</v>
      </c>
      <c r="Q16" s="68">
        <v>2</v>
      </c>
      <c r="R16" s="68">
        <v>1</v>
      </c>
      <c r="S16" s="68">
        <v>1</v>
      </c>
      <c r="T16" s="68">
        <v>0</v>
      </c>
      <c r="U16" s="68">
        <v>1123</v>
      </c>
    </row>
    <row r="17" spans="1:21" x14ac:dyDescent="0.25">
      <c r="A17" s="68" t="s">
        <v>2</v>
      </c>
      <c r="B17" s="68">
        <v>2</v>
      </c>
      <c r="C17" s="68">
        <v>1</v>
      </c>
      <c r="D17" s="68">
        <v>1</v>
      </c>
      <c r="E17" s="68">
        <v>1</v>
      </c>
      <c r="F17" s="68">
        <v>50</v>
      </c>
      <c r="P17" s="68" t="s">
        <v>2</v>
      </c>
      <c r="Q17" s="68">
        <v>2</v>
      </c>
      <c r="R17" s="68">
        <v>1</v>
      </c>
      <c r="S17" s="68">
        <v>1</v>
      </c>
      <c r="T17" s="68">
        <v>1</v>
      </c>
      <c r="U17" s="68">
        <v>50</v>
      </c>
    </row>
    <row r="18" spans="1:21" x14ac:dyDescent="0.25">
      <c r="A18" s="68" t="s">
        <v>2</v>
      </c>
      <c r="B18" s="68">
        <v>3</v>
      </c>
      <c r="C18" s="68">
        <v>0</v>
      </c>
      <c r="D18" s="68">
        <v>0</v>
      </c>
      <c r="E18" s="68">
        <v>0</v>
      </c>
      <c r="F18" s="68">
        <v>349</v>
      </c>
      <c r="P18" s="68" t="s">
        <v>2</v>
      </c>
      <c r="Q18" s="68">
        <v>3</v>
      </c>
      <c r="R18" s="68">
        <v>0</v>
      </c>
      <c r="S18" s="68">
        <v>0</v>
      </c>
      <c r="T18" s="68">
        <v>0</v>
      </c>
      <c r="U18" s="68">
        <v>349</v>
      </c>
    </row>
    <row r="19" spans="1:21" x14ac:dyDescent="0.25">
      <c r="A19" s="68" t="s">
        <v>2</v>
      </c>
      <c r="B19" s="68">
        <v>3</v>
      </c>
      <c r="C19" s="68">
        <v>0</v>
      </c>
      <c r="D19" s="68">
        <v>0</v>
      </c>
      <c r="E19" s="68">
        <v>1</v>
      </c>
      <c r="F19" s="68">
        <v>419</v>
      </c>
      <c r="P19" s="68" t="s">
        <v>2</v>
      </c>
      <c r="Q19" s="68">
        <v>3</v>
      </c>
      <c r="R19" s="68">
        <v>0</v>
      </c>
      <c r="S19" s="68">
        <v>0</v>
      </c>
      <c r="T19" s="68">
        <v>1</v>
      </c>
      <c r="U19" s="68">
        <v>419</v>
      </c>
    </row>
    <row r="20" spans="1:21" x14ac:dyDescent="0.25">
      <c r="A20" s="68" t="s">
        <v>2</v>
      </c>
      <c r="B20" s="68">
        <v>3</v>
      </c>
      <c r="C20" s="68">
        <v>0</v>
      </c>
      <c r="D20" s="68">
        <v>1</v>
      </c>
      <c r="E20" s="68">
        <v>0</v>
      </c>
      <c r="F20" s="68">
        <v>82</v>
      </c>
      <c r="P20" s="68" t="s">
        <v>2</v>
      </c>
      <c r="Q20" s="68">
        <v>3</v>
      </c>
      <c r="R20" s="68">
        <v>0</v>
      </c>
      <c r="S20" s="68">
        <v>1</v>
      </c>
      <c r="T20" s="68">
        <v>0</v>
      </c>
      <c r="U20" s="68">
        <v>82</v>
      </c>
    </row>
    <row r="21" spans="1:21" x14ac:dyDescent="0.25">
      <c r="A21" s="68" t="s">
        <v>2</v>
      </c>
      <c r="B21" s="68">
        <v>3</v>
      </c>
      <c r="C21" s="68">
        <v>0</v>
      </c>
      <c r="D21" s="68">
        <v>1</v>
      </c>
      <c r="E21" s="68">
        <v>1</v>
      </c>
      <c r="F21" s="68">
        <v>172</v>
      </c>
      <c r="P21" s="68" t="s">
        <v>2</v>
      </c>
      <c r="Q21" s="68">
        <v>3</v>
      </c>
      <c r="R21" s="68">
        <v>0</v>
      </c>
      <c r="S21" s="68">
        <v>1</v>
      </c>
      <c r="T21" s="68">
        <v>1</v>
      </c>
      <c r="U21" s="68">
        <v>172</v>
      </c>
    </row>
    <row r="22" spans="1:21" x14ac:dyDescent="0.25">
      <c r="A22" s="68" t="s">
        <v>2</v>
      </c>
      <c r="B22" s="68">
        <v>3</v>
      </c>
      <c r="C22" s="68">
        <v>1</v>
      </c>
      <c r="D22" s="68">
        <v>0</v>
      </c>
      <c r="E22" s="68">
        <v>0</v>
      </c>
      <c r="F22" s="68">
        <v>302</v>
      </c>
      <c r="P22" s="68" t="s">
        <v>2</v>
      </c>
      <c r="Q22" s="68">
        <v>3</v>
      </c>
      <c r="R22" s="68">
        <v>1</v>
      </c>
      <c r="S22" s="68">
        <v>0</v>
      </c>
      <c r="T22" s="68">
        <v>0</v>
      </c>
      <c r="U22" s="68">
        <v>302</v>
      </c>
    </row>
    <row r="23" spans="1:21" x14ac:dyDescent="0.25">
      <c r="A23" s="68" t="s">
        <v>2</v>
      </c>
      <c r="B23" s="68">
        <v>3</v>
      </c>
      <c r="C23" s="68">
        <v>1</v>
      </c>
      <c r="D23" s="68">
        <v>0</v>
      </c>
      <c r="E23" s="68">
        <v>1</v>
      </c>
      <c r="F23" s="68">
        <v>39</v>
      </c>
      <c r="P23" s="68" t="s">
        <v>2</v>
      </c>
      <c r="Q23" s="68">
        <v>3</v>
      </c>
      <c r="R23" s="68">
        <v>1</v>
      </c>
      <c r="S23" s="68">
        <v>0</v>
      </c>
      <c r="T23" s="68">
        <v>1</v>
      </c>
      <c r="U23" s="68">
        <v>39</v>
      </c>
    </row>
    <row r="24" spans="1:21" x14ac:dyDescent="0.25">
      <c r="A24" s="68" t="s">
        <v>2</v>
      </c>
      <c r="B24" s="68">
        <v>3</v>
      </c>
      <c r="C24" s="68">
        <v>1</v>
      </c>
      <c r="D24" s="68">
        <v>1</v>
      </c>
      <c r="E24" s="68">
        <v>0</v>
      </c>
      <c r="F24" s="68">
        <v>164</v>
      </c>
      <c r="P24" s="68" t="s">
        <v>2</v>
      </c>
      <c r="Q24" s="68">
        <v>3</v>
      </c>
      <c r="R24" s="68">
        <v>1</v>
      </c>
      <c r="S24" s="68">
        <v>1</v>
      </c>
      <c r="T24" s="68">
        <v>0</v>
      </c>
      <c r="U24" s="68">
        <v>164</v>
      </c>
    </row>
    <row r="25" spans="1:21" x14ac:dyDescent="0.25">
      <c r="A25" s="68" t="s">
        <v>2</v>
      </c>
      <c r="B25" s="68">
        <v>3</v>
      </c>
      <c r="C25" s="68">
        <v>1</v>
      </c>
      <c r="D25" s="68">
        <v>1</v>
      </c>
      <c r="E25" s="68">
        <v>1</v>
      </c>
      <c r="F25" s="68">
        <v>17</v>
      </c>
      <c r="P25" s="68" t="s">
        <v>2</v>
      </c>
      <c r="Q25" s="68">
        <v>3</v>
      </c>
      <c r="R25" s="68">
        <v>1</v>
      </c>
      <c r="S25" s="68">
        <v>1</v>
      </c>
      <c r="T25" s="68">
        <v>1</v>
      </c>
      <c r="U25" s="68">
        <v>17</v>
      </c>
    </row>
    <row r="26" spans="1:21" x14ac:dyDescent="0.25">
      <c r="A26" s="68" t="s">
        <v>2</v>
      </c>
      <c r="B26" s="68">
        <v>4</v>
      </c>
      <c r="C26" s="68">
        <v>0</v>
      </c>
      <c r="D26" s="68">
        <v>0</v>
      </c>
      <c r="E26" s="68">
        <v>0</v>
      </c>
      <c r="F26" s="68">
        <v>1409</v>
      </c>
      <c r="P26" s="68" t="s">
        <v>2</v>
      </c>
      <c r="Q26" s="68">
        <v>4</v>
      </c>
      <c r="R26" s="68">
        <v>0</v>
      </c>
      <c r="S26" s="68">
        <v>0</v>
      </c>
      <c r="T26" s="68">
        <v>0</v>
      </c>
      <c r="U26" s="68">
        <v>1409</v>
      </c>
    </row>
    <row r="27" spans="1:21" x14ac:dyDescent="0.25">
      <c r="A27" s="68" t="s">
        <v>2</v>
      </c>
      <c r="B27" s="68">
        <v>4</v>
      </c>
      <c r="C27" s="68">
        <v>0</v>
      </c>
      <c r="D27" s="68">
        <v>0</v>
      </c>
      <c r="E27" s="68">
        <v>1</v>
      </c>
      <c r="F27" s="68">
        <v>455</v>
      </c>
      <c r="P27" s="68" t="s">
        <v>2</v>
      </c>
      <c r="Q27" s="68">
        <v>4</v>
      </c>
      <c r="R27" s="68">
        <v>0</v>
      </c>
      <c r="S27" s="68">
        <v>0</v>
      </c>
      <c r="T27" s="68">
        <v>1</v>
      </c>
      <c r="U27" s="68">
        <v>455</v>
      </c>
    </row>
    <row r="28" spans="1:21" x14ac:dyDescent="0.25">
      <c r="A28" s="68" t="s">
        <v>2</v>
      </c>
      <c r="B28" s="68">
        <v>4</v>
      </c>
      <c r="C28" s="68">
        <v>0</v>
      </c>
      <c r="D28" s="68">
        <v>1</v>
      </c>
      <c r="E28" s="68">
        <v>0</v>
      </c>
      <c r="F28" s="68">
        <v>386</v>
      </c>
      <c r="P28" s="68" t="s">
        <v>2</v>
      </c>
      <c r="Q28" s="68">
        <v>4</v>
      </c>
      <c r="R28" s="68">
        <v>0</v>
      </c>
      <c r="S28" s="68">
        <v>1</v>
      </c>
      <c r="T28" s="68">
        <v>0</v>
      </c>
      <c r="U28" s="68">
        <v>386</v>
      </c>
    </row>
    <row r="29" spans="1:21" x14ac:dyDescent="0.25">
      <c r="A29" s="68" t="s">
        <v>2</v>
      </c>
      <c r="B29" s="68">
        <v>4</v>
      </c>
      <c r="C29" s="68">
        <v>0</v>
      </c>
      <c r="D29" s="68">
        <v>1</v>
      </c>
      <c r="E29" s="68">
        <v>1</v>
      </c>
      <c r="F29" s="68">
        <v>339</v>
      </c>
      <c r="P29" s="68" t="s">
        <v>2</v>
      </c>
      <c r="Q29" s="68">
        <v>4</v>
      </c>
      <c r="R29" s="68">
        <v>0</v>
      </c>
      <c r="S29" s="68">
        <v>1</v>
      </c>
      <c r="T29" s="68">
        <v>1</v>
      </c>
      <c r="U29" s="68">
        <v>339</v>
      </c>
    </row>
    <row r="30" spans="1:21" x14ac:dyDescent="0.25">
      <c r="A30" s="68" t="s">
        <v>2</v>
      </c>
      <c r="B30" s="68">
        <v>4</v>
      </c>
      <c r="C30" s="68">
        <v>1</v>
      </c>
      <c r="D30" s="68">
        <v>0</v>
      </c>
      <c r="E30" s="68">
        <v>0</v>
      </c>
      <c r="F30" s="68">
        <v>534</v>
      </c>
      <c r="P30" s="68" t="s">
        <v>2</v>
      </c>
      <c r="Q30" s="68">
        <v>4</v>
      </c>
      <c r="R30" s="68">
        <v>1</v>
      </c>
      <c r="S30" s="68">
        <v>0</v>
      </c>
      <c r="T30" s="68">
        <v>0</v>
      </c>
      <c r="U30" s="68">
        <v>534</v>
      </c>
    </row>
    <row r="31" spans="1:21" x14ac:dyDescent="0.25">
      <c r="A31" s="68" t="s">
        <v>2</v>
      </c>
      <c r="B31" s="68">
        <v>4</v>
      </c>
      <c r="C31" s="68">
        <v>1</v>
      </c>
      <c r="D31" s="68">
        <v>0</v>
      </c>
      <c r="E31" s="68">
        <v>1</v>
      </c>
      <c r="F31" s="68">
        <v>72</v>
      </c>
      <c r="P31" s="68" t="s">
        <v>2</v>
      </c>
      <c r="Q31" s="68">
        <v>4</v>
      </c>
      <c r="R31" s="68">
        <v>1</v>
      </c>
      <c r="S31" s="68">
        <v>0</v>
      </c>
      <c r="T31" s="68">
        <v>1</v>
      </c>
      <c r="U31" s="68">
        <v>72</v>
      </c>
    </row>
    <row r="32" spans="1:21" x14ac:dyDescent="0.25">
      <c r="A32" s="68" t="s">
        <v>2</v>
      </c>
      <c r="B32" s="68">
        <v>4</v>
      </c>
      <c r="C32" s="68">
        <v>1</v>
      </c>
      <c r="D32" s="68">
        <v>1</v>
      </c>
      <c r="E32" s="68">
        <v>0</v>
      </c>
      <c r="F32" s="68">
        <v>408</v>
      </c>
      <c r="P32" s="68" t="s">
        <v>2</v>
      </c>
      <c r="Q32" s="68">
        <v>4</v>
      </c>
      <c r="R32" s="68">
        <v>1</v>
      </c>
      <c r="S32" s="68">
        <v>1</v>
      </c>
      <c r="T32" s="68">
        <v>0</v>
      </c>
      <c r="U32" s="68">
        <v>408</v>
      </c>
    </row>
    <row r="33" spans="1:21" x14ac:dyDescent="0.25">
      <c r="A33" s="68" t="s">
        <v>2</v>
      </c>
      <c r="B33" s="68">
        <v>4</v>
      </c>
      <c r="C33" s="68">
        <v>1</v>
      </c>
      <c r="D33" s="68">
        <v>1</v>
      </c>
      <c r="E33" s="68">
        <v>1</v>
      </c>
      <c r="F33" s="68">
        <v>67</v>
      </c>
      <c r="P33" s="68" t="s">
        <v>2</v>
      </c>
      <c r="Q33" s="68">
        <v>4</v>
      </c>
      <c r="R33" s="68">
        <v>1</v>
      </c>
      <c r="S33" s="68">
        <v>1</v>
      </c>
      <c r="T33" s="68">
        <v>1</v>
      </c>
      <c r="U33" s="68">
        <v>67</v>
      </c>
    </row>
    <row r="34" spans="1:21" x14ac:dyDescent="0.25">
      <c r="A34" s="68" t="s">
        <v>2</v>
      </c>
      <c r="B34" s="68" t="s">
        <v>3</v>
      </c>
      <c r="C34" s="68">
        <v>0</v>
      </c>
      <c r="D34" s="68">
        <v>0</v>
      </c>
      <c r="E34" s="68">
        <v>0</v>
      </c>
      <c r="F34" s="68">
        <v>3161</v>
      </c>
      <c r="P34" s="68" t="s">
        <v>2</v>
      </c>
      <c r="Q34" s="68" t="s">
        <v>3</v>
      </c>
      <c r="R34" s="68">
        <v>0</v>
      </c>
      <c r="S34" s="68">
        <v>0</v>
      </c>
      <c r="T34" s="68">
        <v>0</v>
      </c>
      <c r="U34" s="68">
        <v>3161</v>
      </c>
    </row>
    <row r="35" spans="1:21" x14ac:dyDescent="0.25">
      <c r="A35" s="68" t="s">
        <v>2</v>
      </c>
      <c r="B35" s="68" t="s">
        <v>3</v>
      </c>
      <c r="C35" s="68">
        <v>0</v>
      </c>
      <c r="D35" s="68">
        <v>0</v>
      </c>
      <c r="E35" s="68">
        <v>1</v>
      </c>
      <c r="F35" s="68">
        <v>559</v>
      </c>
      <c r="P35" s="68" t="s">
        <v>2</v>
      </c>
      <c r="Q35" s="68" t="s">
        <v>3</v>
      </c>
      <c r="R35" s="68">
        <v>0</v>
      </c>
      <c r="S35" s="68">
        <v>0</v>
      </c>
      <c r="T35" s="68">
        <v>1</v>
      </c>
      <c r="U35" s="68">
        <v>559</v>
      </c>
    </row>
    <row r="36" spans="1:21" x14ac:dyDescent="0.25">
      <c r="A36" s="68" t="s">
        <v>2</v>
      </c>
      <c r="B36" s="68" t="s">
        <v>3</v>
      </c>
      <c r="C36" s="68">
        <v>0</v>
      </c>
      <c r="D36" s="68">
        <v>1</v>
      </c>
      <c r="E36" s="68">
        <v>0</v>
      </c>
      <c r="F36" s="68">
        <v>343</v>
      </c>
      <c r="P36" s="68" t="s">
        <v>2</v>
      </c>
      <c r="Q36" s="68" t="s">
        <v>3</v>
      </c>
      <c r="R36" s="68">
        <v>0</v>
      </c>
      <c r="S36" s="68">
        <v>1</v>
      </c>
      <c r="T36" s="68">
        <v>0</v>
      </c>
      <c r="U36" s="68">
        <v>343</v>
      </c>
    </row>
    <row r="37" spans="1:21" x14ac:dyDescent="0.25">
      <c r="A37" s="68" t="s">
        <v>2</v>
      </c>
      <c r="B37" s="68" t="s">
        <v>3</v>
      </c>
      <c r="C37" s="68">
        <v>0</v>
      </c>
      <c r="D37" s="68">
        <v>1</v>
      </c>
      <c r="E37" s="68">
        <v>1</v>
      </c>
      <c r="F37" s="68">
        <v>409</v>
      </c>
      <c r="P37" s="68" t="s">
        <v>2</v>
      </c>
      <c r="Q37" s="68" t="s">
        <v>3</v>
      </c>
      <c r="R37" s="68">
        <v>0</v>
      </c>
      <c r="S37" s="68">
        <v>1</v>
      </c>
      <c r="T37" s="68">
        <v>1</v>
      </c>
      <c r="U37" s="68">
        <v>409</v>
      </c>
    </row>
    <row r="38" spans="1:21" x14ac:dyDescent="0.25">
      <c r="A38" s="68" t="s">
        <v>2</v>
      </c>
      <c r="B38" s="68" t="s">
        <v>3</v>
      </c>
      <c r="C38" s="68">
        <v>1</v>
      </c>
      <c r="D38" s="68">
        <v>0</v>
      </c>
      <c r="E38" s="68">
        <v>0</v>
      </c>
      <c r="F38" s="68">
        <v>451</v>
      </c>
      <c r="P38" s="68" t="s">
        <v>2</v>
      </c>
      <c r="Q38" s="68" t="s">
        <v>3</v>
      </c>
      <c r="R38" s="68">
        <v>1</v>
      </c>
      <c r="S38" s="68">
        <v>0</v>
      </c>
      <c r="T38" s="68">
        <v>0</v>
      </c>
      <c r="U38" s="68">
        <v>451</v>
      </c>
    </row>
    <row r="39" spans="1:21" x14ac:dyDescent="0.25">
      <c r="A39" s="68" t="s">
        <v>2</v>
      </c>
      <c r="B39" s="68" t="s">
        <v>3</v>
      </c>
      <c r="C39" s="68">
        <v>1</v>
      </c>
      <c r="D39" s="68">
        <v>0</v>
      </c>
      <c r="E39" s="68">
        <v>1</v>
      </c>
      <c r="F39" s="68">
        <v>36</v>
      </c>
      <c r="P39" s="68" t="s">
        <v>2</v>
      </c>
      <c r="Q39" s="68" t="s">
        <v>3</v>
      </c>
      <c r="R39" s="68">
        <v>1</v>
      </c>
      <c r="S39" s="68">
        <v>0</v>
      </c>
      <c r="T39" s="68">
        <v>1</v>
      </c>
      <c r="U39" s="68">
        <v>36</v>
      </c>
    </row>
    <row r="40" spans="1:21" x14ac:dyDescent="0.25">
      <c r="A40" s="68" t="s">
        <v>2</v>
      </c>
      <c r="B40" s="68" t="s">
        <v>3</v>
      </c>
      <c r="C40" s="68">
        <v>1</v>
      </c>
      <c r="D40" s="68">
        <v>1</v>
      </c>
      <c r="E40" s="68">
        <v>0</v>
      </c>
      <c r="F40" s="68">
        <v>196</v>
      </c>
      <c r="P40" s="68" t="s">
        <v>2</v>
      </c>
      <c r="Q40" s="68" t="s">
        <v>3</v>
      </c>
      <c r="R40" s="68">
        <v>1</v>
      </c>
      <c r="S40" s="68">
        <v>1</v>
      </c>
      <c r="T40" s="68">
        <v>0</v>
      </c>
      <c r="U40" s="68">
        <v>196</v>
      </c>
    </row>
    <row r="41" spans="1:21" x14ac:dyDescent="0.25">
      <c r="A41" s="68" t="s">
        <v>2</v>
      </c>
      <c r="B41" s="68" t="s">
        <v>3</v>
      </c>
      <c r="C41" s="68">
        <v>1</v>
      </c>
      <c r="D41" s="68">
        <v>1</v>
      </c>
      <c r="E41" s="68">
        <v>1</v>
      </c>
      <c r="F41" s="68">
        <v>38</v>
      </c>
      <c r="P41" s="68" t="s">
        <v>2</v>
      </c>
      <c r="Q41" s="68" t="s">
        <v>3</v>
      </c>
      <c r="R41" s="68">
        <v>1</v>
      </c>
      <c r="S41" s="68">
        <v>1</v>
      </c>
      <c r="T41" s="68">
        <v>1</v>
      </c>
      <c r="U41" s="68">
        <v>38</v>
      </c>
    </row>
    <row r="42" spans="1:21" x14ac:dyDescent="0.25">
      <c r="A42" s="68" t="s">
        <v>4</v>
      </c>
      <c r="B42" s="68">
        <v>1</v>
      </c>
      <c r="C42" s="68">
        <v>0</v>
      </c>
      <c r="D42" s="68">
        <v>0</v>
      </c>
      <c r="E42" s="68">
        <v>0</v>
      </c>
      <c r="F42" s="68">
        <v>3344</v>
      </c>
      <c r="P42" s="68" t="s">
        <v>4</v>
      </c>
      <c r="Q42" s="68">
        <v>1</v>
      </c>
      <c r="R42" s="68">
        <v>0</v>
      </c>
      <c r="S42" s="68">
        <v>0</v>
      </c>
      <c r="T42" s="68">
        <v>0</v>
      </c>
      <c r="U42" s="68">
        <v>3344</v>
      </c>
    </row>
    <row r="43" spans="1:21" x14ac:dyDescent="0.25">
      <c r="A43" s="68" t="s">
        <v>4</v>
      </c>
      <c r="B43" s="68">
        <v>1</v>
      </c>
      <c r="C43" s="68">
        <v>0</v>
      </c>
      <c r="D43" s="68">
        <v>0</v>
      </c>
      <c r="E43" s="68">
        <v>1</v>
      </c>
      <c r="F43" s="68">
        <v>10704</v>
      </c>
      <c r="P43" s="68" t="s">
        <v>4</v>
      </c>
      <c r="Q43" s="68">
        <v>1</v>
      </c>
      <c r="R43" s="68">
        <v>0</v>
      </c>
      <c r="S43" s="68">
        <v>0</v>
      </c>
      <c r="T43" s="68">
        <v>1</v>
      </c>
      <c r="U43" s="68">
        <v>10704</v>
      </c>
    </row>
    <row r="44" spans="1:21" x14ac:dyDescent="0.25">
      <c r="A44" s="68" t="s">
        <v>4</v>
      </c>
      <c r="B44" s="68">
        <v>1</v>
      </c>
      <c r="C44" s="68">
        <v>0</v>
      </c>
      <c r="D44" s="68">
        <v>1</v>
      </c>
      <c r="E44" s="68">
        <v>0</v>
      </c>
      <c r="F44" s="68">
        <v>122</v>
      </c>
      <c r="P44" s="68" t="s">
        <v>4</v>
      </c>
      <c r="Q44" s="68">
        <v>1</v>
      </c>
      <c r="R44" s="68">
        <v>0</v>
      </c>
      <c r="S44" s="68">
        <v>1</v>
      </c>
      <c r="T44" s="68">
        <v>0</v>
      </c>
      <c r="U44" s="68">
        <v>122</v>
      </c>
    </row>
    <row r="45" spans="1:21" x14ac:dyDescent="0.25">
      <c r="A45" s="68" t="s">
        <v>4</v>
      </c>
      <c r="B45" s="68">
        <v>1</v>
      </c>
      <c r="C45" s="68">
        <v>0</v>
      </c>
      <c r="D45" s="68">
        <v>1</v>
      </c>
      <c r="E45" s="68">
        <v>1</v>
      </c>
      <c r="F45" s="68">
        <v>2288</v>
      </c>
      <c r="P45" s="68" t="s">
        <v>4</v>
      </c>
      <c r="Q45" s="68">
        <v>1</v>
      </c>
      <c r="R45" s="68">
        <v>0</v>
      </c>
      <c r="S45" s="68">
        <v>1</v>
      </c>
      <c r="T45" s="68">
        <v>1</v>
      </c>
      <c r="U45" s="68">
        <v>2288</v>
      </c>
    </row>
    <row r="46" spans="1:21" x14ac:dyDescent="0.25">
      <c r="A46" s="68" t="s">
        <v>4</v>
      </c>
      <c r="B46" s="68">
        <v>1</v>
      </c>
      <c r="C46" s="68">
        <v>1</v>
      </c>
      <c r="D46" s="68">
        <v>0</v>
      </c>
      <c r="E46" s="68">
        <v>0</v>
      </c>
      <c r="F46" s="68">
        <v>549</v>
      </c>
      <c r="P46" s="68" t="s">
        <v>4</v>
      </c>
      <c r="Q46" s="68">
        <v>1</v>
      </c>
      <c r="R46" s="68">
        <v>1</v>
      </c>
      <c r="S46" s="68">
        <v>0</v>
      </c>
      <c r="T46" s="68">
        <v>0</v>
      </c>
      <c r="U46" s="68">
        <v>549</v>
      </c>
    </row>
    <row r="47" spans="1:21" x14ac:dyDescent="0.25">
      <c r="A47" s="68" t="s">
        <v>4</v>
      </c>
      <c r="B47" s="68">
        <v>1</v>
      </c>
      <c r="C47" s="68">
        <v>1</v>
      </c>
      <c r="D47" s="68">
        <v>0</v>
      </c>
      <c r="E47" s="68">
        <v>1</v>
      </c>
      <c r="F47" s="68">
        <v>30225</v>
      </c>
      <c r="P47" s="68" t="s">
        <v>4</v>
      </c>
      <c r="Q47" s="68">
        <v>1</v>
      </c>
      <c r="R47" s="68">
        <v>1</v>
      </c>
      <c r="S47" s="68">
        <v>0</v>
      </c>
      <c r="T47" s="68">
        <v>1</v>
      </c>
      <c r="U47" s="68">
        <v>30225</v>
      </c>
    </row>
    <row r="48" spans="1:21" x14ac:dyDescent="0.25">
      <c r="A48" s="68" t="s">
        <v>4</v>
      </c>
      <c r="B48" s="68">
        <v>1</v>
      </c>
      <c r="C48" s="68">
        <v>1</v>
      </c>
      <c r="D48" s="68">
        <v>1</v>
      </c>
      <c r="E48" s="68">
        <v>0</v>
      </c>
      <c r="F48" s="68">
        <v>143</v>
      </c>
      <c r="P48" s="68" t="s">
        <v>4</v>
      </c>
      <c r="Q48" s="68">
        <v>1</v>
      </c>
      <c r="R48" s="68">
        <v>1</v>
      </c>
      <c r="S48" s="68">
        <v>1</v>
      </c>
      <c r="T48" s="68">
        <v>0</v>
      </c>
      <c r="U48" s="68">
        <v>143</v>
      </c>
    </row>
    <row r="49" spans="1:21" x14ac:dyDescent="0.25">
      <c r="A49" s="68" t="s">
        <v>4</v>
      </c>
      <c r="B49" s="68">
        <v>1</v>
      </c>
      <c r="C49" s="68">
        <v>1</v>
      </c>
      <c r="D49" s="68">
        <v>1</v>
      </c>
      <c r="E49" s="68">
        <v>1</v>
      </c>
      <c r="F49" s="68">
        <v>6570</v>
      </c>
      <c r="P49" s="68" t="s">
        <v>4</v>
      </c>
      <c r="Q49" s="68">
        <v>1</v>
      </c>
      <c r="R49" s="68">
        <v>1</v>
      </c>
      <c r="S49" s="68">
        <v>1</v>
      </c>
      <c r="T49" s="68">
        <v>1</v>
      </c>
      <c r="U49" s="68">
        <v>6570</v>
      </c>
    </row>
    <row r="50" spans="1:21" x14ac:dyDescent="0.25">
      <c r="A50" s="68" t="s">
        <v>4</v>
      </c>
      <c r="B50" s="68">
        <v>2</v>
      </c>
      <c r="C50" s="68">
        <v>0</v>
      </c>
      <c r="D50" s="68">
        <v>0</v>
      </c>
      <c r="E50" s="68">
        <v>0</v>
      </c>
      <c r="F50" s="68">
        <v>4998</v>
      </c>
      <c r="P50" s="68" t="s">
        <v>4</v>
      </c>
      <c r="Q50" s="68">
        <v>2</v>
      </c>
      <c r="R50" s="68">
        <v>0</v>
      </c>
      <c r="S50" s="68">
        <v>0</v>
      </c>
      <c r="T50" s="68">
        <v>0</v>
      </c>
      <c r="U50" s="68">
        <v>4998</v>
      </c>
    </row>
    <row r="51" spans="1:21" x14ac:dyDescent="0.25">
      <c r="A51" s="68" t="s">
        <v>4</v>
      </c>
      <c r="B51" s="68">
        <v>2</v>
      </c>
      <c r="C51" s="68">
        <v>0</v>
      </c>
      <c r="D51" s="68">
        <v>0</v>
      </c>
      <c r="E51" s="68">
        <v>1</v>
      </c>
      <c r="F51" s="68">
        <v>7799</v>
      </c>
      <c r="P51" s="68" t="s">
        <v>4</v>
      </c>
      <c r="Q51" s="68">
        <v>2</v>
      </c>
      <c r="R51" s="68">
        <v>0</v>
      </c>
      <c r="S51" s="68">
        <v>0</v>
      </c>
      <c r="T51" s="68">
        <v>1</v>
      </c>
      <c r="U51" s="68">
        <v>7799</v>
      </c>
    </row>
    <row r="52" spans="1:21" x14ac:dyDescent="0.25">
      <c r="A52" s="68" t="s">
        <v>4</v>
      </c>
      <c r="B52" s="68">
        <v>2</v>
      </c>
      <c r="C52" s="68">
        <v>0</v>
      </c>
      <c r="D52" s="68">
        <v>1</v>
      </c>
      <c r="E52" s="68">
        <v>0</v>
      </c>
      <c r="F52" s="68">
        <v>313</v>
      </c>
      <c r="P52" s="68" t="s">
        <v>4</v>
      </c>
      <c r="Q52" s="68">
        <v>2</v>
      </c>
      <c r="R52" s="68">
        <v>0</v>
      </c>
      <c r="S52" s="68">
        <v>1</v>
      </c>
      <c r="T52" s="68">
        <v>0</v>
      </c>
      <c r="U52" s="68">
        <v>313</v>
      </c>
    </row>
    <row r="53" spans="1:21" x14ac:dyDescent="0.25">
      <c r="A53" s="68" t="s">
        <v>4</v>
      </c>
      <c r="B53" s="68">
        <v>2</v>
      </c>
      <c r="C53" s="68">
        <v>0</v>
      </c>
      <c r="D53" s="68">
        <v>1</v>
      </c>
      <c r="E53" s="68">
        <v>1</v>
      </c>
      <c r="F53" s="68">
        <v>4117</v>
      </c>
      <c r="P53" s="68" t="s">
        <v>4</v>
      </c>
      <c r="Q53" s="68">
        <v>2</v>
      </c>
      <c r="R53" s="68">
        <v>0</v>
      </c>
      <c r="S53" s="68">
        <v>1</v>
      </c>
      <c r="T53" s="68">
        <v>1</v>
      </c>
      <c r="U53" s="68">
        <v>4117</v>
      </c>
    </row>
    <row r="54" spans="1:21" x14ac:dyDescent="0.25">
      <c r="A54" s="68" t="s">
        <v>4</v>
      </c>
      <c r="B54" s="68">
        <v>2</v>
      </c>
      <c r="C54" s="68">
        <v>1</v>
      </c>
      <c r="D54" s="68">
        <v>0</v>
      </c>
      <c r="E54" s="68">
        <v>0</v>
      </c>
      <c r="F54" s="68">
        <v>500</v>
      </c>
      <c r="P54" s="68" t="s">
        <v>4</v>
      </c>
      <c r="Q54" s="68">
        <v>2</v>
      </c>
      <c r="R54" s="68">
        <v>1</v>
      </c>
      <c r="S54" s="68">
        <v>0</v>
      </c>
      <c r="T54" s="68">
        <v>0</v>
      </c>
      <c r="U54" s="68">
        <v>500</v>
      </c>
    </row>
    <row r="55" spans="1:21" x14ac:dyDescent="0.25">
      <c r="A55" s="68" t="s">
        <v>4</v>
      </c>
      <c r="B55" s="68">
        <v>2</v>
      </c>
      <c r="C55" s="68">
        <v>1</v>
      </c>
      <c r="D55" s="68">
        <v>0</v>
      </c>
      <c r="E55" s="68">
        <v>1</v>
      </c>
      <c r="F55" s="68">
        <v>13155</v>
      </c>
      <c r="P55" s="68" t="s">
        <v>4</v>
      </c>
      <c r="Q55" s="68">
        <v>2</v>
      </c>
      <c r="R55" s="68">
        <v>1</v>
      </c>
      <c r="S55" s="68">
        <v>0</v>
      </c>
      <c r="T55" s="68">
        <v>1</v>
      </c>
      <c r="U55" s="68">
        <v>13155</v>
      </c>
    </row>
    <row r="56" spans="1:21" x14ac:dyDescent="0.25">
      <c r="A56" s="68" t="s">
        <v>4</v>
      </c>
      <c r="B56" s="68">
        <v>2</v>
      </c>
      <c r="C56" s="68">
        <v>1</v>
      </c>
      <c r="D56" s="68">
        <v>1</v>
      </c>
      <c r="E56" s="68">
        <v>0</v>
      </c>
      <c r="F56" s="68">
        <v>439</v>
      </c>
      <c r="P56" s="68" t="s">
        <v>4</v>
      </c>
      <c r="Q56" s="68">
        <v>2</v>
      </c>
      <c r="R56" s="68">
        <v>1</v>
      </c>
      <c r="S56" s="68">
        <v>1</v>
      </c>
      <c r="T56" s="68">
        <v>0</v>
      </c>
      <c r="U56" s="68">
        <v>439</v>
      </c>
    </row>
    <row r="57" spans="1:21" x14ac:dyDescent="0.25">
      <c r="A57" s="68" t="s">
        <v>4</v>
      </c>
      <c r="B57" s="68">
        <v>2</v>
      </c>
      <c r="C57" s="68">
        <v>1</v>
      </c>
      <c r="D57" s="68">
        <v>1</v>
      </c>
      <c r="E57" s="68">
        <v>1</v>
      </c>
      <c r="F57" s="68">
        <v>17788</v>
      </c>
      <c r="P57" s="68" t="s">
        <v>4</v>
      </c>
      <c r="Q57" s="68">
        <v>2</v>
      </c>
      <c r="R57" s="68">
        <v>1</v>
      </c>
      <c r="S57" s="68">
        <v>1</v>
      </c>
      <c r="T57" s="68">
        <v>1</v>
      </c>
      <c r="U57" s="68">
        <v>17788</v>
      </c>
    </row>
    <row r="58" spans="1:21" x14ac:dyDescent="0.25">
      <c r="A58" s="68" t="s">
        <v>4</v>
      </c>
      <c r="B58" s="68">
        <v>3</v>
      </c>
      <c r="C58" s="68">
        <v>0</v>
      </c>
      <c r="D58" s="68">
        <v>0</v>
      </c>
      <c r="E58" s="68">
        <v>0</v>
      </c>
      <c r="F58" s="68">
        <v>993</v>
      </c>
      <c r="P58" s="68" t="s">
        <v>4</v>
      </c>
      <c r="Q58" s="68">
        <v>3</v>
      </c>
      <c r="R58" s="68">
        <v>0</v>
      </c>
      <c r="S58" s="68">
        <v>0</v>
      </c>
      <c r="T58" s="68">
        <v>0</v>
      </c>
      <c r="U58" s="68">
        <v>993</v>
      </c>
    </row>
    <row r="59" spans="1:21" x14ac:dyDescent="0.25">
      <c r="A59" s="68" t="s">
        <v>4</v>
      </c>
      <c r="B59" s="68">
        <v>3</v>
      </c>
      <c r="C59" s="68">
        <v>0</v>
      </c>
      <c r="D59" s="68">
        <v>0</v>
      </c>
      <c r="E59" s="68">
        <v>1</v>
      </c>
      <c r="F59" s="68">
        <v>608</v>
      </c>
      <c r="P59" s="68" t="s">
        <v>4</v>
      </c>
      <c r="Q59" s="68">
        <v>3</v>
      </c>
      <c r="R59" s="68">
        <v>0</v>
      </c>
      <c r="S59" s="68">
        <v>0</v>
      </c>
      <c r="T59" s="68">
        <v>1</v>
      </c>
      <c r="U59" s="68">
        <v>608</v>
      </c>
    </row>
    <row r="60" spans="1:21" x14ac:dyDescent="0.25">
      <c r="A60" s="68" t="s">
        <v>4</v>
      </c>
      <c r="B60" s="68">
        <v>3</v>
      </c>
      <c r="C60" s="68">
        <v>0</v>
      </c>
      <c r="D60" s="68">
        <v>1</v>
      </c>
      <c r="E60" s="68">
        <v>0</v>
      </c>
      <c r="F60" s="68">
        <v>191</v>
      </c>
      <c r="P60" s="68" t="s">
        <v>4</v>
      </c>
      <c r="Q60" s="68">
        <v>3</v>
      </c>
      <c r="R60" s="68">
        <v>0</v>
      </c>
      <c r="S60" s="68">
        <v>1</v>
      </c>
      <c r="T60" s="68">
        <v>0</v>
      </c>
      <c r="U60" s="68">
        <v>191</v>
      </c>
    </row>
    <row r="61" spans="1:21" x14ac:dyDescent="0.25">
      <c r="A61" s="68" t="s">
        <v>4</v>
      </c>
      <c r="B61" s="68">
        <v>3</v>
      </c>
      <c r="C61" s="68">
        <v>0</v>
      </c>
      <c r="D61" s="68">
        <v>1</v>
      </c>
      <c r="E61" s="68">
        <v>1</v>
      </c>
      <c r="F61" s="68">
        <v>589</v>
      </c>
      <c r="P61" s="68" t="s">
        <v>4</v>
      </c>
      <c r="Q61" s="68">
        <v>3</v>
      </c>
      <c r="R61" s="68">
        <v>0</v>
      </c>
      <c r="S61" s="68">
        <v>1</v>
      </c>
      <c r="T61" s="68">
        <v>1</v>
      </c>
      <c r="U61" s="68">
        <v>589</v>
      </c>
    </row>
    <row r="62" spans="1:21" x14ac:dyDescent="0.25">
      <c r="A62" s="68" t="s">
        <v>4</v>
      </c>
      <c r="B62" s="68">
        <v>3</v>
      </c>
      <c r="C62" s="68">
        <v>1</v>
      </c>
      <c r="D62" s="68">
        <v>0</v>
      </c>
      <c r="E62" s="68">
        <v>0</v>
      </c>
      <c r="F62" s="68">
        <v>176</v>
      </c>
      <c r="P62" s="68" t="s">
        <v>4</v>
      </c>
      <c r="Q62" s="68">
        <v>3</v>
      </c>
      <c r="R62" s="68">
        <v>1</v>
      </c>
      <c r="S62" s="68">
        <v>0</v>
      </c>
      <c r="T62" s="68">
        <v>0</v>
      </c>
      <c r="U62" s="68">
        <v>176</v>
      </c>
    </row>
    <row r="63" spans="1:21" x14ac:dyDescent="0.25">
      <c r="A63" s="68" t="s">
        <v>4</v>
      </c>
      <c r="B63" s="68">
        <v>3</v>
      </c>
      <c r="C63" s="68">
        <v>1</v>
      </c>
      <c r="D63" s="68">
        <v>0</v>
      </c>
      <c r="E63" s="68">
        <v>1</v>
      </c>
      <c r="F63" s="68">
        <v>1721</v>
      </c>
      <c r="P63" s="68" t="s">
        <v>4</v>
      </c>
      <c r="Q63" s="68">
        <v>3</v>
      </c>
      <c r="R63" s="68">
        <v>1</v>
      </c>
      <c r="S63" s="68">
        <v>0</v>
      </c>
      <c r="T63" s="68">
        <v>1</v>
      </c>
      <c r="U63" s="68">
        <v>1721</v>
      </c>
    </row>
    <row r="64" spans="1:21" x14ac:dyDescent="0.25">
      <c r="A64" s="68" t="s">
        <v>4</v>
      </c>
      <c r="B64" s="68">
        <v>3</v>
      </c>
      <c r="C64" s="68">
        <v>1</v>
      </c>
      <c r="D64" s="68">
        <v>1</v>
      </c>
      <c r="E64" s="68">
        <v>0</v>
      </c>
      <c r="F64" s="68">
        <v>203</v>
      </c>
      <c r="P64" s="68" t="s">
        <v>4</v>
      </c>
      <c r="Q64" s="68">
        <v>3</v>
      </c>
      <c r="R64" s="68">
        <v>1</v>
      </c>
      <c r="S64" s="68">
        <v>1</v>
      </c>
      <c r="T64" s="68">
        <v>0</v>
      </c>
      <c r="U64" s="68">
        <v>203</v>
      </c>
    </row>
    <row r="65" spans="1:21" x14ac:dyDescent="0.25">
      <c r="A65" s="68" t="s">
        <v>4</v>
      </c>
      <c r="B65" s="68">
        <v>3</v>
      </c>
      <c r="C65" s="68">
        <v>1</v>
      </c>
      <c r="D65" s="68">
        <v>1</v>
      </c>
      <c r="E65" s="68">
        <v>1</v>
      </c>
      <c r="F65" s="68">
        <v>7148</v>
      </c>
      <c r="P65" s="68" t="s">
        <v>4</v>
      </c>
      <c r="Q65" s="68">
        <v>3</v>
      </c>
      <c r="R65" s="68">
        <v>1</v>
      </c>
      <c r="S65" s="68">
        <v>1</v>
      </c>
      <c r="T65" s="68">
        <v>1</v>
      </c>
      <c r="U65" s="68">
        <v>7148</v>
      </c>
    </row>
    <row r="66" spans="1:21" x14ac:dyDescent="0.25">
      <c r="A66" s="68" t="s">
        <v>4</v>
      </c>
      <c r="B66" s="68">
        <v>4</v>
      </c>
      <c r="C66" s="68">
        <v>0</v>
      </c>
      <c r="D66" s="68">
        <v>0</v>
      </c>
      <c r="E66" s="68">
        <v>0</v>
      </c>
      <c r="F66" s="68">
        <v>2421</v>
      </c>
      <c r="P66" s="68" t="s">
        <v>4</v>
      </c>
      <c r="Q66" s="68">
        <v>4</v>
      </c>
      <c r="R66" s="68">
        <v>0</v>
      </c>
      <c r="S66" s="68">
        <v>0</v>
      </c>
      <c r="T66" s="68">
        <v>0</v>
      </c>
      <c r="U66" s="68">
        <v>2421</v>
      </c>
    </row>
    <row r="67" spans="1:21" x14ac:dyDescent="0.25">
      <c r="A67" s="68" t="s">
        <v>4</v>
      </c>
      <c r="B67" s="68">
        <v>4</v>
      </c>
      <c r="C67" s="68">
        <v>0</v>
      </c>
      <c r="D67" s="68">
        <v>0</v>
      </c>
      <c r="E67" s="68">
        <v>1</v>
      </c>
      <c r="F67" s="68">
        <v>252</v>
      </c>
      <c r="P67" s="68" t="s">
        <v>4</v>
      </c>
      <c r="Q67" s="68">
        <v>4</v>
      </c>
      <c r="R67" s="68">
        <v>0</v>
      </c>
      <c r="S67" s="68">
        <v>0</v>
      </c>
      <c r="T67" s="68">
        <v>1</v>
      </c>
      <c r="U67" s="68">
        <v>252</v>
      </c>
    </row>
    <row r="68" spans="1:21" x14ac:dyDescent="0.25">
      <c r="A68" s="68" t="s">
        <v>4</v>
      </c>
      <c r="B68" s="68">
        <v>4</v>
      </c>
      <c r="C68" s="68">
        <v>0</v>
      </c>
      <c r="D68" s="68">
        <v>1</v>
      </c>
      <c r="E68" s="68">
        <v>0</v>
      </c>
      <c r="F68" s="68">
        <v>1274</v>
      </c>
      <c r="P68" s="68" t="s">
        <v>4</v>
      </c>
      <c r="Q68" s="68">
        <v>4</v>
      </c>
      <c r="R68" s="68">
        <v>0</v>
      </c>
      <c r="S68" s="68">
        <v>1</v>
      </c>
      <c r="T68" s="68">
        <v>0</v>
      </c>
      <c r="U68" s="68">
        <v>1274</v>
      </c>
    </row>
    <row r="69" spans="1:21" x14ac:dyDescent="0.25">
      <c r="A69" s="68" t="s">
        <v>4</v>
      </c>
      <c r="B69" s="68">
        <v>4</v>
      </c>
      <c r="C69" s="68">
        <v>0</v>
      </c>
      <c r="D69" s="68">
        <v>1</v>
      </c>
      <c r="E69" s="68">
        <v>1</v>
      </c>
      <c r="F69" s="68">
        <v>338</v>
      </c>
      <c r="P69" s="68" t="s">
        <v>4</v>
      </c>
      <c r="Q69" s="68">
        <v>4</v>
      </c>
      <c r="R69" s="68">
        <v>0</v>
      </c>
      <c r="S69" s="68">
        <v>1</v>
      </c>
      <c r="T69" s="68">
        <v>1</v>
      </c>
      <c r="U69" s="68">
        <v>338</v>
      </c>
    </row>
    <row r="70" spans="1:21" x14ac:dyDescent="0.25">
      <c r="A70" s="68" t="s">
        <v>4</v>
      </c>
      <c r="B70" s="68">
        <v>4</v>
      </c>
      <c r="C70" s="68">
        <v>1</v>
      </c>
      <c r="D70" s="68">
        <v>0</v>
      </c>
      <c r="E70" s="68">
        <v>0</v>
      </c>
      <c r="F70" s="68">
        <v>817</v>
      </c>
      <c r="P70" s="68" t="s">
        <v>4</v>
      </c>
      <c r="Q70" s="68">
        <v>4</v>
      </c>
      <c r="R70" s="68">
        <v>1</v>
      </c>
      <c r="S70" s="68">
        <v>0</v>
      </c>
      <c r="T70" s="68">
        <v>0</v>
      </c>
      <c r="U70" s="68">
        <v>817</v>
      </c>
    </row>
    <row r="71" spans="1:21" x14ac:dyDescent="0.25">
      <c r="A71" s="68" t="s">
        <v>4</v>
      </c>
      <c r="B71" s="68">
        <v>4</v>
      </c>
      <c r="C71" s="68">
        <v>1</v>
      </c>
      <c r="D71" s="68">
        <v>0</v>
      </c>
      <c r="E71" s="68">
        <v>1</v>
      </c>
      <c r="F71" s="68">
        <v>322</v>
      </c>
      <c r="P71" s="68" t="s">
        <v>4</v>
      </c>
      <c r="Q71" s="68">
        <v>4</v>
      </c>
      <c r="R71" s="68">
        <v>1</v>
      </c>
      <c r="S71" s="68">
        <v>0</v>
      </c>
      <c r="T71" s="68">
        <v>1</v>
      </c>
      <c r="U71" s="68">
        <v>322</v>
      </c>
    </row>
    <row r="72" spans="1:21" x14ac:dyDescent="0.25">
      <c r="A72" s="68" t="s">
        <v>4</v>
      </c>
      <c r="B72" s="68">
        <v>4</v>
      </c>
      <c r="C72" s="68">
        <v>1</v>
      </c>
      <c r="D72" s="68">
        <v>1</v>
      </c>
      <c r="E72" s="68">
        <v>0</v>
      </c>
      <c r="F72" s="68">
        <v>727</v>
      </c>
      <c r="P72" s="68" t="s">
        <v>4</v>
      </c>
      <c r="Q72" s="68">
        <v>4</v>
      </c>
      <c r="R72" s="68">
        <v>1</v>
      </c>
      <c r="S72" s="68">
        <v>1</v>
      </c>
      <c r="T72" s="68">
        <v>0</v>
      </c>
      <c r="U72" s="68">
        <v>727</v>
      </c>
    </row>
    <row r="73" spans="1:21" x14ac:dyDescent="0.25">
      <c r="A73" s="68" t="s">
        <v>4</v>
      </c>
      <c r="B73" s="68">
        <v>4</v>
      </c>
      <c r="C73" s="68">
        <v>1</v>
      </c>
      <c r="D73" s="68">
        <v>1</v>
      </c>
      <c r="E73" s="68">
        <v>1</v>
      </c>
      <c r="F73" s="68">
        <v>715</v>
      </c>
      <c r="P73" s="68" t="s">
        <v>4</v>
      </c>
      <c r="Q73" s="68">
        <v>4</v>
      </c>
      <c r="R73" s="68">
        <v>1</v>
      </c>
      <c r="S73" s="68">
        <v>1</v>
      </c>
      <c r="T73" s="68">
        <v>1</v>
      </c>
      <c r="U73" s="68">
        <v>715</v>
      </c>
    </row>
    <row r="74" spans="1:21" x14ac:dyDescent="0.25">
      <c r="A74" s="68" t="s">
        <v>4</v>
      </c>
      <c r="B74" s="68" t="s">
        <v>3</v>
      </c>
      <c r="C74" s="68">
        <v>0</v>
      </c>
      <c r="D74" s="68">
        <v>0</v>
      </c>
      <c r="E74" s="68">
        <v>0</v>
      </c>
      <c r="F74" s="68">
        <v>7420</v>
      </c>
      <c r="P74" s="68" t="s">
        <v>4</v>
      </c>
      <c r="Q74" s="68" t="s">
        <v>3</v>
      </c>
      <c r="R74" s="68">
        <v>0</v>
      </c>
      <c r="S74" s="68">
        <v>0</v>
      </c>
      <c r="T74" s="68">
        <v>0</v>
      </c>
      <c r="U74" s="68">
        <v>7420</v>
      </c>
    </row>
    <row r="75" spans="1:21" x14ac:dyDescent="0.25">
      <c r="A75" s="68" t="s">
        <v>4</v>
      </c>
      <c r="B75" s="68" t="s">
        <v>3</v>
      </c>
      <c r="C75" s="68">
        <v>0</v>
      </c>
      <c r="D75" s="68">
        <v>0</v>
      </c>
      <c r="E75" s="68">
        <v>1</v>
      </c>
      <c r="F75" s="68">
        <v>2158</v>
      </c>
      <c r="P75" s="68" t="s">
        <v>4</v>
      </c>
      <c r="Q75" s="68" t="s">
        <v>3</v>
      </c>
      <c r="R75" s="68">
        <v>0</v>
      </c>
      <c r="S75" s="68">
        <v>0</v>
      </c>
      <c r="T75" s="68">
        <v>1</v>
      </c>
      <c r="U75" s="68">
        <v>2158</v>
      </c>
    </row>
    <row r="76" spans="1:21" x14ac:dyDescent="0.25">
      <c r="A76" s="68" t="s">
        <v>4</v>
      </c>
      <c r="B76" s="68" t="s">
        <v>3</v>
      </c>
      <c r="C76" s="68">
        <v>0</v>
      </c>
      <c r="D76" s="68">
        <v>1</v>
      </c>
      <c r="E76" s="68">
        <v>0</v>
      </c>
      <c r="F76" s="68">
        <v>449</v>
      </c>
      <c r="P76" s="68" t="s">
        <v>4</v>
      </c>
      <c r="Q76" s="68" t="s">
        <v>3</v>
      </c>
      <c r="R76" s="68">
        <v>0</v>
      </c>
      <c r="S76" s="68">
        <v>1</v>
      </c>
      <c r="T76" s="68">
        <v>0</v>
      </c>
      <c r="U76" s="68">
        <v>449</v>
      </c>
    </row>
    <row r="77" spans="1:21" x14ac:dyDescent="0.25">
      <c r="A77" s="68" t="s">
        <v>4</v>
      </c>
      <c r="B77" s="68" t="s">
        <v>3</v>
      </c>
      <c r="C77" s="68">
        <v>0</v>
      </c>
      <c r="D77" s="68">
        <v>1</v>
      </c>
      <c r="E77" s="68">
        <v>1</v>
      </c>
      <c r="F77" s="68">
        <v>611</v>
      </c>
      <c r="P77" s="68" t="s">
        <v>4</v>
      </c>
      <c r="Q77" s="68" t="s">
        <v>3</v>
      </c>
      <c r="R77" s="68">
        <v>0</v>
      </c>
      <c r="S77" s="68">
        <v>1</v>
      </c>
      <c r="T77" s="68">
        <v>1</v>
      </c>
      <c r="U77" s="68">
        <v>611</v>
      </c>
    </row>
    <row r="78" spans="1:21" x14ac:dyDescent="0.25">
      <c r="A78" s="68" t="s">
        <v>4</v>
      </c>
      <c r="B78" s="68" t="s">
        <v>3</v>
      </c>
      <c r="C78" s="68">
        <v>1</v>
      </c>
      <c r="D78" s="68">
        <v>0</v>
      </c>
      <c r="E78" s="68">
        <v>0</v>
      </c>
      <c r="F78" s="68">
        <v>596</v>
      </c>
      <c r="P78" s="68" t="s">
        <v>4</v>
      </c>
      <c r="Q78" s="68" t="s">
        <v>3</v>
      </c>
      <c r="R78" s="68">
        <v>1</v>
      </c>
      <c r="S78" s="68">
        <v>0</v>
      </c>
      <c r="T78" s="68">
        <v>0</v>
      </c>
      <c r="U78" s="68">
        <v>596</v>
      </c>
    </row>
    <row r="79" spans="1:21" x14ac:dyDescent="0.25">
      <c r="A79" s="68" t="s">
        <v>4</v>
      </c>
      <c r="B79" s="68" t="s">
        <v>3</v>
      </c>
      <c r="C79" s="68">
        <v>1</v>
      </c>
      <c r="D79" s="68">
        <v>0</v>
      </c>
      <c r="E79" s="68">
        <v>1</v>
      </c>
      <c r="F79" s="68">
        <v>1995</v>
      </c>
      <c r="P79" s="68" t="s">
        <v>4</v>
      </c>
      <c r="Q79" s="68" t="s">
        <v>3</v>
      </c>
      <c r="R79" s="68">
        <v>1</v>
      </c>
      <c r="S79" s="68">
        <v>0</v>
      </c>
      <c r="T79" s="68">
        <v>1</v>
      </c>
      <c r="U79" s="68">
        <v>1995</v>
      </c>
    </row>
    <row r="80" spans="1:21" x14ac:dyDescent="0.25">
      <c r="A80" s="68" t="s">
        <v>4</v>
      </c>
      <c r="B80" s="68" t="s">
        <v>3</v>
      </c>
      <c r="C80" s="68">
        <v>1</v>
      </c>
      <c r="D80" s="68">
        <v>1</v>
      </c>
      <c r="E80" s="68">
        <v>0</v>
      </c>
      <c r="F80" s="68">
        <v>337</v>
      </c>
      <c r="P80" s="68" t="s">
        <v>4</v>
      </c>
      <c r="Q80" s="68" t="s">
        <v>3</v>
      </c>
      <c r="R80" s="68">
        <v>1</v>
      </c>
      <c r="S80" s="68">
        <v>1</v>
      </c>
      <c r="T80" s="68">
        <v>0</v>
      </c>
      <c r="U80" s="68">
        <v>337</v>
      </c>
    </row>
    <row r="81" spans="1:21" x14ac:dyDescent="0.25">
      <c r="A81" s="68" t="s">
        <v>4</v>
      </c>
      <c r="B81" s="68" t="s">
        <v>3</v>
      </c>
      <c r="C81" s="68">
        <v>1</v>
      </c>
      <c r="D81" s="68">
        <v>1</v>
      </c>
      <c r="E81" s="68">
        <v>1</v>
      </c>
      <c r="F81" s="68">
        <v>2666</v>
      </c>
      <c r="P81" s="68" t="s">
        <v>4</v>
      </c>
      <c r="Q81" s="68" t="s">
        <v>3</v>
      </c>
      <c r="R81" s="68">
        <v>1</v>
      </c>
      <c r="S81" s="68">
        <v>1</v>
      </c>
      <c r="T81" s="68">
        <v>1</v>
      </c>
      <c r="U81" s="68">
        <v>2666</v>
      </c>
    </row>
    <row r="82" spans="1:21" x14ac:dyDescent="0.25">
      <c r="A82" s="68" t="s">
        <v>15</v>
      </c>
      <c r="B82" s="68">
        <v>1</v>
      </c>
      <c r="C82" s="68">
        <v>0</v>
      </c>
      <c r="D82" s="68">
        <v>0</v>
      </c>
      <c r="E82" s="68">
        <v>0</v>
      </c>
      <c r="F82" s="68">
        <v>232</v>
      </c>
      <c r="P82" s="68" t="s">
        <v>15</v>
      </c>
      <c r="Q82" s="68">
        <v>1</v>
      </c>
      <c r="R82" s="68">
        <v>0</v>
      </c>
      <c r="S82" s="68">
        <v>0</v>
      </c>
      <c r="T82" s="68">
        <v>0</v>
      </c>
      <c r="U82" s="68">
        <v>232</v>
      </c>
    </row>
    <row r="83" spans="1:21" x14ac:dyDescent="0.25">
      <c r="A83" s="68" t="s">
        <v>15</v>
      </c>
      <c r="B83" s="68">
        <v>1</v>
      </c>
      <c r="C83" s="68">
        <v>0</v>
      </c>
      <c r="D83" s="68">
        <v>0</v>
      </c>
      <c r="E83" s="68">
        <v>1</v>
      </c>
      <c r="F83" s="68">
        <v>3324</v>
      </c>
      <c r="P83" s="68" t="s">
        <v>15</v>
      </c>
      <c r="Q83" s="68">
        <v>1</v>
      </c>
      <c r="R83" s="68">
        <v>0</v>
      </c>
      <c r="S83" s="68">
        <v>0</v>
      </c>
      <c r="T83" s="68">
        <v>1</v>
      </c>
      <c r="U83" s="68">
        <v>3324</v>
      </c>
    </row>
    <row r="84" spans="1:21" x14ac:dyDescent="0.25">
      <c r="A84" s="68" t="s">
        <v>15</v>
      </c>
      <c r="B84" s="68">
        <v>1</v>
      </c>
      <c r="C84" s="68">
        <v>0</v>
      </c>
      <c r="D84" s="68">
        <v>1</v>
      </c>
      <c r="E84" s="68">
        <v>0</v>
      </c>
      <c r="F84" s="68">
        <v>8</v>
      </c>
      <c r="P84" s="68" t="s">
        <v>15</v>
      </c>
      <c r="Q84" s="68">
        <v>1</v>
      </c>
      <c r="R84" s="68">
        <v>0</v>
      </c>
      <c r="S84" s="68">
        <v>1</v>
      </c>
      <c r="T84" s="68">
        <v>0</v>
      </c>
      <c r="U84" s="68">
        <v>8</v>
      </c>
    </row>
    <row r="85" spans="1:21" x14ac:dyDescent="0.25">
      <c r="A85" s="68" t="s">
        <v>15</v>
      </c>
      <c r="B85" s="68">
        <v>1</v>
      </c>
      <c r="C85" s="68">
        <v>0</v>
      </c>
      <c r="D85" s="68">
        <v>1</v>
      </c>
      <c r="E85" s="68">
        <v>1</v>
      </c>
      <c r="F85" s="68">
        <v>55</v>
      </c>
      <c r="P85" s="68" t="s">
        <v>15</v>
      </c>
      <c r="Q85" s="68">
        <v>1</v>
      </c>
      <c r="R85" s="68">
        <v>0</v>
      </c>
      <c r="S85" s="68">
        <v>1</v>
      </c>
      <c r="T85" s="68">
        <v>1</v>
      </c>
      <c r="U85" s="68">
        <v>55</v>
      </c>
    </row>
    <row r="86" spans="1:21" x14ac:dyDescent="0.25">
      <c r="A86" s="68" t="s">
        <v>15</v>
      </c>
      <c r="B86" s="68">
        <v>1</v>
      </c>
      <c r="C86" s="68">
        <v>1</v>
      </c>
      <c r="D86" s="68">
        <v>0</v>
      </c>
      <c r="E86" s="68">
        <v>0</v>
      </c>
      <c r="F86" s="68">
        <v>74</v>
      </c>
      <c r="P86" s="68" t="s">
        <v>15</v>
      </c>
      <c r="Q86" s="68">
        <v>1</v>
      </c>
      <c r="R86" s="68">
        <v>1</v>
      </c>
      <c r="S86" s="68">
        <v>0</v>
      </c>
      <c r="T86" s="68">
        <v>0</v>
      </c>
      <c r="U86" s="68">
        <v>74</v>
      </c>
    </row>
    <row r="87" spans="1:21" x14ac:dyDescent="0.25">
      <c r="A87" s="68" t="s">
        <v>15</v>
      </c>
      <c r="B87" s="68">
        <v>1</v>
      </c>
      <c r="C87" s="68">
        <v>1</v>
      </c>
      <c r="D87" s="68">
        <v>0</v>
      </c>
      <c r="E87" s="68">
        <v>1</v>
      </c>
      <c r="F87" s="68">
        <v>90</v>
      </c>
      <c r="P87" s="68" t="s">
        <v>15</v>
      </c>
      <c r="Q87" s="68">
        <v>1</v>
      </c>
      <c r="R87" s="68">
        <v>1</v>
      </c>
      <c r="S87" s="68">
        <v>0</v>
      </c>
      <c r="T87" s="68">
        <v>1</v>
      </c>
      <c r="U87" s="68">
        <v>90</v>
      </c>
    </row>
    <row r="88" spans="1:21" x14ac:dyDescent="0.25">
      <c r="A88" s="68" t="s">
        <v>15</v>
      </c>
      <c r="B88" s="68">
        <v>1</v>
      </c>
      <c r="C88" s="68">
        <v>1</v>
      </c>
      <c r="D88" s="68">
        <v>1</v>
      </c>
      <c r="E88" s="68">
        <v>0</v>
      </c>
      <c r="F88" s="68">
        <v>317</v>
      </c>
      <c r="P88" s="68" t="s">
        <v>15</v>
      </c>
      <c r="Q88" s="68">
        <v>1</v>
      </c>
      <c r="R88" s="68">
        <v>1</v>
      </c>
      <c r="S88" s="68">
        <v>1</v>
      </c>
      <c r="T88" s="68">
        <v>0</v>
      </c>
      <c r="U88" s="68">
        <v>317</v>
      </c>
    </row>
    <row r="89" spans="1:21" x14ac:dyDescent="0.25">
      <c r="A89" s="68" t="s">
        <v>15</v>
      </c>
      <c r="B89" s="68">
        <v>1</v>
      </c>
      <c r="C89" s="68">
        <v>1</v>
      </c>
      <c r="D89" s="68">
        <v>1</v>
      </c>
      <c r="E89" s="68">
        <v>1</v>
      </c>
      <c r="F89" s="68">
        <v>229</v>
      </c>
      <c r="P89" s="68" t="s">
        <v>15</v>
      </c>
      <c r="Q89" s="68">
        <v>1</v>
      </c>
      <c r="R89" s="68">
        <v>1</v>
      </c>
      <c r="S89" s="68">
        <v>1</v>
      </c>
      <c r="T89" s="68">
        <v>1</v>
      </c>
      <c r="U89" s="68">
        <v>229</v>
      </c>
    </row>
    <row r="90" spans="1:21" x14ac:dyDescent="0.25">
      <c r="A90" s="68" t="s">
        <v>15</v>
      </c>
      <c r="B90" s="68">
        <v>2</v>
      </c>
      <c r="C90" s="68">
        <v>0</v>
      </c>
      <c r="D90" s="68">
        <v>0</v>
      </c>
      <c r="E90" s="68">
        <v>0</v>
      </c>
      <c r="F90" s="68">
        <v>50</v>
      </c>
      <c r="P90" s="68" t="s">
        <v>15</v>
      </c>
      <c r="Q90" s="68">
        <v>2</v>
      </c>
      <c r="R90" s="68">
        <v>0</v>
      </c>
      <c r="S90" s="68">
        <v>0</v>
      </c>
      <c r="T90" s="68">
        <v>0</v>
      </c>
      <c r="U90" s="68">
        <v>50</v>
      </c>
    </row>
    <row r="91" spans="1:21" x14ac:dyDescent="0.25">
      <c r="A91" s="68" t="s">
        <v>15</v>
      </c>
      <c r="B91" s="68">
        <v>2</v>
      </c>
      <c r="C91" s="68">
        <v>0</v>
      </c>
      <c r="D91" s="68">
        <v>0</v>
      </c>
      <c r="E91" s="68">
        <v>1</v>
      </c>
      <c r="F91" s="68">
        <v>39</v>
      </c>
      <c r="P91" s="68" t="s">
        <v>15</v>
      </c>
      <c r="Q91" s="68">
        <v>2</v>
      </c>
      <c r="R91" s="68">
        <v>0</v>
      </c>
      <c r="S91" s="68">
        <v>0</v>
      </c>
      <c r="T91" s="68">
        <v>1</v>
      </c>
      <c r="U91" s="68">
        <v>39</v>
      </c>
    </row>
    <row r="92" spans="1:21" x14ac:dyDescent="0.25">
      <c r="A92" s="68" t="s">
        <v>15</v>
      </c>
      <c r="B92" s="68">
        <v>2</v>
      </c>
      <c r="C92" s="68">
        <v>0</v>
      </c>
      <c r="D92" s="68">
        <v>1</v>
      </c>
      <c r="E92" s="68">
        <v>0</v>
      </c>
      <c r="F92" s="68">
        <v>11</v>
      </c>
      <c r="P92" s="68" t="s">
        <v>15</v>
      </c>
      <c r="Q92" s="68">
        <v>2</v>
      </c>
      <c r="R92" s="68">
        <v>0</v>
      </c>
      <c r="S92" s="68">
        <v>1</v>
      </c>
      <c r="T92" s="68">
        <v>0</v>
      </c>
      <c r="U92" s="68">
        <v>11</v>
      </c>
    </row>
    <row r="93" spans="1:21" x14ac:dyDescent="0.25">
      <c r="A93" s="68" t="s">
        <v>15</v>
      </c>
      <c r="B93" s="68">
        <v>2</v>
      </c>
      <c r="C93" s="68">
        <v>0</v>
      </c>
      <c r="D93" s="68">
        <v>1</v>
      </c>
      <c r="E93" s="68">
        <v>1</v>
      </c>
      <c r="F93" s="68">
        <v>7</v>
      </c>
      <c r="P93" s="68" t="s">
        <v>15</v>
      </c>
      <c r="Q93" s="68">
        <v>2</v>
      </c>
      <c r="R93" s="68">
        <v>0</v>
      </c>
      <c r="S93" s="68">
        <v>1</v>
      </c>
      <c r="T93" s="68">
        <v>1</v>
      </c>
      <c r="U93" s="68">
        <v>7</v>
      </c>
    </row>
    <row r="94" spans="1:21" x14ac:dyDescent="0.25">
      <c r="A94" s="68" t="s">
        <v>15</v>
      </c>
      <c r="B94" s="68">
        <v>2</v>
      </c>
      <c r="C94" s="68">
        <v>1</v>
      </c>
      <c r="D94" s="68">
        <v>0</v>
      </c>
      <c r="E94" s="68">
        <v>0</v>
      </c>
      <c r="F94" s="68">
        <v>189</v>
      </c>
      <c r="P94" s="68" t="s">
        <v>15</v>
      </c>
      <c r="Q94" s="68">
        <v>2</v>
      </c>
      <c r="R94" s="68">
        <v>1</v>
      </c>
      <c r="S94" s="68">
        <v>0</v>
      </c>
      <c r="T94" s="68">
        <v>0</v>
      </c>
      <c r="U94" s="68">
        <v>189</v>
      </c>
    </row>
    <row r="95" spans="1:21" x14ac:dyDescent="0.25">
      <c r="A95" s="68" t="s">
        <v>15</v>
      </c>
      <c r="B95" s="68">
        <v>2</v>
      </c>
      <c r="C95" s="68">
        <v>1</v>
      </c>
      <c r="D95" s="68">
        <v>0</v>
      </c>
      <c r="E95" s="68">
        <v>1</v>
      </c>
      <c r="F95" s="68">
        <v>35</v>
      </c>
      <c r="P95" s="68" t="s">
        <v>15</v>
      </c>
      <c r="Q95" s="68">
        <v>2</v>
      </c>
      <c r="R95" s="68">
        <v>1</v>
      </c>
      <c r="S95" s="68">
        <v>0</v>
      </c>
      <c r="T95" s="68">
        <v>1</v>
      </c>
      <c r="U95" s="68">
        <v>35</v>
      </c>
    </row>
    <row r="96" spans="1:21" x14ac:dyDescent="0.25">
      <c r="A96" s="68" t="s">
        <v>15</v>
      </c>
      <c r="B96" s="68">
        <v>2</v>
      </c>
      <c r="C96" s="68">
        <v>1</v>
      </c>
      <c r="D96" s="68">
        <v>1</v>
      </c>
      <c r="E96" s="68">
        <v>0</v>
      </c>
      <c r="F96" s="68">
        <v>817</v>
      </c>
      <c r="P96" s="68" t="s">
        <v>15</v>
      </c>
      <c r="Q96" s="68">
        <v>2</v>
      </c>
      <c r="R96" s="68">
        <v>1</v>
      </c>
      <c r="S96" s="68">
        <v>1</v>
      </c>
      <c r="T96" s="68">
        <v>0</v>
      </c>
      <c r="U96" s="68">
        <v>817</v>
      </c>
    </row>
    <row r="97" spans="1:21" x14ac:dyDescent="0.25">
      <c r="A97" s="68" t="s">
        <v>15</v>
      </c>
      <c r="B97" s="68">
        <v>2</v>
      </c>
      <c r="C97" s="68">
        <v>1</v>
      </c>
      <c r="D97" s="68">
        <v>1</v>
      </c>
      <c r="E97" s="68">
        <v>1</v>
      </c>
      <c r="F97" s="68">
        <v>108</v>
      </c>
      <c r="P97" s="68" t="s">
        <v>15</v>
      </c>
      <c r="Q97" s="68">
        <v>2</v>
      </c>
      <c r="R97" s="68">
        <v>1</v>
      </c>
      <c r="S97" s="68">
        <v>1</v>
      </c>
      <c r="T97" s="68">
        <v>1</v>
      </c>
      <c r="U97" s="68">
        <v>108</v>
      </c>
    </row>
    <row r="98" spans="1:21" x14ac:dyDescent="0.25">
      <c r="A98" s="68" t="s">
        <v>15</v>
      </c>
      <c r="B98" s="68">
        <v>3</v>
      </c>
      <c r="C98" s="68">
        <v>0</v>
      </c>
      <c r="D98" s="68">
        <v>0</v>
      </c>
      <c r="E98" s="68">
        <v>0</v>
      </c>
      <c r="F98" s="68">
        <v>43</v>
      </c>
      <c r="P98" s="68" t="s">
        <v>15</v>
      </c>
      <c r="Q98" s="68">
        <v>3</v>
      </c>
      <c r="R98" s="68">
        <v>0</v>
      </c>
      <c r="S98" s="68">
        <v>0</v>
      </c>
      <c r="T98" s="68">
        <v>0</v>
      </c>
      <c r="U98" s="68">
        <v>43</v>
      </c>
    </row>
    <row r="99" spans="1:21" x14ac:dyDescent="0.25">
      <c r="A99" s="68" t="s">
        <v>15</v>
      </c>
      <c r="B99" s="68">
        <v>3</v>
      </c>
      <c r="C99" s="68">
        <v>0</v>
      </c>
      <c r="D99" s="68">
        <v>0</v>
      </c>
      <c r="E99" s="68">
        <v>1</v>
      </c>
      <c r="F99" s="68">
        <v>2</v>
      </c>
      <c r="P99" s="68" t="s">
        <v>15</v>
      </c>
      <c r="Q99" s="68">
        <v>3</v>
      </c>
      <c r="R99" s="68">
        <v>0</v>
      </c>
      <c r="S99" s="68">
        <v>0</v>
      </c>
      <c r="T99" s="68">
        <v>1</v>
      </c>
      <c r="U99" s="68">
        <v>2</v>
      </c>
    </row>
    <row r="100" spans="1:21" x14ac:dyDescent="0.25">
      <c r="A100" s="68" t="s">
        <v>15</v>
      </c>
      <c r="B100" s="68">
        <v>3</v>
      </c>
      <c r="C100" s="68">
        <v>0</v>
      </c>
      <c r="D100" s="68">
        <v>1</v>
      </c>
      <c r="E100" s="68">
        <v>0</v>
      </c>
      <c r="F100" s="68">
        <v>20</v>
      </c>
      <c r="P100" s="68" t="s">
        <v>15</v>
      </c>
      <c r="Q100" s="68">
        <v>3</v>
      </c>
      <c r="R100" s="68">
        <v>0</v>
      </c>
      <c r="S100" s="68">
        <v>1</v>
      </c>
      <c r="T100" s="68">
        <v>0</v>
      </c>
      <c r="U100" s="68">
        <v>20</v>
      </c>
    </row>
    <row r="101" spans="1:21" x14ac:dyDescent="0.25">
      <c r="A101" s="68" t="s">
        <v>15</v>
      </c>
      <c r="B101" s="68">
        <v>3</v>
      </c>
      <c r="C101" s="68">
        <v>0</v>
      </c>
      <c r="D101" s="68">
        <v>1</v>
      </c>
      <c r="E101" s="68">
        <v>1</v>
      </c>
      <c r="F101" s="68">
        <v>4</v>
      </c>
      <c r="P101" s="68" t="s">
        <v>15</v>
      </c>
      <c r="Q101" s="68">
        <v>3</v>
      </c>
      <c r="R101" s="68">
        <v>0</v>
      </c>
      <c r="S101" s="68">
        <v>1</v>
      </c>
      <c r="T101" s="68">
        <v>1</v>
      </c>
      <c r="U101" s="68">
        <v>4</v>
      </c>
    </row>
    <row r="102" spans="1:21" x14ac:dyDescent="0.25">
      <c r="A102" s="68" t="s">
        <v>15</v>
      </c>
      <c r="B102" s="68">
        <v>3</v>
      </c>
      <c r="C102" s="68">
        <v>1</v>
      </c>
      <c r="D102" s="68">
        <v>0</v>
      </c>
      <c r="E102" s="68">
        <v>0</v>
      </c>
      <c r="F102" s="68">
        <v>116</v>
      </c>
      <c r="P102" s="68" t="s">
        <v>15</v>
      </c>
      <c r="Q102" s="68">
        <v>3</v>
      </c>
      <c r="R102" s="68">
        <v>1</v>
      </c>
      <c r="S102" s="68">
        <v>0</v>
      </c>
      <c r="T102" s="68">
        <v>0</v>
      </c>
      <c r="U102" s="68">
        <v>116</v>
      </c>
    </row>
    <row r="103" spans="1:21" x14ac:dyDescent="0.25">
      <c r="A103" s="68" t="s">
        <v>15</v>
      </c>
      <c r="B103" s="68">
        <v>3</v>
      </c>
      <c r="C103" s="68">
        <v>1</v>
      </c>
      <c r="D103" s="68">
        <v>0</v>
      </c>
      <c r="E103" s="68">
        <v>1</v>
      </c>
      <c r="F103" s="68">
        <v>9</v>
      </c>
      <c r="P103" s="68" t="s">
        <v>15</v>
      </c>
      <c r="Q103" s="68">
        <v>3</v>
      </c>
      <c r="R103" s="68">
        <v>1</v>
      </c>
      <c r="S103" s="68">
        <v>0</v>
      </c>
      <c r="T103" s="68">
        <v>1</v>
      </c>
      <c r="U103" s="68">
        <v>9</v>
      </c>
    </row>
    <row r="104" spans="1:21" x14ac:dyDescent="0.25">
      <c r="A104" s="68" t="s">
        <v>15</v>
      </c>
      <c r="B104" s="68">
        <v>3</v>
      </c>
      <c r="C104" s="68">
        <v>1</v>
      </c>
      <c r="D104" s="68">
        <v>1</v>
      </c>
      <c r="E104" s="68">
        <v>0</v>
      </c>
      <c r="F104" s="68">
        <v>268</v>
      </c>
      <c r="P104" s="68" t="s">
        <v>15</v>
      </c>
      <c r="Q104" s="68">
        <v>3</v>
      </c>
      <c r="R104" s="68">
        <v>1</v>
      </c>
      <c r="S104" s="68">
        <v>1</v>
      </c>
      <c r="T104" s="68">
        <v>0</v>
      </c>
      <c r="U104" s="68">
        <v>268</v>
      </c>
    </row>
    <row r="105" spans="1:21" x14ac:dyDescent="0.25">
      <c r="A105" s="68" t="s">
        <v>15</v>
      </c>
      <c r="B105" s="68">
        <v>3</v>
      </c>
      <c r="C105" s="68">
        <v>1</v>
      </c>
      <c r="D105" s="68">
        <v>1</v>
      </c>
      <c r="E105" s="68">
        <v>1</v>
      </c>
      <c r="F105" s="68">
        <v>42</v>
      </c>
      <c r="P105" s="68" t="s">
        <v>15</v>
      </c>
      <c r="Q105" s="68">
        <v>3</v>
      </c>
      <c r="R105" s="68">
        <v>1</v>
      </c>
      <c r="S105" s="68">
        <v>1</v>
      </c>
      <c r="T105" s="68">
        <v>1</v>
      </c>
      <c r="U105" s="68">
        <v>42</v>
      </c>
    </row>
    <row r="106" spans="1:21" x14ac:dyDescent="0.25">
      <c r="A106" s="68" t="s">
        <v>15</v>
      </c>
      <c r="B106" s="68">
        <v>4</v>
      </c>
      <c r="C106" s="68">
        <v>0</v>
      </c>
      <c r="D106" s="68">
        <v>0</v>
      </c>
      <c r="E106" s="68">
        <v>0</v>
      </c>
      <c r="F106" s="68">
        <v>131</v>
      </c>
      <c r="P106" s="68" t="s">
        <v>15</v>
      </c>
      <c r="Q106" s="68">
        <v>4</v>
      </c>
      <c r="R106" s="68">
        <v>0</v>
      </c>
      <c r="S106" s="68">
        <v>0</v>
      </c>
      <c r="T106" s="68">
        <v>0</v>
      </c>
      <c r="U106" s="68">
        <v>131</v>
      </c>
    </row>
    <row r="107" spans="1:21" x14ac:dyDescent="0.25">
      <c r="A107" s="68" t="s">
        <v>15</v>
      </c>
      <c r="B107" s="68">
        <v>4</v>
      </c>
      <c r="C107" s="68">
        <v>0</v>
      </c>
      <c r="D107" s="68">
        <v>0</v>
      </c>
      <c r="E107" s="68">
        <v>1</v>
      </c>
      <c r="F107" s="68">
        <v>6</v>
      </c>
      <c r="P107" s="68" t="s">
        <v>15</v>
      </c>
      <c r="Q107" s="68">
        <v>4</v>
      </c>
      <c r="R107" s="68">
        <v>0</v>
      </c>
      <c r="S107" s="68">
        <v>0</v>
      </c>
      <c r="T107" s="68">
        <v>1</v>
      </c>
      <c r="U107" s="68">
        <v>6</v>
      </c>
    </row>
    <row r="108" spans="1:21" x14ac:dyDescent="0.25">
      <c r="A108" s="68" t="s">
        <v>15</v>
      </c>
      <c r="B108" s="68">
        <v>4</v>
      </c>
      <c r="C108" s="68">
        <v>0</v>
      </c>
      <c r="D108" s="68">
        <v>1</v>
      </c>
      <c r="E108" s="68">
        <v>0</v>
      </c>
      <c r="F108" s="68">
        <v>94</v>
      </c>
      <c r="P108" s="68" t="s">
        <v>15</v>
      </c>
      <c r="Q108" s="68">
        <v>4</v>
      </c>
      <c r="R108" s="68">
        <v>0</v>
      </c>
      <c r="S108" s="68">
        <v>1</v>
      </c>
      <c r="T108" s="68">
        <v>0</v>
      </c>
      <c r="U108" s="68">
        <v>94</v>
      </c>
    </row>
    <row r="109" spans="1:21" x14ac:dyDescent="0.25">
      <c r="A109" s="68" t="s">
        <v>15</v>
      </c>
      <c r="B109" s="68">
        <v>4</v>
      </c>
      <c r="C109" s="68">
        <v>0</v>
      </c>
      <c r="D109" s="68">
        <v>1</v>
      </c>
      <c r="E109" s="68">
        <v>1</v>
      </c>
      <c r="F109" s="68">
        <v>12</v>
      </c>
      <c r="P109" s="68" t="s">
        <v>15</v>
      </c>
      <c r="Q109" s="68">
        <v>4</v>
      </c>
      <c r="R109" s="68">
        <v>0</v>
      </c>
      <c r="S109" s="68">
        <v>1</v>
      </c>
      <c r="T109" s="68">
        <v>1</v>
      </c>
      <c r="U109" s="68">
        <v>12</v>
      </c>
    </row>
    <row r="110" spans="1:21" x14ac:dyDescent="0.25">
      <c r="A110" s="68" t="s">
        <v>15</v>
      </c>
      <c r="B110" s="68">
        <v>4</v>
      </c>
      <c r="C110" s="68">
        <v>1</v>
      </c>
      <c r="D110" s="68">
        <v>0</v>
      </c>
      <c r="E110" s="68">
        <v>0</v>
      </c>
      <c r="F110" s="68">
        <v>141</v>
      </c>
      <c r="P110" s="68" t="s">
        <v>15</v>
      </c>
      <c r="Q110" s="68">
        <v>4</v>
      </c>
      <c r="R110" s="68">
        <v>1</v>
      </c>
      <c r="S110" s="68">
        <v>0</v>
      </c>
      <c r="T110" s="68">
        <v>0</v>
      </c>
      <c r="U110" s="68">
        <v>141</v>
      </c>
    </row>
    <row r="111" spans="1:21" x14ac:dyDescent="0.25">
      <c r="A111" s="68" t="s">
        <v>15</v>
      </c>
      <c r="B111" s="68">
        <v>4</v>
      </c>
      <c r="C111" s="68">
        <v>1</v>
      </c>
      <c r="D111" s="68">
        <v>0</v>
      </c>
      <c r="E111" s="68">
        <v>1</v>
      </c>
      <c r="F111" s="68">
        <v>2</v>
      </c>
      <c r="P111" s="68" t="s">
        <v>15</v>
      </c>
      <c r="Q111" s="68">
        <v>4</v>
      </c>
      <c r="R111" s="68">
        <v>1</v>
      </c>
      <c r="S111" s="68">
        <v>0</v>
      </c>
      <c r="T111" s="68">
        <v>1</v>
      </c>
      <c r="U111" s="68">
        <v>2</v>
      </c>
    </row>
    <row r="112" spans="1:21" x14ac:dyDescent="0.25">
      <c r="A112" s="68" t="s">
        <v>15</v>
      </c>
      <c r="B112" s="68">
        <v>4</v>
      </c>
      <c r="C112" s="68">
        <v>1</v>
      </c>
      <c r="D112" s="68">
        <v>1</v>
      </c>
      <c r="E112" s="68">
        <v>0</v>
      </c>
      <c r="F112" s="68">
        <v>248</v>
      </c>
      <c r="P112" s="68" t="s">
        <v>15</v>
      </c>
      <c r="Q112" s="68">
        <v>4</v>
      </c>
      <c r="R112" s="68">
        <v>1</v>
      </c>
      <c r="S112" s="68">
        <v>1</v>
      </c>
      <c r="T112" s="68">
        <v>0</v>
      </c>
      <c r="U112" s="68">
        <v>248</v>
      </c>
    </row>
    <row r="113" spans="1:21" x14ac:dyDescent="0.25">
      <c r="A113" s="68" t="s">
        <v>15</v>
      </c>
      <c r="B113" s="68">
        <v>4</v>
      </c>
      <c r="C113" s="68">
        <v>1</v>
      </c>
      <c r="D113" s="68">
        <v>1</v>
      </c>
      <c r="E113" s="68">
        <v>1</v>
      </c>
      <c r="F113" s="68">
        <v>18</v>
      </c>
      <c r="P113" s="68" t="s">
        <v>15</v>
      </c>
      <c r="Q113" s="68">
        <v>4</v>
      </c>
      <c r="R113" s="68">
        <v>1</v>
      </c>
      <c r="S113" s="68">
        <v>1</v>
      </c>
      <c r="T113" s="68">
        <v>1</v>
      </c>
      <c r="U113" s="68">
        <v>18</v>
      </c>
    </row>
    <row r="114" spans="1:21" x14ac:dyDescent="0.25">
      <c r="A114" s="68" t="s">
        <v>15</v>
      </c>
      <c r="B114" s="68" t="s">
        <v>3</v>
      </c>
      <c r="C114" s="68">
        <v>0</v>
      </c>
      <c r="D114" s="68">
        <v>0</v>
      </c>
      <c r="E114" s="68">
        <v>0</v>
      </c>
      <c r="F114" s="68">
        <v>429</v>
      </c>
      <c r="P114" s="68" t="s">
        <v>15</v>
      </c>
      <c r="Q114" s="68" t="s">
        <v>3</v>
      </c>
      <c r="R114" s="68">
        <v>0</v>
      </c>
      <c r="S114" s="68">
        <v>0</v>
      </c>
      <c r="T114" s="68">
        <v>0</v>
      </c>
      <c r="U114" s="68">
        <v>429</v>
      </c>
    </row>
    <row r="115" spans="1:21" x14ac:dyDescent="0.25">
      <c r="A115" s="68" t="s">
        <v>15</v>
      </c>
      <c r="B115" s="68" t="s">
        <v>3</v>
      </c>
      <c r="C115" s="68">
        <v>0</v>
      </c>
      <c r="D115" s="68">
        <v>0</v>
      </c>
      <c r="E115" s="68">
        <v>1</v>
      </c>
      <c r="F115" s="68">
        <v>133</v>
      </c>
      <c r="P115" s="68" t="s">
        <v>15</v>
      </c>
      <c r="Q115" s="68" t="s">
        <v>3</v>
      </c>
      <c r="R115" s="68">
        <v>0</v>
      </c>
      <c r="S115" s="68">
        <v>0</v>
      </c>
      <c r="T115" s="68">
        <v>1</v>
      </c>
      <c r="U115" s="68">
        <v>133</v>
      </c>
    </row>
    <row r="116" spans="1:21" x14ac:dyDescent="0.25">
      <c r="A116" s="68" t="s">
        <v>15</v>
      </c>
      <c r="B116" s="68" t="s">
        <v>3</v>
      </c>
      <c r="C116" s="68">
        <v>0</v>
      </c>
      <c r="D116" s="68">
        <v>1</v>
      </c>
      <c r="E116" s="68">
        <v>0</v>
      </c>
      <c r="F116" s="68">
        <v>57</v>
      </c>
      <c r="P116" s="68" t="s">
        <v>15</v>
      </c>
      <c r="Q116" s="68" t="s">
        <v>3</v>
      </c>
      <c r="R116" s="68">
        <v>0</v>
      </c>
      <c r="S116" s="68">
        <v>1</v>
      </c>
      <c r="T116" s="68">
        <v>0</v>
      </c>
      <c r="U116" s="68">
        <v>57</v>
      </c>
    </row>
    <row r="117" spans="1:21" x14ac:dyDescent="0.25">
      <c r="A117" s="68" t="s">
        <v>15</v>
      </c>
      <c r="B117" s="68" t="s">
        <v>3</v>
      </c>
      <c r="C117" s="68">
        <v>0</v>
      </c>
      <c r="D117" s="68">
        <v>1</v>
      </c>
      <c r="E117" s="68">
        <v>1</v>
      </c>
      <c r="F117" s="68">
        <v>8</v>
      </c>
      <c r="P117" s="68" t="s">
        <v>15</v>
      </c>
      <c r="Q117" s="68" t="s">
        <v>3</v>
      </c>
      <c r="R117" s="68">
        <v>0</v>
      </c>
      <c r="S117" s="68">
        <v>1</v>
      </c>
      <c r="T117" s="68">
        <v>1</v>
      </c>
      <c r="U117" s="68">
        <v>8</v>
      </c>
    </row>
    <row r="118" spans="1:21" x14ac:dyDescent="0.25">
      <c r="A118" s="68" t="s">
        <v>15</v>
      </c>
      <c r="B118" s="68" t="s">
        <v>3</v>
      </c>
      <c r="C118" s="68">
        <v>1</v>
      </c>
      <c r="D118" s="68">
        <v>0</v>
      </c>
      <c r="E118" s="68">
        <v>0</v>
      </c>
      <c r="F118" s="68">
        <v>156</v>
      </c>
      <c r="P118" s="68" t="s">
        <v>15</v>
      </c>
      <c r="Q118" s="68" t="s">
        <v>3</v>
      </c>
      <c r="R118" s="68">
        <v>1</v>
      </c>
      <c r="S118" s="68">
        <v>0</v>
      </c>
      <c r="T118" s="68">
        <v>0</v>
      </c>
      <c r="U118" s="68">
        <v>156</v>
      </c>
    </row>
    <row r="119" spans="1:21" x14ac:dyDescent="0.25">
      <c r="A119" s="68" t="s">
        <v>15</v>
      </c>
      <c r="B119" s="68" t="s">
        <v>3</v>
      </c>
      <c r="C119" s="68">
        <v>1</v>
      </c>
      <c r="D119" s="68">
        <v>0</v>
      </c>
      <c r="E119" s="68">
        <v>1</v>
      </c>
      <c r="F119" s="68">
        <v>11</v>
      </c>
      <c r="P119" s="68" t="s">
        <v>15</v>
      </c>
      <c r="Q119" s="68" t="s">
        <v>3</v>
      </c>
      <c r="R119" s="68">
        <v>1</v>
      </c>
      <c r="S119" s="68">
        <v>0</v>
      </c>
      <c r="T119" s="68">
        <v>1</v>
      </c>
      <c r="U119" s="68">
        <v>11</v>
      </c>
    </row>
    <row r="120" spans="1:21" x14ac:dyDescent="0.25">
      <c r="A120" s="68" t="s">
        <v>15</v>
      </c>
      <c r="B120" s="68" t="s">
        <v>3</v>
      </c>
      <c r="C120" s="68">
        <v>1</v>
      </c>
      <c r="D120" s="68">
        <v>1</v>
      </c>
      <c r="E120" s="68">
        <v>0</v>
      </c>
      <c r="F120" s="68">
        <v>249</v>
      </c>
      <c r="P120" s="68" t="s">
        <v>15</v>
      </c>
      <c r="Q120" s="68" t="s">
        <v>3</v>
      </c>
      <c r="R120" s="68">
        <v>1</v>
      </c>
      <c r="S120" s="68">
        <v>1</v>
      </c>
      <c r="T120" s="68">
        <v>0</v>
      </c>
      <c r="U120" s="68">
        <v>249</v>
      </c>
    </row>
    <row r="121" spans="1:21" x14ac:dyDescent="0.25">
      <c r="A121" s="68" t="s">
        <v>15</v>
      </c>
      <c r="B121" s="68" t="s">
        <v>3</v>
      </c>
      <c r="C121" s="68">
        <v>1</v>
      </c>
      <c r="D121" s="68">
        <v>1</v>
      </c>
      <c r="E121" s="68">
        <v>1</v>
      </c>
      <c r="F121" s="68">
        <v>30</v>
      </c>
      <c r="P121" s="68" t="s">
        <v>15</v>
      </c>
      <c r="Q121" s="68" t="s">
        <v>3</v>
      </c>
      <c r="R121" s="68">
        <v>1</v>
      </c>
      <c r="S121" s="68">
        <v>1</v>
      </c>
      <c r="T121" s="68">
        <v>1</v>
      </c>
      <c r="U121" s="68">
        <v>30</v>
      </c>
    </row>
    <row r="122" spans="1:21" x14ac:dyDescent="0.25">
      <c r="A122" s="68" t="s">
        <v>5</v>
      </c>
      <c r="B122" s="68">
        <v>1</v>
      </c>
      <c r="C122" s="68">
        <v>0</v>
      </c>
      <c r="D122" s="68">
        <v>0</v>
      </c>
      <c r="E122" s="68">
        <v>0</v>
      </c>
      <c r="F122" s="68">
        <v>632</v>
      </c>
      <c r="P122" s="68" t="s">
        <v>5</v>
      </c>
      <c r="Q122" s="68">
        <v>1</v>
      </c>
      <c r="R122" s="68">
        <v>0</v>
      </c>
      <c r="S122" s="68">
        <v>0</v>
      </c>
      <c r="T122" s="68">
        <v>0</v>
      </c>
      <c r="U122" s="68">
        <v>632</v>
      </c>
    </row>
    <row r="123" spans="1:21" x14ac:dyDescent="0.25">
      <c r="A123" s="68" t="s">
        <v>5</v>
      </c>
      <c r="B123" s="68">
        <v>1</v>
      </c>
      <c r="C123" s="68">
        <v>0</v>
      </c>
      <c r="D123" s="68">
        <v>0</v>
      </c>
      <c r="E123" s="68">
        <v>1</v>
      </c>
      <c r="F123" s="68">
        <v>8905</v>
      </c>
      <c r="P123" s="68" t="s">
        <v>5</v>
      </c>
      <c r="Q123" s="68">
        <v>1</v>
      </c>
      <c r="R123" s="68">
        <v>0</v>
      </c>
      <c r="S123" s="68">
        <v>0</v>
      </c>
      <c r="T123" s="68">
        <v>1</v>
      </c>
      <c r="U123" s="68">
        <v>8905</v>
      </c>
    </row>
    <row r="124" spans="1:21" x14ac:dyDescent="0.25">
      <c r="A124" s="68" t="s">
        <v>5</v>
      </c>
      <c r="B124" s="68">
        <v>1</v>
      </c>
      <c r="C124" s="68">
        <v>0</v>
      </c>
      <c r="D124" s="68">
        <v>1</v>
      </c>
      <c r="E124" s="68">
        <v>0</v>
      </c>
      <c r="F124" s="68">
        <v>13</v>
      </c>
      <c r="P124" s="68" t="s">
        <v>5</v>
      </c>
      <c r="Q124" s="68">
        <v>1</v>
      </c>
      <c r="R124" s="68">
        <v>0</v>
      </c>
      <c r="S124" s="68">
        <v>1</v>
      </c>
      <c r="T124" s="68">
        <v>0</v>
      </c>
      <c r="U124" s="68">
        <v>13</v>
      </c>
    </row>
    <row r="125" spans="1:21" x14ac:dyDescent="0.25">
      <c r="A125" s="68" t="s">
        <v>5</v>
      </c>
      <c r="B125" s="68">
        <v>1</v>
      </c>
      <c r="C125" s="68">
        <v>0</v>
      </c>
      <c r="D125" s="68">
        <v>1</v>
      </c>
      <c r="E125" s="68">
        <v>1</v>
      </c>
      <c r="F125" s="68">
        <v>237</v>
      </c>
      <c r="P125" s="68" t="s">
        <v>5</v>
      </c>
      <c r="Q125" s="68">
        <v>1</v>
      </c>
      <c r="R125" s="68">
        <v>0</v>
      </c>
      <c r="S125" s="68">
        <v>1</v>
      </c>
      <c r="T125" s="68">
        <v>1</v>
      </c>
      <c r="U125" s="68">
        <v>237</v>
      </c>
    </row>
    <row r="126" spans="1:21" x14ac:dyDescent="0.25">
      <c r="A126" s="68" t="s">
        <v>5</v>
      </c>
      <c r="B126" s="68">
        <v>1</v>
      </c>
      <c r="C126" s="68">
        <v>1</v>
      </c>
      <c r="D126" s="68">
        <v>0</v>
      </c>
      <c r="E126" s="68">
        <v>0</v>
      </c>
      <c r="F126" s="68">
        <v>8</v>
      </c>
      <c r="P126" s="68" t="s">
        <v>5</v>
      </c>
      <c r="Q126" s="68">
        <v>1</v>
      </c>
      <c r="R126" s="68">
        <v>1</v>
      </c>
      <c r="S126" s="68">
        <v>0</v>
      </c>
      <c r="T126" s="68">
        <v>0</v>
      </c>
      <c r="U126" s="68">
        <v>8</v>
      </c>
    </row>
    <row r="127" spans="1:21" x14ac:dyDescent="0.25">
      <c r="A127" s="68" t="s">
        <v>5</v>
      </c>
      <c r="B127" s="68">
        <v>1</v>
      </c>
      <c r="C127" s="68">
        <v>1</v>
      </c>
      <c r="D127" s="68">
        <v>0</v>
      </c>
      <c r="E127" s="68">
        <v>1</v>
      </c>
      <c r="F127" s="68">
        <v>81</v>
      </c>
      <c r="P127" s="68" t="s">
        <v>5</v>
      </c>
      <c r="Q127" s="68">
        <v>1</v>
      </c>
      <c r="R127" s="68">
        <v>1</v>
      </c>
      <c r="S127" s="68">
        <v>0</v>
      </c>
      <c r="T127" s="68">
        <v>1</v>
      </c>
      <c r="U127" s="68">
        <v>81</v>
      </c>
    </row>
    <row r="128" spans="1:21" x14ac:dyDescent="0.25">
      <c r="A128" s="68" t="s">
        <v>5</v>
      </c>
      <c r="B128" s="68">
        <v>1</v>
      </c>
      <c r="C128" s="68">
        <v>1</v>
      </c>
      <c r="D128" s="68">
        <v>1</v>
      </c>
      <c r="E128" s="68">
        <v>0</v>
      </c>
      <c r="F128" s="68">
        <v>3</v>
      </c>
      <c r="P128" s="68" t="s">
        <v>5</v>
      </c>
      <c r="Q128" s="68">
        <v>1</v>
      </c>
      <c r="R128" s="68">
        <v>1</v>
      </c>
      <c r="S128" s="68">
        <v>1</v>
      </c>
      <c r="T128" s="68">
        <v>0</v>
      </c>
      <c r="U128" s="68">
        <v>3</v>
      </c>
    </row>
    <row r="129" spans="1:21" x14ac:dyDescent="0.25">
      <c r="A129" s="68" t="s">
        <v>5</v>
      </c>
      <c r="B129" s="68">
        <v>1</v>
      </c>
      <c r="C129" s="68">
        <v>1</v>
      </c>
      <c r="D129" s="68">
        <v>1</v>
      </c>
      <c r="E129" s="68">
        <v>1</v>
      </c>
      <c r="F129" s="68">
        <v>24</v>
      </c>
      <c r="P129" s="68" t="s">
        <v>5</v>
      </c>
      <c r="Q129" s="68">
        <v>1</v>
      </c>
      <c r="R129" s="68">
        <v>1</v>
      </c>
      <c r="S129" s="68">
        <v>1</v>
      </c>
      <c r="T129" s="68">
        <v>1</v>
      </c>
      <c r="U129" s="68">
        <v>24</v>
      </c>
    </row>
    <row r="130" spans="1:21" x14ac:dyDescent="0.25">
      <c r="A130" s="68" t="s">
        <v>5</v>
      </c>
      <c r="B130" s="68">
        <v>2</v>
      </c>
      <c r="C130" s="68">
        <v>0</v>
      </c>
      <c r="D130" s="68">
        <v>0</v>
      </c>
      <c r="E130" s="68">
        <v>0</v>
      </c>
      <c r="F130" s="68">
        <v>1642</v>
      </c>
      <c r="P130" s="68" t="s">
        <v>5</v>
      </c>
      <c r="Q130" s="68">
        <v>2</v>
      </c>
      <c r="R130" s="68">
        <v>0</v>
      </c>
      <c r="S130" s="68">
        <v>0</v>
      </c>
      <c r="T130" s="68">
        <v>0</v>
      </c>
      <c r="U130" s="68">
        <v>1642</v>
      </c>
    </row>
    <row r="131" spans="1:21" x14ac:dyDescent="0.25">
      <c r="A131" s="68" t="s">
        <v>5</v>
      </c>
      <c r="B131" s="68">
        <v>2</v>
      </c>
      <c r="C131" s="68">
        <v>0</v>
      </c>
      <c r="D131" s="68">
        <v>0</v>
      </c>
      <c r="E131" s="68">
        <v>1</v>
      </c>
      <c r="F131" s="68">
        <v>13530</v>
      </c>
      <c r="P131" s="68" t="s">
        <v>5</v>
      </c>
      <c r="Q131" s="68">
        <v>2</v>
      </c>
      <c r="R131" s="68">
        <v>0</v>
      </c>
      <c r="S131" s="68">
        <v>0</v>
      </c>
      <c r="T131" s="68">
        <v>1</v>
      </c>
      <c r="U131" s="68">
        <v>13530</v>
      </c>
    </row>
    <row r="132" spans="1:21" x14ac:dyDescent="0.25">
      <c r="A132" s="68" t="s">
        <v>5</v>
      </c>
      <c r="B132" s="68">
        <v>2</v>
      </c>
      <c r="C132" s="68">
        <v>0</v>
      </c>
      <c r="D132" s="68">
        <v>1</v>
      </c>
      <c r="E132" s="68">
        <v>0</v>
      </c>
      <c r="F132" s="68">
        <v>162</v>
      </c>
      <c r="P132" s="68" t="s">
        <v>5</v>
      </c>
      <c r="Q132" s="68">
        <v>2</v>
      </c>
      <c r="R132" s="68">
        <v>0</v>
      </c>
      <c r="S132" s="68">
        <v>1</v>
      </c>
      <c r="T132" s="68">
        <v>0</v>
      </c>
      <c r="U132" s="68">
        <v>162</v>
      </c>
    </row>
    <row r="133" spans="1:21" x14ac:dyDescent="0.25">
      <c r="A133" s="68" t="s">
        <v>5</v>
      </c>
      <c r="B133" s="68">
        <v>2</v>
      </c>
      <c r="C133" s="68">
        <v>0</v>
      </c>
      <c r="D133" s="68">
        <v>1</v>
      </c>
      <c r="E133" s="68">
        <v>1</v>
      </c>
      <c r="F133" s="68">
        <v>3328</v>
      </c>
      <c r="P133" s="68" t="s">
        <v>5</v>
      </c>
      <c r="Q133" s="68">
        <v>2</v>
      </c>
      <c r="R133" s="68">
        <v>0</v>
      </c>
      <c r="S133" s="68">
        <v>1</v>
      </c>
      <c r="T133" s="68">
        <v>1</v>
      </c>
      <c r="U133" s="68">
        <v>3328</v>
      </c>
    </row>
    <row r="134" spans="1:21" x14ac:dyDescent="0.25">
      <c r="A134" s="68" t="s">
        <v>5</v>
      </c>
      <c r="B134" s="68">
        <v>2</v>
      </c>
      <c r="C134" s="68">
        <v>1</v>
      </c>
      <c r="D134" s="68">
        <v>0</v>
      </c>
      <c r="E134" s="68">
        <v>0</v>
      </c>
      <c r="F134" s="68">
        <v>83</v>
      </c>
      <c r="P134" s="68" t="s">
        <v>5</v>
      </c>
      <c r="Q134" s="68">
        <v>2</v>
      </c>
      <c r="R134" s="68">
        <v>1</v>
      </c>
      <c r="S134" s="68">
        <v>0</v>
      </c>
      <c r="T134" s="68">
        <v>0</v>
      </c>
      <c r="U134" s="68">
        <v>83</v>
      </c>
    </row>
    <row r="135" spans="1:21" x14ac:dyDescent="0.25">
      <c r="A135" s="68" t="s">
        <v>5</v>
      </c>
      <c r="B135" s="68">
        <v>2</v>
      </c>
      <c r="C135" s="68">
        <v>1</v>
      </c>
      <c r="D135" s="68">
        <v>0</v>
      </c>
      <c r="E135" s="68">
        <v>1</v>
      </c>
      <c r="F135" s="68">
        <v>91</v>
      </c>
      <c r="P135" s="68" t="s">
        <v>5</v>
      </c>
      <c r="Q135" s="68">
        <v>2</v>
      </c>
      <c r="R135" s="68">
        <v>1</v>
      </c>
      <c r="S135" s="68">
        <v>0</v>
      </c>
      <c r="T135" s="68">
        <v>1</v>
      </c>
      <c r="U135" s="68">
        <v>91</v>
      </c>
    </row>
    <row r="136" spans="1:21" x14ac:dyDescent="0.25">
      <c r="A136" s="68" t="s">
        <v>5</v>
      </c>
      <c r="B136" s="68">
        <v>2</v>
      </c>
      <c r="C136" s="68">
        <v>1</v>
      </c>
      <c r="D136" s="68">
        <v>1</v>
      </c>
      <c r="E136" s="68">
        <v>0</v>
      </c>
      <c r="F136" s="68">
        <v>70</v>
      </c>
      <c r="P136" s="68" t="s">
        <v>5</v>
      </c>
      <c r="Q136" s="68">
        <v>2</v>
      </c>
      <c r="R136" s="68">
        <v>1</v>
      </c>
      <c r="S136" s="68">
        <v>1</v>
      </c>
      <c r="T136" s="68">
        <v>0</v>
      </c>
      <c r="U136" s="68">
        <v>70</v>
      </c>
    </row>
    <row r="137" spans="1:21" x14ac:dyDescent="0.25">
      <c r="A137" s="68" t="s">
        <v>5</v>
      </c>
      <c r="B137" s="68">
        <v>2</v>
      </c>
      <c r="C137" s="68">
        <v>1</v>
      </c>
      <c r="D137" s="68">
        <v>1</v>
      </c>
      <c r="E137" s="68">
        <v>1</v>
      </c>
      <c r="F137" s="68">
        <v>121</v>
      </c>
      <c r="P137" s="68" t="s">
        <v>5</v>
      </c>
      <c r="Q137" s="68">
        <v>2</v>
      </c>
      <c r="R137" s="68">
        <v>1</v>
      </c>
      <c r="S137" s="68">
        <v>1</v>
      </c>
      <c r="T137" s="68">
        <v>1</v>
      </c>
      <c r="U137" s="68">
        <v>121</v>
      </c>
    </row>
    <row r="138" spans="1:21" x14ac:dyDescent="0.25">
      <c r="A138" s="68" t="s">
        <v>5</v>
      </c>
      <c r="B138" s="68">
        <v>3</v>
      </c>
      <c r="C138" s="68">
        <v>0</v>
      </c>
      <c r="D138" s="68">
        <v>0</v>
      </c>
      <c r="E138" s="68">
        <v>0</v>
      </c>
      <c r="F138" s="68">
        <v>1844</v>
      </c>
      <c r="P138" s="68" t="s">
        <v>5</v>
      </c>
      <c r="Q138" s="68">
        <v>3</v>
      </c>
      <c r="R138" s="68">
        <v>0</v>
      </c>
      <c r="S138" s="68">
        <v>0</v>
      </c>
      <c r="T138" s="68">
        <v>0</v>
      </c>
      <c r="U138" s="68">
        <v>1844</v>
      </c>
    </row>
    <row r="139" spans="1:21" x14ac:dyDescent="0.25">
      <c r="A139" s="68" t="s">
        <v>5</v>
      </c>
      <c r="B139" s="68">
        <v>3</v>
      </c>
      <c r="C139" s="68">
        <v>0</v>
      </c>
      <c r="D139" s="68">
        <v>0</v>
      </c>
      <c r="E139" s="68">
        <v>1</v>
      </c>
      <c r="F139" s="68">
        <v>5395</v>
      </c>
      <c r="P139" s="68" t="s">
        <v>5</v>
      </c>
      <c r="Q139" s="68">
        <v>3</v>
      </c>
      <c r="R139" s="68">
        <v>0</v>
      </c>
      <c r="S139" s="68">
        <v>0</v>
      </c>
      <c r="T139" s="68">
        <v>1</v>
      </c>
      <c r="U139" s="68">
        <v>5395</v>
      </c>
    </row>
    <row r="140" spans="1:21" x14ac:dyDescent="0.25">
      <c r="A140" s="68" t="s">
        <v>5</v>
      </c>
      <c r="B140" s="68">
        <v>3</v>
      </c>
      <c r="C140" s="68">
        <v>0</v>
      </c>
      <c r="D140" s="68">
        <v>1</v>
      </c>
      <c r="E140" s="68">
        <v>0</v>
      </c>
      <c r="F140" s="68">
        <v>387</v>
      </c>
      <c r="P140" s="68" t="s">
        <v>5</v>
      </c>
      <c r="Q140" s="68">
        <v>3</v>
      </c>
      <c r="R140" s="68">
        <v>0</v>
      </c>
      <c r="S140" s="68">
        <v>1</v>
      </c>
      <c r="T140" s="68">
        <v>0</v>
      </c>
      <c r="U140" s="68">
        <v>387</v>
      </c>
    </row>
    <row r="141" spans="1:21" x14ac:dyDescent="0.25">
      <c r="A141" s="68" t="s">
        <v>5</v>
      </c>
      <c r="B141" s="68">
        <v>3</v>
      </c>
      <c r="C141" s="68">
        <v>0</v>
      </c>
      <c r="D141" s="68">
        <v>1</v>
      </c>
      <c r="E141" s="68">
        <v>1</v>
      </c>
      <c r="F141" s="68">
        <v>9066</v>
      </c>
      <c r="P141" s="68" t="s">
        <v>5</v>
      </c>
      <c r="Q141" s="68">
        <v>3</v>
      </c>
      <c r="R141" s="68">
        <v>0</v>
      </c>
      <c r="S141" s="68">
        <v>1</v>
      </c>
      <c r="T141" s="68">
        <v>1</v>
      </c>
      <c r="U141" s="68">
        <v>9066</v>
      </c>
    </row>
    <row r="142" spans="1:21" x14ac:dyDescent="0.25">
      <c r="A142" s="68" t="s">
        <v>5</v>
      </c>
      <c r="B142" s="68">
        <v>3</v>
      </c>
      <c r="C142" s="68">
        <v>1</v>
      </c>
      <c r="D142" s="68">
        <v>0</v>
      </c>
      <c r="E142" s="68">
        <v>0</v>
      </c>
      <c r="F142" s="68">
        <v>124</v>
      </c>
      <c r="P142" s="68" t="s">
        <v>5</v>
      </c>
      <c r="Q142" s="68">
        <v>3</v>
      </c>
      <c r="R142" s="68">
        <v>1</v>
      </c>
      <c r="S142" s="68">
        <v>0</v>
      </c>
      <c r="T142" s="68">
        <v>0</v>
      </c>
      <c r="U142" s="68">
        <v>124</v>
      </c>
    </row>
    <row r="143" spans="1:21" x14ac:dyDescent="0.25">
      <c r="A143" s="68" t="s">
        <v>5</v>
      </c>
      <c r="B143" s="68">
        <v>3</v>
      </c>
      <c r="C143" s="68">
        <v>1</v>
      </c>
      <c r="D143" s="68">
        <v>0</v>
      </c>
      <c r="E143" s="68">
        <v>1</v>
      </c>
      <c r="F143" s="68">
        <v>105</v>
      </c>
      <c r="P143" s="68" t="s">
        <v>5</v>
      </c>
      <c r="Q143" s="68">
        <v>3</v>
      </c>
      <c r="R143" s="68">
        <v>1</v>
      </c>
      <c r="S143" s="68">
        <v>0</v>
      </c>
      <c r="T143" s="68">
        <v>1</v>
      </c>
      <c r="U143" s="68">
        <v>105</v>
      </c>
    </row>
    <row r="144" spans="1:21" x14ac:dyDescent="0.25">
      <c r="A144" s="68" t="s">
        <v>5</v>
      </c>
      <c r="B144" s="68">
        <v>3</v>
      </c>
      <c r="C144" s="68">
        <v>1</v>
      </c>
      <c r="D144" s="68">
        <v>1</v>
      </c>
      <c r="E144" s="68">
        <v>0</v>
      </c>
      <c r="F144" s="68">
        <v>229</v>
      </c>
      <c r="P144" s="68" t="s">
        <v>5</v>
      </c>
      <c r="Q144" s="68">
        <v>3</v>
      </c>
      <c r="R144" s="68">
        <v>1</v>
      </c>
      <c r="S144" s="68">
        <v>1</v>
      </c>
      <c r="T144" s="68">
        <v>0</v>
      </c>
      <c r="U144" s="68">
        <v>229</v>
      </c>
    </row>
    <row r="145" spans="1:21" x14ac:dyDescent="0.25">
      <c r="A145" s="68" t="s">
        <v>5</v>
      </c>
      <c r="B145" s="68">
        <v>3</v>
      </c>
      <c r="C145" s="68">
        <v>1</v>
      </c>
      <c r="D145" s="68">
        <v>1</v>
      </c>
      <c r="E145" s="68">
        <v>1</v>
      </c>
      <c r="F145" s="68">
        <v>353</v>
      </c>
      <c r="P145" s="68" t="s">
        <v>5</v>
      </c>
      <c r="Q145" s="68">
        <v>3</v>
      </c>
      <c r="R145" s="68">
        <v>1</v>
      </c>
      <c r="S145" s="68">
        <v>1</v>
      </c>
      <c r="T145" s="68">
        <v>1</v>
      </c>
      <c r="U145" s="68">
        <v>353</v>
      </c>
    </row>
    <row r="146" spans="1:21" x14ac:dyDescent="0.25">
      <c r="A146" s="68" t="s">
        <v>5</v>
      </c>
      <c r="B146" s="68">
        <v>4</v>
      </c>
      <c r="C146" s="68">
        <v>0</v>
      </c>
      <c r="D146" s="68">
        <v>0</v>
      </c>
      <c r="E146" s="68">
        <v>0</v>
      </c>
      <c r="F146" s="68">
        <v>7418</v>
      </c>
      <c r="P146" s="68" t="s">
        <v>5</v>
      </c>
      <c r="Q146" s="68">
        <v>4</v>
      </c>
      <c r="R146" s="68">
        <v>0</v>
      </c>
      <c r="S146" s="68">
        <v>0</v>
      </c>
      <c r="T146" s="68">
        <v>0</v>
      </c>
      <c r="U146" s="68">
        <v>7418</v>
      </c>
    </row>
    <row r="147" spans="1:21" x14ac:dyDescent="0.25">
      <c r="A147" s="68" t="s">
        <v>5</v>
      </c>
      <c r="B147" s="68">
        <v>4</v>
      </c>
      <c r="C147" s="68">
        <v>0</v>
      </c>
      <c r="D147" s="68">
        <v>0</v>
      </c>
      <c r="E147" s="68">
        <v>1</v>
      </c>
      <c r="F147" s="68">
        <v>1903</v>
      </c>
      <c r="P147" s="68" t="s">
        <v>5</v>
      </c>
      <c r="Q147" s="68">
        <v>4</v>
      </c>
      <c r="R147" s="68">
        <v>0</v>
      </c>
      <c r="S147" s="68">
        <v>0</v>
      </c>
      <c r="T147" s="68">
        <v>1</v>
      </c>
      <c r="U147" s="68">
        <v>1903</v>
      </c>
    </row>
    <row r="148" spans="1:21" x14ac:dyDescent="0.25">
      <c r="A148" s="68" t="s">
        <v>5</v>
      </c>
      <c r="B148" s="68">
        <v>4</v>
      </c>
      <c r="C148" s="68">
        <v>0</v>
      </c>
      <c r="D148" s="68">
        <v>1</v>
      </c>
      <c r="E148" s="68">
        <v>0</v>
      </c>
      <c r="F148" s="68">
        <v>4433</v>
      </c>
      <c r="P148" s="68" t="s">
        <v>5</v>
      </c>
      <c r="Q148" s="68">
        <v>4</v>
      </c>
      <c r="R148" s="68">
        <v>0</v>
      </c>
      <c r="S148" s="68">
        <v>1</v>
      </c>
      <c r="T148" s="68">
        <v>0</v>
      </c>
      <c r="U148" s="68">
        <v>4433</v>
      </c>
    </row>
    <row r="149" spans="1:21" x14ac:dyDescent="0.25">
      <c r="A149" s="68" t="s">
        <v>5</v>
      </c>
      <c r="B149" s="68">
        <v>4</v>
      </c>
      <c r="C149" s="68">
        <v>0</v>
      </c>
      <c r="D149" s="68">
        <v>1</v>
      </c>
      <c r="E149" s="68">
        <v>1</v>
      </c>
      <c r="F149" s="68">
        <v>3445</v>
      </c>
      <c r="P149" s="68" t="s">
        <v>5</v>
      </c>
      <c r="Q149" s="68">
        <v>4</v>
      </c>
      <c r="R149" s="68">
        <v>0</v>
      </c>
      <c r="S149" s="68">
        <v>1</v>
      </c>
      <c r="T149" s="68">
        <v>1</v>
      </c>
      <c r="U149" s="68">
        <v>3445</v>
      </c>
    </row>
    <row r="150" spans="1:21" x14ac:dyDescent="0.25">
      <c r="A150" s="68" t="s">
        <v>5</v>
      </c>
      <c r="B150" s="68">
        <v>4</v>
      </c>
      <c r="C150" s="68">
        <v>1</v>
      </c>
      <c r="D150" s="68">
        <v>0</v>
      </c>
      <c r="E150" s="68">
        <v>0</v>
      </c>
      <c r="F150" s="68">
        <v>271</v>
      </c>
      <c r="P150" s="68" t="s">
        <v>5</v>
      </c>
      <c r="Q150" s="68">
        <v>4</v>
      </c>
      <c r="R150" s="68">
        <v>1</v>
      </c>
      <c r="S150" s="68">
        <v>0</v>
      </c>
      <c r="T150" s="68">
        <v>0</v>
      </c>
      <c r="U150" s="68">
        <v>271</v>
      </c>
    </row>
    <row r="151" spans="1:21" x14ac:dyDescent="0.25">
      <c r="A151" s="68" t="s">
        <v>5</v>
      </c>
      <c r="B151" s="68">
        <v>4</v>
      </c>
      <c r="C151" s="68">
        <v>1</v>
      </c>
      <c r="D151" s="68">
        <v>0</v>
      </c>
      <c r="E151" s="68">
        <v>1</v>
      </c>
      <c r="F151" s="68">
        <v>57</v>
      </c>
      <c r="P151" s="68" t="s">
        <v>5</v>
      </c>
      <c r="Q151" s="68">
        <v>4</v>
      </c>
      <c r="R151" s="68">
        <v>1</v>
      </c>
      <c r="S151" s="68">
        <v>0</v>
      </c>
      <c r="T151" s="68">
        <v>1</v>
      </c>
      <c r="U151" s="68">
        <v>57</v>
      </c>
    </row>
    <row r="152" spans="1:21" x14ac:dyDescent="0.25">
      <c r="A152" s="68" t="s">
        <v>5</v>
      </c>
      <c r="B152" s="68">
        <v>4</v>
      </c>
      <c r="C152" s="68">
        <v>1</v>
      </c>
      <c r="D152" s="68">
        <v>1</v>
      </c>
      <c r="E152" s="68">
        <v>0</v>
      </c>
      <c r="F152" s="68">
        <v>501</v>
      </c>
      <c r="P152" s="68" t="s">
        <v>5</v>
      </c>
      <c r="Q152" s="68">
        <v>4</v>
      </c>
      <c r="R152" s="68">
        <v>1</v>
      </c>
      <c r="S152" s="68">
        <v>1</v>
      </c>
      <c r="T152" s="68">
        <v>0</v>
      </c>
      <c r="U152" s="68">
        <v>501</v>
      </c>
    </row>
    <row r="153" spans="1:21" x14ac:dyDescent="0.25">
      <c r="A153" s="68" t="s">
        <v>5</v>
      </c>
      <c r="B153" s="68">
        <v>4</v>
      </c>
      <c r="C153" s="68">
        <v>1</v>
      </c>
      <c r="D153" s="68">
        <v>1</v>
      </c>
      <c r="E153" s="68">
        <v>1</v>
      </c>
      <c r="F153" s="68">
        <v>170</v>
      </c>
      <c r="P153" s="68" t="s">
        <v>5</v>
      </c>
      <c r="Q153" s="68">
        <v>4</v>
      </c>
      <c r="R153" s="68">
        <v>1</v>
      </c>
      <c r="S153" s="68">
        <v>1</v>
      </c>
      <c r="T153" s="68">
        <v>1</v>
      </c>
      <c r="U153" s="68">
        <v>170</v>
      </c>
    </row>
    <row r="154" spans="1:21" x14ac:dyDescent="0.25">
      <c r="A154" s="68" t="s">
        <v>5</v>
      </c>
      <c r="B154" s="68" t="s">
        <v>3</v>
      </c>
      <c r="C154" s="68">
        <v>0</v>
      </c>
      <c r="D154" s="68">
        <v>0</v>
      </c>
      <c r="E154" s="68">
        <v>0</v>
      </c>
      <c r="F154" s="68">
        <v>7673</v>
      </c>
      <c r="P154" s="68" t="s">
        <v>5</v>
      </c>
      <c r="Q154" s="68" t="s">
        <v>3</v>
      </c>
      <c r="R154" s="68">
        <v>0</v>
      </c>
      <c r="S154" s="68">
        <v>0</v>
      </c>
      <c r="T154" s="68">
        <v>0</v>
      </c>
      <c r="U154" s="68">
        <v>7673</v>
      </c>
    </row>
    <row r="155" spans="1:21" x14ac:dyDescent="0.25">
      <c r="A155" s="68" t="s">
        <v>5</v>
      </c>
      <c r="B155" s="68" t="s">
        <v>3</v>
      </c>
      <c r="C155" s="68">
        <v>0</v>
      </c>
      <c r="D155" s="68">
        <v>0</v>
      </c>
      <c r="E155" s="68">
        <v>1</v>
      </c>
      <c r="F155" s="68">
        <v>2025</v>
      </c>
      <c r="P155" s="68" t="s">
        <v>5</v>
      </c>
      <c r="Q155" s="68" t="s">
        <v>3</v>
      </c>
      <c r="R155" s="68">
        <v>0</v>
      </c>
      <c r="S155" s="68">
        <v>0</v>
      </c>
      <c r="T155" s="68">
        <v>1</v>
      </c>
      <c r="U155" s="68">
        <v>2025</v>
      </c>
    </row>
    <row r="156" spans="1:21" x14ac:dyDescent="0.25">
      <c r="A156" s="68" t="s">
        <v>5</v>
      </c>
      <c r="B156" s="68" t="s">
        <v>3</v>
      </c>
      <c r="C156" s="68">
        <v>0</v>
      </c>
      <c r="D156" s="68">
        <v>1</v>
      </c>
      <c r="E156" s="68">
        <v>0</v>
      </c>
      <c r="F156" s="68">
        <v>347</v>
      </c>
      <c r="P156" s="68" t="s">
        <v>5</v>
      </c>
      <c r="Q156" s="68" t="s">
        <v>3</v>
      </c>
      <c r="R156" s="68">
        <v>0</v>
      </c>
      <c r="S156" s="68">
        <v>1</v>
      </c>
      <c r="T156" s="68">
        <v>0</v>
      </c>
      <c r="U156" s="68">
        <v>347</v>
      </c>
    </row>
    <row r="157" spans="1:21" x14ac:dyDescent="0.25">
      <c r="A157" s="68" t="s">
        <v>5</v>
      </c>
      <c r="B157" s="68" t="s">
        <v>3</v>
      </c>
      <c r="C157" s="68">
        <v>0</v>
      </c>
      <c r="D157" s="68">
        <v>1</v>
      </c>
      <c r="E157" s="68">
        <v>1</v>
      </c>
      <c r="F157" s="68">
        <v>642</v>
      </c>
      <c r="P157" s="68" t="s">
        <v>5</v>
      </c>
      <c r="Q157" s="68" t="s">
        <v>3</v>
      </c>
      <c r="R157" s="68">
        <v>0</v>
      </c>
      <c r="S157" s="68">
        <v>1</v>
      </c>
      <c r="T157" s="68">
        <v>1</v>
      </c>
      <c r="U157" s="68">
        <v>642</v>
      </c>
    </row>
    <row r="158" spans="1:21" x14ac:dyDescent="0.25">
      <c r="A158" s="68" t="s">
        <v>5</v>
      </c>
      <c r="B158" s="68" t="s">
        <v>3</v>
      </c>
      <c r="C158" s="68">
        <v>1</v>
      </c>
      <c r="D158" s="68">
        <v>0</v>
      </c>
      <c r="E158" s="68">
        <v>0</v>
      </c>
      <c r="F158" s="68">
        <v>128</v>
      </c>
      <c r="P158" s="68" t="s">
        <v>5</v>
      </c>
      <c r="Q158" s="68" t="s">
        <v>3</v>
      </c>
      <c r="R158" s="68">
        <v>1</v>
      </c>
      <c r="S158" s="68">
        <v>0</v>
      </c>
      <c r="T158" s="68">
        <v>0</v>
      </c>
      <c r="U158" s="68">
        <v>128</v>
      </c>
    </row>
    <row r="159" spans="1:21" x14ac:dyDescent="0.25">
      <c r="A159" s="68" t="s">
        <v>5</v>
      </c>
      <c r="B159" s="68" t="s">
        <v>3</v>
      </c>
      <c r="C159" s="68">
        <v>1</v>
      </c>
      <c r="D159" s="68">
        <v>0</v>
      </c>
      <c r="E159" s="68">
        <v>1</v>
      </c>
      <c r="F159" s="68">
        <v>19</v>
      </c>
      <c r="P159" s="68" t="s">
        <v>5</v>
      </c>
      <c r="Q159" s="68" t="s">
        <v>3</v>
      </c>
      <c r="R159" s="68">
        <v>1</v>
      </c>
      <c r="S159" s="68">
        <v>0</v>
      </c>
      <c r="T159" s="68">
        <v>1</v>
      </c>
      <c r="U159" s="68">
        <v>19</v>
      </c>
    </row>
    <row r="160" spans="1:21" x14ac:dyDescent="0.25">
      <c r="A160" s="68" t="s">
        <v>5</v>
      </c>
      <c r="B160" s="68" t="s">
        <v>3</v>
      </c>
      <c r="C160" s="68">
        <v>1</v>
      </c>
      <c r="D160" s="68">
        <v>1</v>
      </c>
      <c r="E160" s="68">
        <v>0</v>
      </c>
      <c r="F160" s="68">
        <v>60</v>
      </c>
      <c r="P160" s="68" t="s">
        <v>5</v>
      </c>
      <c r="Q160" s="68" t="s">
        <v>3</v>
      </c>
      <c r="R160" s="68">
        <v>1</v>
      </c>
      <c r="S160" s="68">
        <v>1</v>
      </c>
      <c r="T160" s="68">
        <v>0</v>
      </c>
      <c r="U160" s="68">
        <v>60</v>
      </c>
    </row>
    <row r="161" spans="1:21" x14ac:dyDescent="0.25">
      <c r="A161" s="68" t="s">
        <v>5</v>
      </c>
      <c r="B161" s="68" t="s">
        <v>3</v>
      </c>
      <c r="C161" s="68">
        <v>1</v>
      </c>
      <c r="D161" s="68">
        <v>1</v>
      </c>
      <c r="E161" s="68">
        <v>1</v>
      </c>
      <c r="F161" s="68">
        <v>27</v>
      </c>
      <c r="P161" s="68" t="s">
        <v>5</v>
      </c>
      <c r="Q161" s="68" t="s">
        <v>3</v>
      </c>
      <c r="R161" s="68">
        <v>1</v>
      </c>
      <c r="S161" s="68">
        <v>1</v>
      </c>
      <c r="T161" s="68">
        <v>1</v>
      </c>
      <c r="U161" s="68">
        <v>27</v>
      </c>
    </row>
    <row r="162" spans="1:21" x14ac:dyDescent="0.25">
      <c r="A162" s="68" t="s">
        <v>18</v>
      </c>
      <c r="B162" s="68">
        <v>1</v>
      </c>
      <c r="C162" s="68">
        <v>0</v>
      </c>
      <c r="D162" s="68">
        <v>0</v>
      </c>
      <c r="E162" s="68">
        <v>0</v>
      </c>
      <c r="F162" s="68">
        <v>2</v>
      </c>
      <c r="P162" s="68" t="s">
        <v>18</v>
      </c>
      <c r="Q162" s="68">
        <v>1</v>
      </c>
      <c r="R162" s="68">
        <v>0</v>
      </c>
      <c r="S162" s="68">
        <v>0</v>
      </c>
      <c r="T162" s="68">
        <v>0</v>
      </c>
      <c r="U162" s="68">
        <v>2</v>
      </c>
    </row>
    <row r="163" spans="1:21" x14ac:dyDescent="0.25">
      <c r="A163" s="68" t="s">
        <v>18</v>
      </c>
      <c r="B163" s="68">
        <v>1</v>
      </c>
      <c r="C163" s="68">
        <v>0</v>
      </c>
      <c r="D163" s="68">
        <v>0</v>
      </c>
      <c r="E163" s="68">
        <v>1</v>
      </c>
      <c r="F163" s="68">
        <v>11</v>
      </c>
      <c r="P163" s="68" t="s">
        <v>18</v>
      </c>
      <c r="Q163" s="68">
        <v>1</v>
      </c>
      <c r="R163" s="68">
        <v>0</v>
      </c>
      <c r="S163" s="68">
        <v>0</v>
      </c>
      <c r="T163" s="68">
        <v>1</v>
      </c>
      <c r="U163" s="68">
        <v>11</v>
      </c>
    </row>
    <row r="164" spans="1:21" x14ac:dyDescent="0.25">
      <c r="A164" s="68" t="s">
        <v>18</v>
      </c>
      <c r="B164" s="68">
        <v>1</v>
      </c>
      <c r="C164" s="68">
        <v>0</v>
      </c>
      <c r="D164" s="68">
        <v>1</v>
      </c>
      <c r="E164" s="68">
        <v>0</v>
      </c>
      <c r="F164" s="68">
        <v>1</v>
      </c>
      <c r="P164" s="68" t="s">
        <v>18</v>
      </c>
      <c r="Q164" s="68">
        <v>1</v>
      </c>
      <c r="R164" s="68">
        <v>0</v>
      </c>
      <c r="S164" s="68">
        <v>1</v>
      </c>
      <c r="T164" s="68">
        <v>0</v>
      </c>
      <c r="U164" s="68">
        <v>1</v>
      </c>
    </row>
    <row r="165" spans="1:21" x14ac:dyDescent="0.25">
      <c r="A165" s="68" t="s">
        <v>18</v>
      </c>
      <c r="B165" s="68">
        <v>1</v>
      </c>
      <c r="C165" s="68">
        <v>1</v>
      </c>
      <c r="D165" s="68">
        <v>0</v>
      </c>
      <c r="E165" s="68">
        <v>0</v>
      </c>
      <c r="F165" s="68">
        <v>16</v>
      </c>
      <c r="P165" s="68" t="s">
        <v>18</v>
      </c>
      <c r="Q165" s="68">
        <v>1</v>
      </c>
      <c r="R165" s="68">
        <v>1</v>
      </c>
      <c r="S165" s="68">
        <v>0</v>
      </c>
      <c r="T165" s="68">
        <v>0</v>
      </c>
      <c r="U165" s="68">
        <v>16</v>
      </c>
    </row>
    <row r="166" spans="1:21" x14ac:dyDescent="0.25">
      <c r="A166" s="68" t="s">
        <v>18</v>
      </c>
      <c r="B166" s="68">
        <v>1</v>
      </c>
      <c r="C166" s="68">
        <v>1</v>
      </c>
      <c r="D166" s="68">
        <v>0</v>
      </c>
      <c r="E166" s="68">
        <v>1</v>
      </c>
      <c r="F166" s="68">
        <v>7</v>
      </c>
      <c r="P166" s="68" t="s">
        <v>18</v>
      </c>
      <c r="Q166" s="68">
        <v>1</v>
      </c>
      <c r="R166" s="68">
        <v>1</v>
      </c>
      <c r="S166" s="68">
        <v>0</v>
      </c>
      <c r="T166" s="68">
        <v>1</v>
      </c>
      <c r="U166" s="68">
        <v>7</v>
      </c>
    </row>
    <row r="167" spans="1:21" x14ac:dyDescent="0.25">
      <c r="A167" s="68" t="s">
        <v>18</v>
      </c>
      <c r="B167" s="68">
        <v>1</v>
      </c>
      <c r="C167" s="68">
        <v>1</v>
      </c>
      <c r="D167" s="68">
        <v>1</v>
      </c>
      <c r="E167" s="68">
        <v>0</v>
      </c>
      <c r="F167" s="68">
        <v>3</v>
      </c>
      <c r="P167" s="68" t="s">
        <v>18</v>
      </c>
      <c r="Q167" s="68">
        <v>1</v>
      </c>
      <c r="R167" s="68">
        <v>1</v>
      </c>
      <c r="S167" s="68">
        <v>1</v>
      </c>
      <c r="T167" s="68">
        <v>0</v>
      </c>
      <c r="U167" s="68">
        <v>3</v>
      </c>
    </row>
    <row r="168" spans="1:21" x14ac:dyDescent="0.25">
      <c r="A168" s="68" t="s">
        <v>18</v>
      </c>
      <c r="B168" s="68">
        <v>1</v>
      </c>
      <c r="C168" s="68">
        <v>1</v>
      </c>
      <c r="D168" s="68">
        <v>1</v>
      </c>
      <c r="E168" s="68">
        <v>1</v>
      </c>
      <c r="F168" s="68">
        <v>4</v>
      </c>
      <c r="P168" s="68" t="s">
        <v>18</v>
      </c>
      <c r="Q168" s="68">
        <v>1</v>
      </c>
      <c r="R168" s="68">
        <v>1</v>
      </c>
      <c r="S168" s="68">
        <v>1</v>
      </c>
      <c r="T168" s="68">
        <v>1</v>
      </c>
      <c r="U168" s="68">
        <v>4</v>
      </c>
    </row>
    <row r="169" spans="1:21" x14ac:dyDescent="0.25">
      <c r="A169" s="68" t="s">
        <v>18</v>
      </c>
      <c r="B169" s="68">
        <v>2</v>
      </c>
      <c r="C169" s="68">
        <v>0</v>
      </c>
      <c r="D169" s="68">
        <v>0</v>
      </c>
      <c r="E169" s="68">
        <v>0</v>
      </c>
      <c r="F169" s="68">
        <v>10</v>
      </c>
      <c r="P169" s="68" t="s">
        <v>18</v>
      </c>
      <c r="Q169" s="68">
        <v>2</v>
      </c>
      <c r="R169" s="68">
        <v>0</v>
      </c>
      <c r="S169" s="68">
        <v>0</v>
      </c>
      <c r="T169" s="68">
        <v>0</v>
      </c>
      <c r="U169" s="68">
        <v>10</v>
      </c>
    </row>
    <row r="170" spans="1:21" x14ac:dyDescent="0.25">
      <c r="A170" s="68" t="s">
        <v>18</v>
      </c>
      <c r="B170" s="68">
        <v>2</v>
      </c>
      <c r="C170" s="68">
        <v>0</v>
      </c>
      <c r="D170" s="68">
        <v>0</v>
      </c>
      <c r="E170" s="68">
        <v>1</v>
      </c>
      <c r="F170" s="68">
        <v>10</v>
      </c>
      <c r="P170" s="68" t="s">
        <v>18</v>
      </c>
      <c r="Q170" s="68">
        <v>2</v>
      </c>
      <c r="R170" s="68">
        <v>0</v>
      </c>
      <c r="S170" s="68">
        <v>0</v>
      </c>
      <c r="T170" s="68">
        <v>1</v>
      </c>
      <c r="U170" s="68">
        <v>10</v>
      </c>
    </row>
    <row r="171" spans="1:21" x14ac:dyDescent="0.25">
      <c r="A171" s="68" t="s">
        <v>18</v>
      </c>
      <c r="B171" s="68">
        <v>2</v>
      </c>
      <c r="C171" s="68">
        <v>0</v>
      </c>
      <c r="D171" s="68">
        <v>1</v>
      </c>
      <c r="E171" s="68">
        <v>1</v>
      </c>
      <c r="F171" s="68">
        <v>1</v>
      </c>
      <c r="P171" s="68" t="s">
        <v>18</v>
      </c>
      <c r="Q171" s="68">
        <v>2</v>
      </c>
      <c r="R171" s="68">
        <v>0</v>
      </c>
      <c r="S171" s="68">
        <v>1</v>
      </c>
      <c r="T171" s="68">
        <v>1</v>
      </c>
      <c r="U171" s="68">
        <v>1</v>
      </c>
    </row>
    <row r="172" spans="1:21" x14ac:dyDescent="0.25">
      <c r="A172" s="68" t="s">
        <v>18</v>
      </c>
      <c r="B172" s="68">
        <v>2</v>
      </c>
      <c r="C172" s="68">
        <v>1</v>
      </c>
      <c r="D172" s="68">
        <v>0</v>
      </c>
      <c r="E172" s="68">
        <v>0</v>
      </c>
      <c r="F172" s="68">
        <v>52</v>
      </c>
      <c r="P172" s="68" t="s">
        <v>18</v>
      </c>
      <c r="Q172" s="68">
        <v>2</v>
      </c>
      <c r="R172" s="68">
        <v>1</v>
      </c>
      <c r="S172" s="68">
        <v>0</v>
      </c>
      <c r="T172" s="68">
        <v>0</v>
      </c>
      <c r="U172" s="68">
        <v>52</v>
      </c>
    </row>
    <row r="173" spans="1:21" x14ac:dyDescent="0.25">
      <c r="A173" s="68" t="s">
        <v>18</v>
      </c>
      <c r="B173" s="68">
        <v>2</v>
      </c>
      <c r="C173" s="68">
        <v>1</v>
      </c>
      <c r="D173" s="68">
        <v>0</v>
      </c>
      <c r="E173" s="68">
        <v>1</v>
      </c>
      <c r="F173" s="68">
        <v>6</v>
      </c>
      <c r="P173" s="68" t="s">
        <v>18</v>
      </c>
      <c r="Q173" s="68">
        <v>2</v>
      </c>
      <c r="R173" s="68">
        <v>1</v>
      </c>
      <c r="S173" s="68">
        <v>0</v>
      </c>
      <c r="T173" s="68">
        <v>1</v>
      </c>
      <c r="U173" s="68">
        <v>6</v>
      </c>
    </row>
    <row r="174" spans="1:21" x14ac:dyDescent="0.25">
      <c r="A174" s="68" t="s">
        <v>18</v>
      </c>
      <c r="B174" s="68">
        <v>2</v>
      </c>
      <c r="C174" s="68">
        <v>1</v>
      </c>
      <c r="D174" s="68">
        <v>1</v>
      </c>
      <c r="E174" s="68">
        <v>0</v>
      </c>
      <c r="F174" s="68">
        <v>28</v>
      </c>
      <c r="P174" s="68" t="s">
        <v>18</v>
      </c>
      <c r="Q174" s="68">
        <v>2</v>
      </c>
      <c r="R174" s="68">
        <v>1</v>
      </c>
      <c r="S174" s="68">
        <v>1</v>
      </c>
      <c r="T174" s="68">
        <v>0</v>
      </c>
      <c r="U174" s="68">
        <v>28</v>
      </c>
    </row>
    <row r="175" spans="1:21" x14ac:dyDescent="0.25">
      <c r="A175" s="68" t="s">
        <v>18</v>
      </c>
      <c r="B175" s="68">
        <v>2</v>
      </c>
      <c r="C175" s="68">
        <v>1</v>
      </c>
      <c r="D175" s="68">
        <v>1</v>
      </c>
      <c r="E175" s="68">
        <v>1</v>
      </c>
      <c r="F175" s="68">
        <v>1</v>
      </c>
      <c r="P175" s="68" t="s">
        <v>18</v>
      </c>
      <c r="Q175" s="68">
        <v>2</v>
      </c>
      <c r="R175" s="68">
        <v>1</v>
      </c>
      <c r="S175" s="68">
        <v>1</v>
      </c>
      <c r="T175" s="68">
        <v>1</v>
      </c>
      <c r="U175" s="68">
        <v>1</v>
      </c>
    </row>
    <row r="176" spans="1:21" x14ac:dyDescent="0.25">
      <c r="A176" s="68" t="s">
        <v>18</v>
      </c>
      <c r="B176" s="68">
        <v>3</v>
      </c>
      <c r="C176" s="68">
        <v>0</v>
      </c>
      <c r="D176" s="68">
        <v>0</v>
      </c>
      <c r="E176" s="68">
        <v>0</v>
      </c>
      <c r="F176" s="68">
        <v>27</v>
      </c>
      <c r="P176" s="68" t="s">
        <v>18</v>
      </c>
      <c r="Q176" s="68">
        <v>3</v>
      </c>
      <c r="R176" s="68">
        <v>0</v>
      </c>
      <c r="S176" s="68">
        <v>0</v>
      </c>
      <c r="T176" s="68">
        <v>0</v>
      </c>
      <c r="U176" s="68">
        <v>27</v>
      </c>
    </row>
    <row r="177" spans="1:21" x14ac:dyDescent="0.25">
      <c r="A177" s="68" t="s">
        <v>18</v>
      </c>
      <c r="B177" s="68">
        <v>3</v>
      </c>
      <c r="C177" s="68">
        <v>0</v>
      </c>
      <c r="D177" s="68">
        <v>0</v>
      </c>
      <c r="E177" s="68">
        <v>1</v>
      </c>
      <c r="F177" s="68">
        <v>17</v>
      </c>
      <c r="P177" s="68" t="s">
        <v>18</v>
      </c>
      <c r="Q177" s="68">
        <v>3</v>
      </c>
      <c r="R177" s="68">
        <v>0</v>
      </c>
      <c r="S177" s="68">
        <v>0</v>
      </c>
      <c r="T177" s="68">
        <v>1</v>
      </c>
      <c r="U177" s="68">
        <v>17</v>
      </c>
    </row>
    <row r="178" spans="1:21" x14ac:dyDescent="0.25">
      <c r="A178" s="68" t="s">
        <v>18</v>
      </c>
      <c r="B178" s="68">
        <v>3</v>
      </c>
      <c r="C178" s="68">
        <v>0</v>
      </c>
      <c r="D178" s="68">
        <v>1</v>
      </c>
      <c r="E178" s="68">
        <v>0</v>
      </c>
      <c r="F178" s="68">
        <v>4</v>
      </c>
      <c r="P178" s="68" t="s">
        <v>18</v>
      </c>
      <c r="Q178" s="68">
        <v>3</v>
      </c>
      <c r="R178" s="68">
        <v>0</v>
      </c>
      <c r="S178" s="68">
        <v>1</v>
      </c>
      <c r="T178" s="68">
        <v>0</v>
      </c>
      <c r="U178" s="68">
        <v>4</v>
      </c>
    </row>
    <row r="179" spans="1:21" x14ac:dyDescent="0.25">
      <c r="A179" s="68" t="s">
        <v>18</v>
      </c>
      <c r="B179" s="68">
        <v>3</v>
      </c>
      <c r="C179" s="68">
        <v>0</v>
      </c>
      <c r="D179" s="68">
        <v>1</v>
      </c>
      <c r="E179" s="68">
        <v>1</v>
      </c>
      <c r="F179" s="68">
        <v>1</v>
      </c>
      <c r="P179" s="68" t="s">
        <v>18</v>
      </c>
      <c r="Q179" s="68">
        <v>3</v>
      </c>
      <c r="R179" s="68">
        <v>0</v>
      </c>
      <c r="S179" s="68">
        <v>1</v>
      </c>
      <c r="T179" s="68">
        <v>1</v>
      </c>
      <c r="U179" s="68">
        <v>1</v>
      </c>
    </row>
    <row r="180" spans="1:21" x14ac:dyDescent="0.25">
      <c r="A180" s="68" t="s">
        <v>18</v>
      </c>
      <c r="B180" s="68">
        <v>3</v>
      </c>
      <c r="C180" s="68">
        <v>1</v>
      </c>
      <c r="D180" s="68">
        <v>0</v>
      </c>
      <c r="E180" s="68">
        <v>0</v>
      </c>
      <c r="F180" s="68">
        <v>54</v>
      </c>
      <c r="P180" s="68" t="s">
        <v>18</v>
      </c>
      <c r="Q180" s="68">
        <v>3</v>
      </c>
      <c r="R180" s="68">
        <v>1</v>
      </c>
      <c r="S180" s="68">
        <v>0</v>
      </c>
      <c r="T180" s="68">
        <v>0</v>
      </c>
      <c r="U180" s="68">
        <v>54</v>
      </c>
    </row>
    <row r="181" spans="1:21" x14ac:dyDescent="0.25">
      <c r="A181" s="68" t="s">
        <v>18</v>
      </c>
      <c r="B181" s="68">
        <v>3</v>
      </c>
      <c r="C181" s="68">
        <v>1</v>
      </c>
      <c r="D181" s="68">
        <v>0</v>
      </c>
      <c r="E181" s="68">
        <v>1</v>
      </c>
      <c r="F181" s="68">
        <v>19</v>
      </c>
      <c r="P181" s="68" t="s">
        <v>18</v>
      </c>
      <c r="Q181" s="68">
        <v>3</v>
      </c>
      <c r="R181" s="68">
        <v>1</v>
      </c>
      <c r="S181" s="68">
        <v>0</v>
      </c>
      <c r="T181" s="68">
        <v>1</v>
      </c>
      <c r="U181" s="68">
        <v>19</v>
      </c>
    </row>
    <row r="182" spans="1:21" x14ac:dyDescent="0.25">
      <c r="A182" s="68" t="s">
        <v>18</v>
      </c>
      <c r="B182" s="68">
        <v>3</v>
      </c>
      <c r="C182" s="68">
        <v>1</v>
      </c>
      <c r="D182" s="68">
        <v>1</v>
      </c>
      <c r="E182" s="68">
        <v>0</v>
      </c>
      <c r="F182" s="68">
        <v>73</v>
      </c>
      <c r="P182" s="68" t="s">
        <v>18</v>
      </c>
      <c r="Q182" s="68">
        <v>3</v>
      </c>
      <c r="R182" s="68">
        <v>1</v>
      </c>
      <c r="S182" s="68">
        <v>1</v>
      </c>
      <c r="T182" s="68">
        <v>0</v>
      </c>
      <c r="U182" s="68">
        <v>73</v>
      </c>
    </row>
    <row r="183" spans="1:21" x14ac:dyDescent="0.25">
      <c r="A183" s="68" t="s">
        <v>18</v>
      </c>
      <c r="B183" s="68">
        <v>3</v>
      </c>
      <c r="C183" s="68">
        <v>1</v>
      </c>
      <c r="D183" s="68">
        <v>1</v>
      </c>
      <c r="E183" s="68">
        <v>1</v>
      </c>
      <c r="F183" s="68">
        <v>9</v>
      </c>
      <c r="P183" s="68" t="s">
        <v>18</v>
      </c>
      <c r="Q183" s="68">
        <v>3</v>
      </c>
      <c r="R183" s="68">
        <v>1</v>
      </c>
      <c r="S183" s="68">
        <v>1</v>
      </c>
      <c r="T183" s="68">
        <v>1</v>
      </c>
      <c r="U183" s="68">
        <v>9</v>
      </c>
    </row>
    <row r="184" spans="1:21" x14ac:dyDescent="0.25">
      <c r="A184" s="68" t="s">
        <v>18</v>
      </c>
      <c r="B184" s="68">
        <v>4</v>
      </c>
      <c r="C184" s="68">
        <v>0</v>
      </c>
      <c r="D184" s="68">
        <v>0</v>
      </c>
      <c r="E184" s="68">
        <v>0</v>
      </c>
      <c r="F184" s="68">
        <v>167</v>
      </c>
      <c r="P184" s="68" t="s">
        <v>18</v>
      </c>
      <c r="Q184" s="68">
        <v>4</v>
      </c>
      <c r="R184" s="68">
        <v>0</v>
      </c>
      <c r="S184" s="68">
        <v>0</v>
      </c>
      <c r="T184" s="68">
        <v>0</v>
      </c>
      <c r="U184" s="68">
        <v>167</v>
      </c>
    </row>
    <row r="185" spans="1:21" x14ac:dyDescent="0.25">
      <c r="A185" s="68" t="s">
        <v>18</v>
      </c>
      <c r="B185" s="68">
        <v>4</v>
      </c>
      <c r="C185" s="68">
        <v>0</v>
      </c>
      <c r="D185" s="68">
        <v>0</v>
      </c>
      <c r="E185" s="68">
        <v>1</v>
      </c>
      <c r="F185" s="68">
        <v>59</v>
      </c>
      <c r="P185" s="68" t="s">
        <v>18</v>
      </c>
      <c r="Q185" s="68">
        <v>4</v>
      </c>
      <c r="R185" s="68">
        <v>0</v>
      </c>
      <c r="S185" s="68">
        <v>0</v>
      </c>
      <c r="T185" s="68">
        <v>1</v>
      </c>
      <c r="U185" s="68">
        <v>59</v>
      </c>
    </row>
    <row r="186" spans="1:21" x14ac:dyDescent="0.25">
      <c r="A186" s="68" t="s">
        <v>18</v>
      </c>
      <c r="B186" s="68">
        <v>4</v>
      </c>
      <c r="C186" s="68">
        <v>0</v>
      </c>
      <c r="D186" s="68">
        <v>1</v>
      </c>
      <c r="E186" s="68">
        <v>0</v>
      </c>
      <c r="F186" s="68">
        <v>42</v>
      </c>
      <c r="P186" s="68" t="s">
        <v>18</v>
      </c>
      <c r="Q186" s="68">
        <v>4</v>
      </c>
      <c r="R186" s="68">
        <v>0</v>
      </c>
      <c r="S186" s="68">
        <v>1</v>
      </c>
      <c r="T186" s="68">
        <v>0</v>
      </c>
      <c r="U186" s="68">
        <v>42</v>
      </c>
    </row>
    <row r="187" spans="1:21" x14ac:dyDescent="0.25">
      <c r="A187" s="68" t="s">
        <v>18</v>
      </c>
      <c r="B187" s="68">
        <v>4</v>
      </c>
      <c r="C187" s="68">
        <v>0</v>
      </c>
      <c r="D187" s="68">
        <v>1</v>
      </c>
      <c r="E187" s="68">
        <v>1</v>
      </c>
      <c r="F187" s="68">
        <v>7</v>
      </c>
      <c r="P187" s="68" t="s">
        <v>18</v>
      </c>
      <c r="Q187" s="68">
        <v>4</v>
      </c>
      <c r="R187" s="68">
        <v>0</v>
      </c>
      <c r="S187" s="68">
        <v>1</v>
      </c>
      <c r="T187" s="68">
        <v>1</v>
      </c>
      <c r="U187" s="68">
        <v>7</v>
      </c>
    </row>
    <row r="188" spans="1:21" x14ac:dyDescent="0.25">
      <c r="A188" s="68" t="s">
        <v>18</v>
      </c>
      <c r="B188" s="68">
        <v>4</v>
      </c>
      <c r="C188" s="68">
        <v>1</v>
      </c>
      <c r="D188" s="68">
        <v>0</v>
      </c>
      <c r="E188" s="68">
        <v>0</v>
      </c>
      <c r="F188" s="68">
        <v>177</v>
      </c>
      <c r="P188" s="68" t="s">
        <v>18</v>
      </c>
      <c r="Q188" s="68">
        <v>4</v>
      </c>
      <c r="R188" s="68">
        <v>1</v>
      </c>
      <c r="S188" s="68">
        <v>0</v>
      </c>
      <c r="T188" s="68">
        <v>0</v>
      </c>
      <c r="U188" s="68">
        <v>177</v>
      </c>
    </row>
    <row r="189" spans="1:21" x14ac:dyDescent="0.25">
      <c r="A189" s="68" t="s">
        <v>18</v>
      </c>
      <c r="B189" s="68">
        <v>4</v>
      </c>
      <c r="C189" s="68">
        <v>1</v>
      </c>
      <c r="D189" s="68">
        <v>0</v>
      </c>
      <c r="E189" s="68">
        <v>1</v>
      </c>
      <c r="F189" s="68">
        <v>146</v>
      </c>
      <c r="P189" s="68" t="s">
        <v>18</v>
      </c>
      <c r="Q189" s="68">
        <v>4</v>
      </c>
      <c r="R189" s="68">
        <v>1</v>
      </c>
      <c r="S189" s="68">
        <v>0</v>
      </c>
      <c r="T189" s="68">
        <v>1</v>
      </c>
      <c r="U189" s="68">
        <v>146</v>
      </c>
    </row>
    <row r="190" spans="1:21" x14ac:dyDescent="0.25">
      <c r="A190" s="68" t="s">
        <v>18</v>
      </c>
      <c r="B190" s="68">
        <v>4</v>
      </c>
      <c r="C190" s="68">
        <v>1</v>
      </c>
      <c r="D190" s="68">
        <v>1</v>
      </c>
      <c r="E190" s="68">
        <v>0</v>
      </c>
      <c r="F190" s="68">
        <v>253</v>
      </c>
      <c r="P190" s="68" t="s">
        <v>18</v>
      </c>
      <c r="Q190" s="68">
        <v>4</v>
      </c>
      <c r="R190" s="68">
        <v>1</v>
      </c>
      <c r="S190" s="68">
        <v>1</v>
      </c>
      <c r="T190" s="68">
        <v>0</v>
      </c>
      <c r="U190" s="68">
        <v>253</v>
      </c>
    </row>
    <row r="191" spans="1:21" x14ac:dyDescent="0.25">
      <c r="A191" s="68" t="s">
        <v>18</v>
      </c>
      <c r="B191" s="68">
        <v>4</v>
      </c>
      <c r="C191" s="68">
        <v>1</v>
      </c>
      <c r="D191" s="68">
        <v>1</v>
      </c>
      <c r="E191" s="68">
        <v>1</v>
      </c>
      <c r="F191" s="68">
        <v>154</v>
      </c>
      <c r="P191" s="68" t="s">
        <v>18</v>
      </c>
      <c r="Q191" s="68">
        <v>4</v>
      </c>
      <c r="R191" s="68">
        <v>1</v>
      </c>
      <c r="S191" s="68">
        <v>1</v>
      </c>
      <c r="T191" s="68">
        <v>1</v>
      </c>
      <c r="U191" s="68">
        <v>154</v>
      </c>
    </row>
    <row r="192" spans="1:21" x14ac:dyDescent="0.25">
      <c r="A192" s="68" t="s">
        <v>18</v>
      </c>
      <c r="B192" s="68" t="s">
        <v>3</v>
      </c>
      <c r="C192" s="68">
        <v>0</v>
      </c>
      <c r="D192" s="68">
        <v>0</v>
      </c>
      <c r="E192" s="68">
        <v>0</v>
      </c>
      <c r="F192" s="68">
        <v>71</v>
      </c>
      <c r="P192" s="68" t="s">
        <v>18</v>
      </c>
      <c r="Q192" s="68" t="s">
        <v>3</v>
      </c>
      <c r="R192" s="68">
        <v>0</v>
      </c>
      <c r="S192" s="68">
        <v>0</v>
      </c>
      <c r="T192" s="68">
        <v>0</v>
      </c>
      <c r="U192" s="68">
        <v>71</v>
      </c>
    </row>
    <row r="193" spans="1:21" x14ac:dyDescent="0.25">
      <c r="A193" s="68" t="s">
        <v>18</v>
      </c>
      <c r="B193" s="68" t="s">
        <v>3</v>
      </c>
      <c r="C193" s="68">
        <v>0</v>
      </c>
      <c r="D193" s="68">
        <v>0</v>
      </c>
      <c r="E193" s="68">
        <v>1</v>
      </c>
      <c r="F193" s="68">
        <v>21</v>
      </c>
      <c r="P193" s="68" t="s">
        <v>18</v>
      </c>
      <c r="Q193" s="68" t="s">
        <v>3</v>
      </c>
      <c r="R193" s="68">
        <v>0</v>
      </c>
      <c r="S193" s="68">
        <v>0</v>
      </c>
      <c r="T193" s="68">
        <v>1</v>
      </c>
      <c r="U193" s="68">
        <v>21</v>
      </c>
    </row>
    <row r="194" spans="1:21" x14ac:dyDescent="0.25">
      <c r="A194" s="68" t="s">
        <v>18</v>
      </c>
      <c r="B194" s="68" t="s">
        <v>3</v>
      </c>
      <c r="C194" s="68">
        <v>0</v>
      </c>
      <c r="D194" s="68">
        <v>1</v>
      </c>
      <c r="E194" s="68">
        <v>0</v>
      </c>
      <c r="F194" s="68">
        <v>3</v>
      </c>
      <c r="P194" s="68" t="s">
        <v>18</v>
      </c>
      <c r="Q194" s="68" t="s">
        <v>3</v>
      </c>
      <c r="R194" s="68">
        <v>0</v>
      </c>
      <c r="S194" s="68">
        <v>1</v>
      </c>
      <c r="T194" s="68">
        <v>0</v>
      </c>
      <c r="U194" s="68">
        <v>3</v>
      </c>
    </row>
    <row r="195" spans="1:21" x14ac:dyDescent="0.25">
      <c r="A195" s="68" t="s">
        <v>18</v>
      </c>
      <c r="B195" s="68" t="s">
        <v>3</v>
      </c>
      <c r="C195" s="68">
        <v>1</v>
      </c>
      <c r="D195" s="68">
        <v>0</v>
      </c>
      <c r="E195" s="68">
        <v>0</v>
      </c>
      <c r="F195" s="68">
        <v>38</v>
      </c>
      <c r="P195" s="68" t="s">
        <v>18</v>
      </c>
      <c r="Q195" s="68" t="s">
        <v>3</v>
      </c>
      <c r="R195" s="68">
        <v>1</v>
      </c>
      <c r="S195" s="68">
        <v>0</v>
      </c>
      <c r="T195" s="68">
        <v>0</v>
      </c>
      <c r="U195" s="68">
        <v>38</v>
      </c>
    </row>
    <row r="196" spans="1:21" x14ac:dyDescent="0.25">
      <c r="A196" s="68" t="s">
        <v>18</v>
      </c>
      <c r="B196" s="68" t="s">
        <v>3</v>
      </c>
      <c r="C196" s="68">
        <v>1</v>
      </c>
      <c r="D196" s="68">
        <v>0</v>
      </c>
      <c r="E196" s="68">
        <v>1</v>
      </c>
      <c r="F196" s="68">
        <v>12</v>
      </c>
      <c r="P196" s="68" t="s">
        <v>18</v>
      </c>
      <c r="Q196" s="68" t="s">
        <v>3</v>
      </c>
      <c r="R196" s="68">
        <v>1</v>
      </c>
      <c r="S196" s="68">
        <v>0</v>
      </c>
      <c r="T196" s="68">
        <v>1</v>
      </c>
      <c r="U196" s="68">
        <v>12</v>
      </c>
    </row>
    <row r="197" spans="1:21" x14ac:dyDescent="0.25">
      <c r="A197" s="68" t="s">
        <v>18</v>
      </c>
      <c r="B197" s="68" t="s">
        <v>3</v>
      </c>
      <c r="C197" s="68">
        <v>1</v>
      </c>
      <c r="D197" s="68">
        <v>1</v>
      </c>
      <c r="E197" s="68">
        <v>0</v>
      </c>
      <c r="F197" s="68">
        <v>33</v>
      </c>
      <c r="P197" s="68" t="s">
        <v>18</v>
      </c>
      <c r="Q197" s="68" t="s">
        <v>3</v>
      </c>
      <c r="R197" s="68">
        <v>1</v>
      </c>
      <c r="S197" s="68">
        <v>1</v>
      </c>
      <c r="T197" s="68">
        <v>0</v>
      </c>
      <c r="U197" s="68">
        <v>33</v>
      </c>
    </row>
    <row r="198" spans="1:21" x14ac:dyDescent="0.25">
      <c r="A198" s="68" t="s">
        <v>18</v>
      </c>
      <c r="B198" s="68" t="s">
        <v>3</v>
      </c>
      <c r="C198" s="68">
        <v>1</v>
      </c>
      <c r="D198" s="68">
        <v>1</v>
      </c>
      <c r="E198" s="68">
        <v>1</v>
      </c>
      <c r="F198" s="68">
        <v>16</v>
      </c>
      <c r="P198" s="68" t="s">
        <v>18</v>
      </c>
      <c r="Q198" s="68" t="s">
        <v>3</v>
      </c>
      <c r="R198" s="68">
        <v>1</v>
      </c>
      <c r="S198" s="68">
        <v>1</v>
      </c>
      <c r="T198" s="68">
        <v>1</v>
      </c>
      <c r="U198" s="68">
        <v>16</v>
      </c>
    </row>
    <row r="199" spans="1:21" x14ac:dyDescent="0.25">
      <c r="A199" s="68" t="s">
        <v>7</v>
      </c>
      <c r="B199" s="68">
        <v>1</v>
      </c>
      <c r="C199" s="68">
        <v>0</v>
      </c>
      <c r="D199" s="68">
        <v>0</v>
      </c>
      <c r="E199" s="68">
        <v>0</v>
      </c>
      <c r="F199" s="68">
        <v>3331</v>
      </c>
      <c r="P199" s="68" t="s">
        <v>7</v>
      </c>
      <c r="Q199" s="68">
        <v>1</v>
      </c>
      <c r="R199" s="68">
        <v>0</v>
      </c>
      <c r="S199" s="68">
        <v>0</v>
      </c>
      <c r="T199" s="68">
        <v>0</v>
      </c>
      <c r="U199" s="68">
        <v>3331</v>
      </c>
    </row>
    <row r="200" spans="1:21" x14ac:dyDescent="0.25">
      <c r="A200" s="68" t="s">
        <v>7</v>
      </c>
      <c r="B200" s="68">
        <v>1</v>
      </c>
      <c r="C200" s="68">
        <v>0</v>
      </c>
      <c r="D200" s="68">
        <v>0</v>
      </c>
      <c r="E200" s="68">
        <v>1</v>
      </c>
      <c r="F200" s="68">
        <v>7263</v>
      </c>
      <c r="P200" s="68" t="s">
        <v>7</v>
      </c>
      <c r="Q200" s="68">
        <v>1</v>
      </c>
      <c r="R200" s="68">
        <v>0</v>
      </c>
      <c r="S200" s="68">
        <v>0</v>
      </c>
      <c r="T200" s="68">
        <v>1</v>
      </c>
      <c r="U200" s="68">
        <v>7263</v>
      </c>
    </row>
    <row r="201" spans="1:21" x14ac:dyDescent="0.25">
      <c r="A201" s="68" t="s">
        <v>7</v>
      </c>
      <c r="B201" s="68">
        <v>1</v>
      </c>
      <c r="C201" s="68">
        <v>0</v>
      </c>
      <c r="D201" s="68">
        <v>1</v>
      </c>
      <c r="E201" s="68">
        <v>0</v>
      </c>
      <c r="F201" s="68">
        <v>71</v>
      </c>
      <c r="P201" s="68" t="s">
        <v>7</v>
      </c>
      <c r="Q201" s="68">
        <v>1</v>
      </c>
      <c r="R201" s="68">
        <v>0</v>
      </c>
      <c r="S201" s="68">
        <v>1</v>
      </c>
      <c r="T201" s="68">
        <v>0</v>
      </c>
      <c r="U201" s="68">
        <v>71</v>
      </c>
    </row>
    <row r="202" spans="1:21" x14ac:dyDescent="0.25">
      <c r="A202" s="68" t="s">
        <v>7</v>
      </c>
      <c r="B202" s="68">
        <v>1</v>
      </c>
      <c r="C202" s="68">
        <v>0</v>
      </c>
      <c r="D202" s="68">
        <v>1</v>
      </c>
      <c r="E202" s="68">
        <v>1</v>
      </c>
      <c r="F202" s="68">
        <v>126</v>
      </c>
      <c r="P202" s="68" t="s">
        <v>7</v>
      </c>
      <c r="Q202" s="68">
        <v>1</v>
      </c>
      <c r="R202" s="68">
        <v>0</v>
      </c>
      <c r="S202" s="68">
        <v>1</v>
      </c>
      <c r="T202" s="68">
        <v>1</v>
      </c>
      <c r="U202" s="68">
        <v>126</v>
      </c>
    </row>
    <row r="203" spans="1:21" x14ac:dyDescent="0.25">
      <c r="A203" s="68" t="s">
        <v>7</v>
      </c>
      <c r="B203" s="68">
        <v>1</v>
      </c>
      <c r="C203" s="68">
        <v>1</v>
      </c>
      <c r="D203" s="68">
        <v>0</v>
      </c>
      <c r="E203" s="68">
        <v>0</v>
      </c>
      <c r="F203" s="68">
        <v>37</v>
      </c>
      <c r="P203" s="68" t="s">
        <v>7</v>
      </c>
      <c r="Q203" s="68">
        <v>1</v>
      </c>
      <c r="R203" s="68">
        <v>1</v>
      </c>
      <c r="S203" s="68">
        <v>0</v>
      </c>
      <c r="T203" s="68">
        <v>0</v>
      </c>
      <c r="U203" s="68">
        <v>37</v>
      </c>
    </row>
    <row r="204" spans="1:21" x14ac:dyDescent="0.25">
      <c r="A204" s="68" t="s">
        <v>7</v>
      </c>
      <c r="B204" s="68">
        <v>1</v>
      </c>
      <c r="C204" s="68">
        <v>1</v>
      </c>
      <c r="D204" s="68">
        <v>0</v>
      </c>
      <c r="E204" s="68">
        <v>1</v>
      </c>
      <c r="F204" s="68">
        <v>50</v>
      </c>
      <c r="P204" s="68" t="s">
        <v>7</v>
      </c>
      <c r="Q204" s="68">
        <v>1</v>
      </c>
      <c r="R204" s="68">
        <v>1</v>
      </c>
      <c r="S204" s="68">
        <v>0</v>
      </c>
      <c r="T204" s="68">
        <v>1</v>
      </c>
      <c r="U204" s="68">
        <v>50</v>
      </c>
    </row>
    <row r="205" spans="1:21" x14ac:dyDescent="0.25">
      <c r="A205" s="68" t="s">
        <v>7</v>
      </c>
      <c r="B205" s="68">
        <v>1</v>
      </c>
      <c r="C205" s="68">
        <v>1</v>
      </c>
      <c r="D205" s="68">
        <v>1</v>
      </c>
      <c r="E205" s="68">
        <v>0</v>
      </c>
      <c r="F205" s="68">
        <v>12</v>
      </c>
      <c r="P205" s="68" t="s">
        <v>7</v>
      </c>
      <c r="Q205" s="68">
        <v>1</v>
      </c>
      <c r="R205" s="68">
        <v>1</v>
      </c>
      <c r="S205" s="68">
        <v>1</v>
      </c>
      <c r="T205" s="68">
        <v>0</v>
      </c>
      <c r="U205" s="68">
        <v>12</v>
      </c>
    </row>
    <row r="206" spans="1:21" x14ac:dyDescent="0.25">
      <c r="A206" s="68" t="s">
        <v>7</v>
      </c>
      <c r="B206" s="68">
        <v>1</v>
      </c>
      <c r="C206" s="68">
        <v>1</v>
      </c>
      <c r="D206" s="68">
        <v>1</v>
      </c>
      <c r="E206" s="68">
        <v>1</v>
      </c>
      <c r="F206" s="68">
        <v>9</v>
      </c>
      <c r="P206" s="68" t="s">
        <v>7</v>
      </c>
      <c r="Q206" s="68">
        <v>1</v>
      </c>
      <c r="R206" s="68">
        <v>1</v>
      </c>
      <c r="S206" s="68">
        <v>1</v>
      </c>
      <c r="T206" s="68">
        <v>1</v>
      </c>
      <c r="U206" s="68">
        <v>9</v>
      </c>
    </row>
    <row r="207" spans="1:21" x14ac:dyDescent="0.25">
      <c r="A207" s="68" t="s">
        <v>7</v>
      </c>
      <c r="B207" s="68">
        <v>2</v>
      </c>
      <c r="C207" s="68">
        <v>0</v>
      </c>
      <c r="D207" s="68">
        <v>0</v>
      </c>
      <c r="E207" s="68">
        <v>0</v>
      </c>
      <c r="F207" s="68">
        <v>481</v>
      </c>
      <c r="P207" s="68" t="s">
        <v>7</v>
      </c>
      <c r="Q207" s="68">
        <v>2</v>
      </c>
      <c r="R207" s="68">
        <v>0</v>
      </c>
      <c r="S207" s="68">
        <v>0</v>
      </c>
      <c r="T207" s="68">
        <v>0</v>
      </c>
      <c r="U207" s="68">
        <v>481</v>
      </c>
    </row>
    <row r="208" spans="1:21" x14ac:dyDescent="0.25">
      <c r="A208" s="68" t="s">
        <v>7</v>
      </c>
      <c r="B208" s="68">
        <v>2</v>
      </c>
      <c r="C208" s="68">
        <v>0</v>
      </c>
      <c r="D208" s="68">
        <v>0</v>
      </c>
      <c r="E208" s="68">
        <v>1</v>
      </c>
      <c r="F208" s="68">
        <v>1798</v>
      </c>
      <c r="P208" s="68" t="s">
        <v>7</v>
      </c>
      <c r="Q208" s="68">
        <v>2</v>
      </c>
      <c r="R208" s="68">
        <v>0</v>
      </c>
      <c r="S208" s="68">
        <v>0</v>
      </c>
      <c r="T208" s="68">
        <v>1</v>
      </c>
      <c r="U208" s="68">
        <v>1798</v>
      </c>
    </row>
    <row r="209" spans="1:21" x14ac:dyDescent="0.25">
      <c r="A209" s="68" t="s">
        <v>7</v>
      </c>
      <c r="B209" s="68">
        <v>2</v>
      </c>
      <c r="C209" s="68">
        <v>0</v>
      </c>
      <c r="D209" s="68">
        <v>1</v>
      </c>
      <c r="E209" s="68">
        <v>0</v>
      </c>
      <c r="F209" s="68">
        <v>35</v>
      </c>
      <c r="P209" s="68" t="s">
        <v>7</v>
      </c>
      <c r="Q209" s="68">
        <v>2</v>
      </c>
      <c r="R209" s="68">
        <v>0</v>
      </c>
      <c r="S209" s="68">
        <v>1</v>
      </c>
      <c r="T209" s="68">
        <v>0</v>
      </c>
      <c r="U209" s="68">
        <v>35</v>
      </c>
    </row>
    <row r="210" spans="1:21" x14ac:dyDescent="0.25">
      <c r="A210" s="68" t="s">
        <v>7</v>
      </c>
      <c r="B210" s="68">
        <v>2</v>
      </c>
      <c r="C210" s="68">
        <v>0</v>
      </c>
      <c r="D210" s="68">
        <v>1</v>
      </c>
      <c r="E210" s="68">
        <v>1</v>
      </c>
      <c r="F210" s="68">
        <v>111</v>
      </c>
      <c r="P210" s="68" t="s">
        <v>7</v>
      </c>
      <c r="Q210" s="68">
        <v>2</v>
      </c>
      <c r="R210" s="68">
        <v>0</v>
      </c>
      <c r="S210" s="68">
        <v>1</v>
      </c>
      <c r="T210" s="68">
        <v>1</v>
      </c>
      <c r="U210" s="68">
        <v>111</v>
      </c>
    </row>
    <row r="211" spans="1:21" x14ac:dyDescent="0.25">
      <c r="A211" s="68" t="s">
        <v>7</v>
      </c>
      <c r="B211" s="68">
        <v>2</v>
      </c>
      <c r="C211" s="68">
        <v>1</v>
      </c>
      <c r="D211" s="68">
        <v>0</v>
      </c>
      <c r="E211" s="68">
        <v>0</v>
      </c>
      <c r="F211" s="68">
        <v>28</v>
      </c>
      <c r="P211" s="68" t="s">
        <v>7</v>
      </c>
      <c r="Q211" s="68">
        <v>2</v>
      </c>
      <c r="R211" s="68">
        <v>1</v>
      </c>
      <c r="S211" s="68">
        <v>0</v>
      </c>
      <c r="T211" s="68">
        <v>0</v>
      </c>
      <c r="U211" s="68">
        <v>28</v>
      </c>
    </row>
    <row r="212" spans="1:21" x14ac:dyDescent="0.25">
      <c r="A212" s="68" t="s">
        <v>7</v>
      </c>
      <c r="B212" s="68">
        <v>2</v>
      </c>
      <c r="C212" s="68">
        <v>1</v>
      </c>
      <c r="D212" s="68">
        <v>0</v>
      </c>
      <c r="E212" s="68">
        <v>1</v>
      </c>
      <c r="F212" s="68">
        <v>29</v>
      </c>
      <c r="P212" s="68" t="s">
        <v>7</v>
      </c>
      <c r="Q212" s="68">
        <v>2</v>
      </c>
      <c r="R212" s="68">
        <v>1</v>
      </c>
      <c r="S212" s="68">
        <v>0</v>
      </c>
      <c r="T212" s="68">
        <v>1</v>
      </c>
      <c r="U212" s="68">
        <v>29</v>
      </c>
    </row>
    <row r="213" spans="1:21" x14ac:dyDescent="0.25">
      <c r="A213" s="68" t="s">
        <v>7</v>
      </c>
      <c r="B213" s="68">
        <v>2</v>
      </c>
      <c r="C213" s="68">
        <v>1</v>
      </c>
      <c r="D213" s="68">
        <v>1</v>
      </c>
      <c r="E213" s="68">
        <v>0</v>
      </c>
      <c r="F213" s="68">
        <v>8</v>
      </c>
      <c r="P213" s="68" t="s">
        <v>7</v>
      </c>
      <c r="Q213" s="68">
        <v>2</v>
      </c>
      <c r="R213" s="68">
        <v>1</v>
      </c>
      <c r="S213" s="68">
        <v>1</v>
      </c>
      <c r="T213" s="68">
        <v>0</v>
      </c>
      <c r="U213" s="68">
        <v>8</v>
      </c>
    </row>
    <row r="214" spans="1:21" x14ac:dyDescent="0.25">
      <c r="A214" s="68" t="s">
        <v>7</v>
      </c>
      <c r="B214" s="68">
        <v>2</v>
      </c>
      <c r="C214" s="68">
        <v>1</v>
      </c>
      <c r="D214" s="68">
        <v>1</v>
      </c>
      <c r="E214" s="68">
        <v>1</v>
      </c>
      <c r="F214" s="68">
        <v>12</v>
      </c>
      <c r="P214" s="68" t="s">
        <v>7</v>
      </c>
      <c r="Q214" s="68">
        <v>2</v>
      </c>
      <c r="R214" s="68">
        <v>1</v>
      </c>
      <c r="S214" s="68">
        <v>1</v>
      </c>
      <c r="T214" s="68">
        <v>1</v>
      </c>
      <c r="U214" s="68">
        <v>12</v>
      </c>
    </row>
    <row r="215" spans="1:21" x14ac:dyDescent="0.25">
      <c r="A215" s="68" t="s">
        <v>7</v>
      </c>
      <c r="B215" s="68">
        <v>3</v>
      </c>
      <c r="C215" s="68">
        <v>0</v>
      </c>
      <c r="D215" s="68">
        <v>0</v>
      </c>
      <c r="E215" s="68">
        <v>0</v>
      </c>
      <c r="F215" s="68">
        <v>480</v>
      </c>
      <c r="P215" s="68" t="s">
        <v>7</v>
      </c>
      <c r="Q215" s="68">
        <v>3</v>
      </c>
      <c r="R215" s="68">
        <v>0</v>
      </c>
      <c r="S215" s="68">
        <v>0</v>
      </c>
      <c r="T215" s="68">
        <v>0</v>
      </c>
      <c r="U215" s="68">
        <v>480</v>
      </c>
    </row>
    <row r="216" spans="1:21" x14ac:dyDescent="0.25">
      <c r="A216" s="68" t="s">
        <v>7</v>
      </c>
      <c r="B216" s="68">
        <v>3</v>
      </c>
      <c r="C216" s="68">
        <v>0</v>
      </c>
      <c r="D216" s="68">
        <v>0</v>
      </c>
      <c r="E216" s="68">
        <v>1</v>
      </c>
      <c r="F216" s="68">
        <v>3536</v>
      </c>
      <c r="P216" s="68" t="s">
        <v>7</v>
      </c>
      <c r="Q216" s="68">
        <v>3</v>
      </c>
      <c r="R216" s="68">
        <v>0</v>
      </c>
      <c r="S216" s="68">
        <v>0</v>
      </c>
      <c r="T216" s="68">
        <v>1</v>
      </c>
      <c r="U216" s="68">
        <v>3536</v>
      </c>
    </row>
    <row r="217" spans="1:21" x14ac:dyDescent="0.25">
      <c r="A217" s="68" t="s">
        <v>7</v>
      </c>
      <c r="B217" s="68">
        <v>3</v>
      </c>
      <c r="C217" s="68">
        <v>0</v>
      </c>
      <c r="D217" s="68">
        <v>1</v>
      </c>
      <c r="E217" s="68">
        <v>0</v>
      </c>
      <c r="F217" s="68">
        <v>70</v>
      </c>
      <c r="P217" s="68" t="s">
        <v>7</v>
      </c>
      <c r="Q217" s="68">
        <v>3</v>
      </c>
      <c r="R217" s="68">
        <v>0</v>
      </c>
      <c r="S217" s="68">
        <v>1</v>
      </c>
      <c r="T217" s="68">
        <v>0</v>
      </c>
      <c r="U217" s="68">
        <v>70</v>
      </c>
    </row>
    <row r="218" spans="1:21" x14ac:dyDescent="0.25">
      <c r="A218" s="68" t="s">
        <v>7</v>
      </c>
      <c r="B218" s="68">
        <v>3</v>
      </c>
      <c r="C218" s="68">
        <v>0</v>
      </c>
      <c r="D218" s="68">
        <v>1</v>
      </c>
      <c r="E218" s="68">
        <v>1</v>
      </c>
      <c r="F218" s="68">
        <v>370</v>
      </c>
      <c r="P218" s="68" t="s">
        <v>7</v>
      </c>
      <c r="Q218" s="68">
        <v>3</v>
      </c>
      <c r="R218" s="68">
        <v>0</v>
      </c>
      <c r="S218" s="68">
        <v>1</v>
      </c>
      <c r="T218" s="68">
        <v>1</v>
      </c>
      <c r="U218" s="68">
        <v>370</v>
      </c>
    </row>
    <row r="219" spans="1:21" x14ac:dyDescent="0.25">
      <c r="A219" s="68" t="s">
        <v>7</v>
      </c>
      <c r="B219" s="68">
        <v>3</v>
      </c>
      <c r="C219" s="68">
        <v>1</v>
      </c>
      <c r="D219" s="68">
        <v>0</v>
      </c>
      <c r="E219" s="68">
        <v>0</v>
      </c>
      <c r="F219" s="68">
        <v>24</v>
      </c>
      <c r="P219" s="68" t="s">
        <v>7</v>
      </c>
      <c r="Q219" s="68">
        <v>3</v>
      </c>
      <c r="R219" s="68">
        <v>1</v>
      </c>
      <c r="S219" s="68">
        <v>0</v>
      </c>
      <c r="T219" s="68">
        <v>0</v>
      </c>
      <c r="U219" s="68">
        <v>24</v>
      </c>
    </row>
    <row r="220" spans="1:21" x14ac:dyDescent="0.25">
      <c r="A220" s="68" t="s">
        <v>7</v>
      </c>
      <c r="B220" s="68">
        <v>3</v>
      </c>
      <c r="C220" s="68">
        <v>1</v>
      </c>
      <c r="D220" s="68">
        <v>0</v>
      </c>
      <c r="E220" s="68">
        <v>1</v>
      </c>
      <c r="F220" s="68">
        <v>78</v>
      </c>
      <c r="P220" s="68" t="s">
        <v>7</v>
      </c>
      <c r="Q220" s="68">
        <v>3</v>
      </c>
      <c r="R220" s="68">
        <v>1</v>
      </c>
      <c r="S220" s="68">
        <v>0</v>
      </c>
      <c r="T220" s="68">
        <v>1</v>
      </c>
      <c r="U220" s="68">
        <v>78</v>
      </c>
    </row>
    <row r="221" spans="1:21" x14ac:dyDescent="0.25">
      <c r="A221" s="68" t="s">
        <v>7</v>
      </c>
      <c r="B221" s="68">
        <v>3</v>
      </c>
      <c r="C221" s="68">
        <v>1</v>
      </c>
      <c r="D221" s="68">
        <v>1</v>
      </c>
      <c r="E221" s="68">
        <v>0</v>
      </c>
      <c r="F221" s="68">
        <v>14</v>
      </c>
      <c r="P221" s="68" t="s">
        <v>7</v>
      </c>
      <c r="Q221" s="68">
        <v>3</v>
      </c>
      <c r="R221" s="68">
        <v>1</v>
      </c>
      <c r="S221" s="68">
        <v>1</v>
      </c>
      <c r="T221" s="68">
        <v>0</v>
      </c>
      <c r="U221" s="68">
        <v>14</v>
      </c>
    </row>
    <row r="222" spans="1:21" x14ac:dyDescent="0.25">
      <c r="A222" s="68" t="s">
        <v>7</v>
      </c>
      <c r="B222" s="68">
        <v>3</v>
      </c>
      <c r="C222" s="68">
        <v>1</v>
      </c>
      <c r="D222" s="68">
        <v>1</v>
      </c>
      <c r="E222" s="68">
        <v>1</v>
      </c>
      <c r="F222" s="68">
        <v>75</v>
      </c>
      <c r="P222" s="68" t="s">
        <v>7</v>
      </c>
      <c r="Q222" s="68">
        <v>3</v>
      </c>
      <c r="R222" s="68">
        <v>1</v>
      </c>
      <c r="S222" s="68">
        <v>1</v>
      </c>
      <c r="T222" s="68">
        <v>1</v>
      </c>
      <c r="U222" s="68">
        <v>75</v>
      </c>
    </row>
    <row r="223" spans="1:21" x14ac:dyDescent="0.25">
      <c r="A223" s="68" t="s">
        <v>7</v>
      </c>
      <c r="B223" s="68">
        <v>4</v>
      </c>
      <c r="C223" s="68">
        <v>0</v>
      </c>
      <c r="D223" s="68">
        <v>0</v>
      </c>
      <c r="E223" s="68">
        <v>0</v>
      </c>
      <c r="F223" s="68">
        <v>2541</v>
      </c>
      <c r="P223" s="68" t="s">
        <v>7</v>
      </c>
      <c r="Q223" s="68">
        <v>4</v>
      </c>
      <c r="R223" s="68">
        <v>0</v>
      </c>
      <c r="S223" s="68">
        <v>0</v>
      </c>
      <c r="T223" s="68">
        <v>0</v>
      </c>
      <c r="U223" s="68">
        <v>2541</v>
      </c>
    </row>
    <row r="224" spans="1:21" x14ac:dyDescent="0.25">
      <c r="A224" s="68" t="s">
        <v>7</v>
      </c>
      <c r="B224" s="68">
        <v>4</v>
      </c>
      <c r="C224" s="68">
        <v>0</v>
      </c>
      <c r="D224" s="68">
        <v>0</v>
      </c>
      <c r="E224" s="68">
        <v>1</v>
      </c>
      <c r="F224" s="68">
        <v>835</v>
      </c>
      <c r="P224" s="68" t="s">
        <v>7</v>
      </c>
      <c r="Q224" s="68">
        <v>4</v>
      </c>
      <c r="R224" s="68">
        <v>0</v>
      </c>
      <c r="S224" s="68">
        <v>0</v>
      </c>
      <c r="T224" s="68">
        <v>1</v>
      </c>
      <c r="U224" s="68">
        <v>835</v>
      </c>
    </row>
    <row r="225" spans="1:21" x14ac:dyDescent="0.25">
      <c r="A225" s="68" t="s">
        <v>7</v>
      </c>
      <c r="B225" s="68">
        <v>4</v>
      </c>
      <c r="C225" s="68">
        <v>0</v>
      </c>
      <c r="D225" s="68">
        <v>1</v>
      </c>
      <c r="E225" s="68">
        <v>0</v>
      </c>
      <c r="F225" s="68">
        <v>1008</v>
      </c>
      <c r="P225" s="68" t="s">
        <v>7</v>
      </c>
      <c r="Q225" s="68">
        <v>4</v>
      </c>
      <c r="R225" s="68">
        <v>0</v>
      </c>
      <c r="S225" s="68">
        <v>1</v>
      </c>
      <c r="T225" s="68">
        <v>0</v>
      </c>
      <c r="U225" s="68">
        <v>1008</v>
      </c>
    </row>
    <row r="226" spans="1:21" x14ac:dyDescent="0.25">
      <c r="A226" s="68" t="s">
        <v>7</v>
      </c>
      <c r="B226" s="68">
        <v>4</v>
      </c>
      <c r="C226" s="68">
        <v>0</v>
      </c>
      <c r="D226" s="68">
        <v>1</v>
      </c>
      <c r="E226" s="68">
        <v>1</v>
      </c>
      <c r="F226" s="68">
        <v>574</v>
      </c>
      <c r="P226" s="68" t="s">
        <v>7</v>
      </c>
      <c r="Q226" s="68">
        <v>4</v>
      </c>
      <c r="R226" s="68">
        <v>0</v>
      </c>
      <c r="S226" s="68">
        <v>1</v>
      </c>
      <c r="T226" s="68">
        <v>1</v>
      </c>
      <c r="U226" s="68">
        <v>574</v>
      </c>
    </row>
    <row r="227" spans="1:21" x14ac:dyDescent="0.25">
      <c r="A227" s="68" t="s">
        <v>7</v>
      </c>
      <c r="B227" s="68">
        <v>4</v>
      </c>
      <c r="C227" s="68">
        <v>1</v>
      </c>
      <c r="D227" s="68">
        <v>0</v>
      </c>
      <c r="E227" s="68">
        <v>0</v>
      </c>
      <c r="F227" s="68">
        <v>577</v>
      </c>
      <c r="P227" s="68" t="s">
        <v>7</v>
      </c>
      <c r="Q227" s="68">
        <v>4</v>
      </c>
      <c r="R227" s="68">
        <v>1</v>
      </c>
      <c r="S227" s="68">
        <v>0</v>
      </c>
      <c r="T227" s="68">
        <v>0</v>
      </c>
      <c r="U227" s="68">
        <v>577</v>
      </c>
    </row>
    <row r="228" spans="1:21" x14ac:dyDescent="0.25">
      <c r="A228" s="68" t="s">
        <v>7</v>
      </c>
      <c r="B228" s="68">
        <v>4</v>
      </c>
      <c r="C228" s="68">
        <v>1</v>
      </c>
      <c r="D228" s="68">
        <v>0</v>
      </c>
      <c r="E228" s="68">
        <v>1</v>
      </c>
      <c r="F228" s="68">
        <v>157</v>
      </c>
      <c r="P228" s="68" t="s">
        <v>7</v>
      </c>
      <c r="Q228" s="68">
        <v>4</v>
      </c>
      <c r="R228" s="68">
        <v>1</v>
      </c>
      <c r="S228" s="68">
        <v>0</v>
      </c>
      <c r="T228" s="68">
        <v>1</v>
      </c>
      <c r="U228" s="68">
        <v>157</v>
      </c>
    </row>
    <row r="229" spans="1:21" x14ac:dyDescent="0.25">
      <c r="A229" s="68" t="s">
        <v>7</v>
      </c>
      <c r="B229" s="68">
        <v>4</v>
      </c>
      <c r="C229" s="68">
        <v>1</v>
      </c>
      <c r="D229" s="68">
        <v>1</v>
      </c>
      <c r="E229" s="68">
        <v>0</v>
      </c>
      <c r="F229" s="68">
        <v>723</v>
      </c>
      <c r="P229" s="68" t="s">
        <v>7</v>
      </c>
      <c r="Q229" s="68">
        <v>4</v>
      </c>
      <c r="R229" s="68">
        <v>1</v>
      </c>
      <c r="S229" s="68">
        <v>1</v>
      </c>
      <c r="T229" s="68">
        <v>0</v>
      </c>
      <c r="U229" s="68">
        <v>723</v>
      </c>
    </row>
    <row r="230" spans="1:21" x14ac:dyDescent="0.25">
      <c r="A230" s="68" t="s">
        <v>7</v>
      </c>
      <c r="B230" s="68">
        <v>4</v>
      </c>
      <c r="C230" s="68">
        <v>1</v>
      </c>
      <c r="D230" s="68">
        <v>1</v>
      </c>
      <c r="E230" s="68">
        <v>1</v>
      </c>
      <c r="F230" s="68">
        <v>250</v>
      </c>
      <c r="P230" s="68" t="s">
        <v>7</v>
      </c>
      <c r="Q230" s="68">
        <v>4</v>
      </c>
      <c r="R230" s="68">
        <v>1</v>
      </c>
      <c r="S230" s="68">
        <v>1</v>
      </c>
      <c r="T230" s="68">
        <v>1</v>
      </c>
      <c r="U230" s="68">
        <v>250</v>
      </c>
    </row>
    <row r="231" spans="1:21" x14ac:dyDescent="0.25">
      <c r="A231" s="68" t="s">
        <v>7</v>
      </c>
      <c r="B231" s="68" t="s">
        <v>3</v>
      </c>
      <c r="C231" s="68">
        <v>0</v>
      </c>
      <c r="D231" s="68">
        <v>0</v>
      </c>
      <c r="E231" s="68">
        <v>0</v>
      </c>
      <c r="F231" s="68">
        <v>4022</v>
      </c>
      <c r="P231" s="68" t="s">
        <v>7</v>
      </c>
      <c r="Q231" s="68" t="s">
        <v>3</v>
      </c>
      <c r="R231" s="68">
        <v>0</v>
      </c>
      <c r="S231" s="68">
        <v>0</v>
      </c>
      <c r="T231" s="68">
        <v>0</v>
      </c>
      <c r="U231" s="68">
        <v>4022</v>
      </c>
    </row>
    <row r="232" spans="1:21" x14ac:dyDescent="0.25">
      <c r="A232" s="68" t="s">
        <v>7</v>
      </c>
      <c r="B232" s="68" t="s">
        <v>3</v>
      </c>
      <c r="C232" s="68">
        <v>0</v>
      </c>
      <c r="D232" s="68">
        <v>0</v>
      </c>
      <c r="E232" s="68">
        <v>1</v>
      </c>
      <c r="F232" s="68">
        <v>2375</v>
      </c>
      <c r="P232" s="68" t="s">
        <v>7</v>
      </c>
      <c r="Q232" s="68" t="s">
        <v>3</v>
      </c>
      <c r="R232" s="68">
        <v>0</v>
      </c>
      <c r="S232" s="68">
        <v>0</v>
      </c>
      <c r="T232" s="68">
        <v>1</v>
      </c>
      <c r="U232" s="68">
        <v>2375</v>
      </c>
    </row>
    <row r="233" spans="1:21" x14ac:dyDescent="0.25">
      <c r="A233" s="68" t="s">
        <v>7</v>
      </c>
      <c r="B233" s="68" t="s">
        <v>3</v>
      </c>
      <c r="C233" s="68">
        <v>0</v>
      </c>
      <c r="D233" s="68">
        <v>1</v>
      </c>
      <c r="E233" s="68">
        <v>0</v>
      </c>
      <c r="F233" s="68">
        <v>274</v>
      </c>
      <c r="P233" s="68" t="s">
        <v>7</v>
      </c>
      <c r="Q233" s="68" t="s">
        <v>3</v>
      </c>
      <c r="R233" s="68">
        <v>0</v>
      </c>
      <c r="S233" s="68">
        <v>1</v>
      </c>
      <c r="T233" s="68">
        <v>0</v>
      </c>
      <c r="U233" s="68">
        <v>274</v>
      </c>
    </row>
    <row r="234" spans="1:21" x14ac:dyDescent="0.25">
      <c r="A234" s="68" t="s">
        <v>7</v>
      </c>
      <c r="B234" s="68" t="s">
        <v>3</v>
      </c>
      <c r="C234" s="68">
        <v>0</v>
      </c>
      <c r="D234" s="68">
        <v>1</v>
      </c>
      <c r="E234" s="68">
        <v>1</v>
      </c>
      <c r="F234" s="68">
        <v>250</v>
      </c>
      <c r="P234" s="68" t="s">
        <v>7</v>
      </c>
      <c r="Q234" s="68" t="s">
        <v>3</v>
      </c>
      <c r="R234" s="68">
        <v>0</v>
      </c>
      <c r="S234" s="68">
        <v>1</v>
      </c>
      <c r="T234" s="68">
        <v>1</v>
      </c>
      <c r="U234" s="68">
        <v>250</v>
      </c>
    </row>
    <row r="235" spans="1:21" x14ac:dyDescent="0.25">
      <c r="A235" s="68" t="s">
        <v>7</v>
      </c>
      <c r="B235" s="68" t="s">
        <v>3</v>
      </c>
      <c r="C235" s="68">
        <v>1</v>
      </c>
      <c r="D235" s="68">
        <v>0</v>
      </c>
      <c r="E235" s="68">
        <v>0</v>
      </c>
      <c r="F235" s="68">
        <v>175</v>
      </c>
      <c r="P235" s="68" t="s">
        <v>7</v>
      </c>
      <c r="Q235" s="68" t="s">
        <v>3</v>
      </c>
      <c r="R235" s="68">
        <v>1</v>
      </c>
      <c r="S235" s="68">
        <v>0</v>
      </c>
      <c r="T235" s="68">
        <v>0</v>
      </c>
      <c r="U235" s="68">
        <v>175</v>
      </c>
    </row>
    <row r="236" spans="1:21" x14ac:dyDescent="0.25">
      <c r="A236" s="68" t="s">
        <v>7</v>
      </c>
      <c r="B236" s="68" t="s">
        <v>3</v>
      </c>
      <c r="C236" s="68">
        <v>1</v>
      </c>
      <c r="D236" s="68">
        <v>0</v>
      </c>
      <c r="E236" s="68">
        <v>1</v>
      </c>
      <c r="F236" s="68">
        <v>50</v>
      </c>
      <c r="P236" s="68" t="s">
        <v>7</v>
      </c>
      <c r="Q236" s="68" t="s">
        <v>3</v>
      </c>
      <c r="R236" s="68">
        <v>1</v>
      </c>
      <c r="S236" s="68">
        <v>0</v>
      </c>
      <c r="T236" s="68">
        <v>1</v>
      </c>
      <c r="U236" s="68">
        <v>50</v>
      </c>
    </row>
    <row r="237" spans="1:21" x14ac:dyDescent="0.25">
      <c r="A237" s="68" t="s">
        <v>7</v>
      </c>
      <c r="B237" s="68" t="s">
        <v>3</v>
      </c>
      <c r="C237" s="68">
        <v>1</v>
      </c>
      <c r="D237" s="68">
        <v>1</v>
      </c>
      <c r="E237" s="68">
        <v>0</v>
      </c>
      <c r="F237" s="68">
        <v>84</v>
      </c>
      <c r="P237" s="68" t="s">
        <v>7</v>
      </c>
      <c r="Q237" s="68" t="s">
        <v>3</v>
      </c>
      <c r="R237" s="68">
        <v>1</v>
      </c>
      <c r="S237" s="68">
        <v>1</v>
      </c>
      <c r="T237" s="68">
        <v>0</v>
      </c>
      <c r="U237" s="68">
        <v>84</v>
      </c>
    </row>
    <row r="238" spans="1:21" x14ac:dyDescent="0.25">
      <c r="A238" s="68" t="s">
        <v>7</v>
      </c>
      <c r="B238" s="68" t="s">
        <v>3</v>
      </c>
      <c r="C238" s="68">
        <v>1</v>
      </c>
      <c r="D238" s="68">
        <v>1</v>
      </c>
      <c r="E238" s="68">
        <v>1</v>
      </c>
      <c r="F238" s="68">
        <v>90</v>
      </c>
      <c r="P238" s="68" t="s">
        <v>7</v>
      </c>
      <c r="Q238" s="68" t="s">
        <v>3</v>
      </c>
      <c r="R238" s="68">
        <v>1</v>
      </c>
      <c r="S238" s="68">
        <v>1</v>
      </c>
      <c r="T238" s="68">
        <v>1</v>
      </c>
      <c r="U238" s="68">
        <v>90</v>
      </c>
    </row>
    <row r="239" spans="1:21" x14ac:dyDescent="0.25">
      <c r="A239" s="68" t="s">
        <v>19</v>
      </c>
      <c r="B239" s="68">
        <v>1</v>
      </c>
      <c r="C239" s="68">
        <v>0</v>
      </c>
      <c r="D239" s="68">
        <v>0</v>
      </c>
      <c r="E239" s="68">
        <v>0</v>
      </c>
      <c r="F239" s="68">
        <v>76</v>
      </c>
      <c r="P239" s="68" t="s">
        <v>19</v>
      </c>
      <c r="Q239" s="68">
        <v>1</v>
      </c>
      <c r="R239" s="68">
        <v>0</v>
      </c>
      <c r="S239" s="68">
        <v>0</v>
      </c>
      <c r="T239" s="68">
        <v>0</v>
      </c>
      <c r="U239" s="68">
        <v>76</v>
      </c>
    </row>
    <row r="240" spans="1:21" x14ac:dyDescent="0.25">
      <c r="A240" s="68" t="s">
        <v>19</v>
      </c>
      <c r="B240" s="68">
        <v>1</v>
      </c>
      <c r="C240" s="68">
        <v>0</v>
      </c>
      <c r="D240" s="68">
        <v>0</v>
      </c>
      <c r="E240" s="68">
        <v>1</v>
      </c>
      <c r="F240" s="68">
        <v>649</v>
      </c>
      <c r="P240" s="68" t="s">
        <v>19</v>
      </c>
      <c r="Q240" s="68">
        <v>1</v>
      </c>
      <c r="R240" s="68">
        <v>0</v>
      </c>
      <c r="S240" s="68">
        <v>0</v>
      </c>
      <c r="T240" s="68">
        <v>1</v>
      </c>
      <c r="U240" s="68">
        <v>649</v>
      </c>
    </row>
    <row r="241" spans="1:21" x14ac:dyDescent="0.25">
      <c r="A241" s="68" t="s">
        <v>19</v>
      </c>
      <c r="B241" s="68">
        <v>1</v>
      </c>
      <c r="C241" s="68">
        <v>0</v>
      </c>
      <c r="D241" s="68">
        <v>1</v>
      </c>
      <c r="E241" s="68">
        <v>0</v>
      </c>
      <c r="F241" s="68">
        <v>2</v>
      </c>
      <c r="P241" s="68" t="s">
        <v>19</v>
      </c>
      <c r="Q241" s="68">
        <v>1</v>
      </c>
      <c r="R241" s="68">
        <v>0</v>
      </c>
      <c r="S241" s="68">
        <v>1</v>
      </c>
      <c r="T241" s="68">
        <v>0</v>
      </c>
      <c r="U241" s="68">
        <v>2</v>
      </c>
    </row>
    <row r="242" spans="1:21" x14ac:dyDescent="0.25">
      <c r="A242" s="68" t="s">
        <v>19</v>
      </c>
      <c r="B242" s="68">
        <v>1</v>
      </c>
      <c r="C242" s="68">
        <v>0</v>
      </c>
      <c r="D242" s="68">
        <v>1</v>
      </c>
      <c r="E242" s="68">
        <v>1</v>
      </c>
      <c r="F242" s="68">
        <v>4</v>
      </c>
      <c r="P242" s="68" t="s">
        <v>19</v>
      </c>
      <c r="Q242" s="68">
        <v>1</v>
      </c>
      <c r="R242" s="68">
        <v>0</v>
      </c>
      <c r="S242" s="68">
        <v>1</v>
      </c>
      <c r="T242" s="68">
        <v>1</v>
      </c>
      <c r="U242" s="68">
        <v>4</v>
      </c>
    </row>
    <row r="243" spans="1:21" x14ac:dyDescent="0.25">
      <c r="A243" s="68" t="s">
        <v>19</v>
      </c>
      <c r="B243" s="68">
        <v>1</v>
      </c>
      <c r="C243" s="68">
        <v>1</v>
      </c>
      <c r="D243" s="68">
        <v>0</v>
      </c>
      <c r="E243" s="68">
        <v>0</v>
      </c>
      <c r="F243" s="68">
        <v>618</v>
      </c>
      <c r="P243" s="68" t="s">
        <v>19</v>
      </c>
      <c r="Q243" s="68">
        <v>1</v>
      </c>
      <c r="R243" s="68">
        <v>1</v>
      </c>
      <c r="S243" s="68">
        <v>0</v>
      </c>
      <c r="T243" s="68">
        <v>0</v>
      </c>
      <c r="U243" s="68">
        <v>618</v>
      </c>
    </row>
    <row r="244" spans="1:21" x14ac:dyDescent="0.25">
      <c r="A244" s="68" t="s">
        <v>19</v>
      </c>
      <c r="B244" s="68">
        <v>1</v>
      </c>
      <c r="C244" s="68">
        <v>1</v>
      </c>
      <c r="D244" s="68">
        <v>0</v>
      </c>
      <c r="E244" s="68">
        <v>1</v>
      </c>
      <c r="F244" s="68">
        <v>217</v>
      </c>
      <c r="P244" s="68" t="s">
        <v>19</v>
      </c>
      <c r="Q244" s="68">
        <v>1</v>
      </c>
      <c r="R244" s="68">
        <v>1</v>
      </c>
      <c r="S244" s="68">
        <v>0</v>
      </c>
      <c r="T244" s="68">
        <v>1</v>
      </c>
      <c r="U244" s="68">
        <v>217</v>
      </c>
    </row>
    <row r="245" spans="1:21" x14ac:dyDescent="0.25">
      <c r="A245" s="68" t="s">
        <v>19</v>
      </c>
      <c r="B245" s="68">
        <v>1</v>
      </c>
      <c r="C245" s="68">
        <v>1</v>
      </c>
      <c r="D245" s="68">
        <v>1</v>
      </c>
      <c r="E245" s="68">
        <v>0</v>
      </c>
      <c r="F245" s="68">
        <v>18</v>
      </c>
      <c r="P245" s="68" t="s">
        <v>19</v>
      </c>
      <c r="Q245" s="68">
        <v>1</v>
      </c>
      <c r="R245" s="68">
        <v>1</v>
      </c>
      <c r="S245" s="68">
        <v>1</v>
      </c>
      <c r="T245" s="68">
        <v>0</v>
      </c>
      <c r="U245" s="68">
        <v>18</v>
      </c>
    </row>
    <row r="246" spans="1:21" x14ac:dyDescent="0.25">
      <c r="A246" s="68" t="s">
        <v>19</v>
      </c>
      <c r="B246" s="68">
        <v>1</v>
      </c>
      <c r="C246" s="68">
        <v>1</v>
      </c>
      <c r="D246" s="68">
        <v>1</v>
      </c>
      <c r="E246" s="68">
        <v>1</v>
      </c>
      <c r="F246" s="68">
        <v>6</v>
      </c>
      <c r="P246" s="68" t="s">
        <v>19</v>
      </c>
      <c r="Q246" s="68">
        <v>1</v>
      </c>
      <c r="R246" s="68">
        <v>1</v>
      </c>
      <c r="S246" s="68">
        <v>1</v>
      </c>
      <c r="T246" s="68">
        <v>1</v>
      </c>
      <c r="U246" s="68">
        <v>6</v>
      </c>
    </row>
    <row r="247" spans="1:21" x14ac:dyDescent="0.25">
      <c r="A247" s="68" t="s">
        <v>19</v>
      </c>
      <c r="B247" s="68">
        <v>2</v>
      </c>
      <c r="C247" s="68">
        <v>0</v>
      </c>
      <c r="D247" s="68">
        <v>0</v>
      </c>
      <c r="E247" s="68">
        <v>0</v>
      </c>
      <c r="F247" s="68">
        <v>24</v>
      </c>
      <c r="P247" s="68" t="s">
        <v>19</v>
      </c>
      <c r="Q247" s="68">
        <v>2</v>
      </c>
      <c r="R247" s="68">
        <v>0</v>
      </c>
      <c r="S247" s="68">
        <v>0</v>
      </c>
      <c r="T247" s="68">
        <v>0</v>
      </c>
      <c r="U247" s="68">
        <v>24</v>
      </c>
    </row>
    <row r="248" spans="1:21" x14ac:dyDescent="0.25">
      <c r="A248" s="68" t="s">
        <v>19</v>
      </c>
      <c r="B248" s="68">
        <v>2</v>
      </c>
      <c r="C248" s="68">
        <v>0</v>
      </c>
      <c r="D248" s="68">
        <v>0</v>
      </c>
      <c r="E248" s="68">
        <v>1</v>
      </c>
      <c r="F248" s="68">
        <v>75</v>
      </c>
      <c r="P248" s="68" t="s">
        <v>19</v>
      </c>
      <c r="Q248" s="68">
        <v>2</v>
      </c>
      <c r="R248" s="68">
        <v>0</v>
      </c>
      <c r="S248" s="68">
        <v>0</v>
      </c>
      <c r="T248" s="68">
        <v>1</v>
      </c>
      <c r="U248" s="68">
        <v>75</v>
      </c>
    </row>
    <row r="249" spans="1:21" x14ac:dyDescent="0.25">
      <c r="A249" s="68" t="s">
        <v>19</v>
      </c>
      <c r="B249" s="68">
        <v>2</v>
      </c>
      <c r="C249" s="68">
        <v>0</v>
      </c>
      <c r="D249" s="68">
        <v>1</v>
      </c>
      <c r="E249" s="68">
        <v>0</v>
      </c>
      <c r="F249" s="68">
        <v>2</v>
      </c>
      <c r="P249" s="68" t="s">
        <v>19</v>
      </c>
      <c r="Q249" s="68">
        <v>2</v>
      </c>
      <c r="R249" s="68">
        <v>0</v>
      </c>
      <c r="S249" s="68">
        <v>1</v>
      </c>
      <c r="T249" s="68">
        <v>0</v>
      </c>
      <c r="U249" s="68">
        <v>2</v>
      </c>
    </row>
    <row r="250" spans="1:21" x14ac:dyDescent="0.25">
      <c r="A250" s="68" t="s">
        <v>19</v>
      </c>
      <c r="B250" s="68">
        <v>2</v>
      </c>
      <c r="C250" s="68">
        <v>0</v>
      </c>
      <c r="D250" s="68">
        <v>1</v>
      </c>
      <c r="E250" s="68">
        <v>1</v>
      </c>
      <c r="F250" s="68">
        <v>1</v>
      </c>
      <c r="P250" s="68" t="s">
        <v>19</v>
      </c>
      <c r="Q250" s="68">
        <v>2</v>
      </c>
      <c r="R250" s="68">
        <v>0</v>
      </c>
      <c r="S250" s="68">
        <v>1</v>
      </c>
      <c r="T250" s="68">
        <v>1</v>
      </c>
      <c r="U250" s="68">
        <v>1</v>
      </c>
    </row>
    <row r="251" spans="1:21" x14ac:dyDescent="0.25">
      <c r="A251" s="68" t="s">
        <v>19</v>
      </c>
      <c r="B251" s="68">
        <v>2</v>
      </c>
      <c r="C251" s="68">
        <v>1</v>
      </c>
      <c r="D251" s="68">
        <v>0</v>
      </c>
      <c r="E251" s="68">
        <v>0</v>
      </c>
      <c r="F251" s="68">
        <v>495</v>
      </c>
      <c r="P251" s="68" t="s">
        <v>19</v>
      </c>
      <c r="Q251" s="68">
        <v>2</v>
      </c>
      <c r="R251" s="68">
        <v>1</v>
      </c>
      <c r="S251" s="68">
        <v>0</v>
      </c>
      <c r="T251" s="68">
        <v>0</v>
      </c>
      <c r="U251" s="68">
        <v>495</v>
      </c>
    </row>
    <row r="252" spans="1:21" x14ac:dyDescent="0.25">
      <c r="A252" s="68" t="s">
        <v>19</v>
      </c>
      <c r="B252" s="68">
        <v>2</v>
      </c>
      <c r="C252" s="68">
        <v>1</v>
      </c>
      <c r="D252" s="68">
        <v>0</v>
      </c>
      <c r="E252" s="68">
        <v>1</v>
      </c>
      <c r="F252" s="68">
        <v>155</v>
      </c>
      <c r="P252" s="68" t="s">
        <v>19</v>
      </c>
      <c r="Q252" s="68">
        <v>2</v>
      </c>
      <c r="R252" s="68">
        <v>1</v>
      </c>
      <c r="S252" s="68">
        <v>0</v>
      </c>
      <c r="T252" s="68">
        <v>1</v>
      </c>
      <c r="U252" s="68">
        <v>155</v>
      </c>
    </row>
    <row r="253" spans="1:21" x14ac:dyDescent="0.25">
      <c r="A253" s="68" t="s">
        <v>19</v>
      </c>
      <c r="B253" s="68">
        <v>2</v>
      </c>
      <c r="C253" s="68">
        <v>1</v>
      </c>
      <c r="D253" s="68">
        <v>1</v>
      </c>
      <c r="E253" s="68">
        <v>0</v>
      </c>
      <c r="F253" s="68">
        <v>56</v>
      </c>
      <c r="P253" s="68" t="s">
        <v>19</v>
      </c>
      <c r="Q253" s="68">
        <v>2</v>
      </c>
      <c r="R253" s="68">
        <v>1</v>
      </c>
      <c r="S253" s="68">
        <v>1</v>
      </c>
      <c r="T253" s="68">
        <v>0</v>
      </c>
      <c r="U253" s="68">
        <v>56</v>
      </c>
    </row>
    <row r="254" spans="1:21" x14ac:dyDescent="0.25">
      <c r="A254" s="68" t="s">
        <v>19</v>
      </c>
      <c r="B254" s="68">
        <v>2</v>
      </c>
      <c r="C254" s="68">
        <v>1</v>
      </c>
      <c r="D254" s="68">
        <v>1</v>
      </c>
      <c r="E254" s="68">
        <v>1</v>
      </c>
      <c r="F254" s="68">
        <v>11</v>
      </c>
      <c r="P254" s="68" t="s">
        <v>19</v>
      </c>
      <c r="Q254" s="68">
        <v>2</v>
      </c>
      <c r="R254" s="68">
        <v>1</v>
      </c>
      <c r="S254" s="68">
        <v>1</v>
      </c>
      <c r="T254" s="68">
        <v>1</v>
      </c>
      <c r="U254" s="68">
        <v>11</v>
      </c>
    </row>
    <row r="255" spans="1:21" x14ac:dyDescent="0.25">
      <c r="A255" s="68" t="s">
        <v>19</v>
      </c>
      <c r="B255" s="68">
        <v>3</v>
      </c>
      <c r="C255" s="68">
        <v>0</v>
      </c>
      <c r="D255" s="68">
        <v>0</v>
      </c>
      <c r="E255" s="68">
        <v>0</v>
      </c>
      <c r="F255" s="68">
        <v>59</v>
      </c>
      <c r="P255" s="68" t="s">
        <v>19</v>
      </c>
      <c r="Q255" s="68">
        <v>3</v>
      </c>
      <c r="R255" s="68">
        <v>0</v>
      </c>
      <c r="S255" s="68">
        <v>0</v>
      </c>
      <c r="T255" s="68">
        <v>0</v>
      </c>
      <c r="U255" s="68">
        <v>59</v>
      </c>
    </row>
    <row r="256" spans="1:21" x14ac:dyDescent="0.25">
      <c r="A256" s="68" t="s">
        <v>19</v>
      </c>
      <c r="B256" s="68">
        <v>3</v>
      </c>
      <c r="C256" s="68">
        <v>0</v>
      </c>
      <c r="D256" s="68">
        <v>0</v>
      </c>
      <c r="E256" s="68">
        <v>1</v>
      </c>
      <c r="F256" s="68">
        <v>107</v>
      </c>
      <c r="P256" s="68" t="s">
        <v>19</v>
      </c>
      <c r="Q256" s="68">
        <v>3</v>
      </c>
      <c r="R256" s="68">
        <v>0</v>
      </c>
      <c r="S256" s="68">
        <v>0</v>
      </c>
      <c r="T256" s="68">
        <v>1</v>
      </c>
      <c r="U256" s="68">
        <v>107</v>
      </c>
    </row>
    <row r="257" spans="1:21" x14ac:dyDescent="0.25">
      <c r="A257" s="68" t="s">
        <v>19</v>
      </c>
      <c r="B257" s="68">
        <v>3</v>
      </c>
      <c r="C257" s="68">
        <v>0</v>
      </c>
      <c r="D257" s="68">
        <v>1</v>
      </c>
      <c r="E257" s="68">
        <v>0</v>
      </c>
      <c r="F257" s="68">
        <v>4</v>
      </c>
      <c r="P257" s="68" t="s">
        <v>19</v>
      </c>
      <c r="Q257" s="68">
        <v>3</v>
      </c>
      <c r="R257" s="68">
        <v>0</v>
      </c>
      <c r="S257" s="68">
        <v>1</v>
      </c>
      <c r="T257" s="68">
        <v>0</v>
      </c>
      <c r="U257" s="68">
        <v>4</v>
      </c>
    </row>
    <row r="258" spans="1:21" x14ac:dyDescent="0.25">
      <c r="A258" s="68" t="s">
        <v>19</v>
      </c>
      <c r="B258" s="68">
        <v>3</v>
      </c>
      <c r="C258" s="68">
        <v>0</v>
      </c>
      <c r="D258" s="68">
        <v>1</v>
      </c>
      <c r="E258" s="68">
        <v>1</v>
      </c>
      <c r="F258" s="68">
        <v>4</v>
      </c>
      <c r="P258" s="68" t="s">
        <v>19</v>
      </c>
      <c r="Q258" s="68">
        <v>3</v>
      </c>
      <c r="R258" s="68">
        <v>0</v>
      </c>
      <c r="S258" s="68">
        <v>1</v>
      </c>
      <c r="T258" s="68">
        <v>1</v>
      </c>
      <c r="U258" s="68">
        <v>4</v>
      </c>
    </row>
    <row r="259" spans="1:21" x14ac:dyDescent="0.25">
      <c r="A259" s="68" t="s">
        <v>19</v>
      </c>
      <c r="B259" s="68">
        <v>3</v>
      </c>
      <c r="C259" s="68">
        <v>1</v>
      </c>
      <c r="D259" s="68">
        <v>0</v>
      </c>
      <c r="E259" s="68">
        <v>0</v>
      </c>
      <c r="F259" s="68">
        <v>196</v>
      </c>
      <c r="P259" s="68" t="s">
        <v>19</v>
      </c>
      <c r="Q259" s="68">
        <v>3</v>
      </c>
      <c r="R259" s="68">
        <v>1</v>
      </c>
      <c r="S259" s="68">
        <v>0</v>
      </c>
      <c r="T259" s="68">
        <v>0</v>
      </c>
      <c r="U259" s="68">
        <v>196</v>
      </c>
    </row>
    <row r="260" spans="1:21" x14ac:dyDescent="0.25">
      <c r="A260" s="68" t="s">
        <v>19</v>
      </c>
      <c r="B260" s="68">
        <v>3</v>
      </c>
      <c r="C260" s="68">
        <v>1</v>
      </c>
      <c r="D260" s="68">
        <v>0</v>
      </c>
      <c r="E260" s="68">
        <v>1</v>
      </c>
      <c r="F260" s="68">
        <v>139</v>
      </c>
      <c r="P260" s="68" t="s">
        <v>19</v>
      </c>
      <c r="Q260" s="68">
        <v>3</v>
      </c>
      <c r="R260" s="68">
        <v>1</v>
      </c>
      <c r="S260" s="68">
        <v>0</v>
      </c>
      <c r="T260" s="68">
        <v>1</v>
      </c>
      <c r="U260" s="68">
        <v>139</v>
      </c>
    </row>
    <row r="261" spans="1:21" x14ac:dyDescent="0.25">
      <c r="A261" s="68" t="s">
        <v>19</v>
      </c>
      <c r="B261" s="68">
        <v>3</v>
      </c>
      <c r="C261" s="68">
        <v>1</v>
      </c>
      <c r="D261" s="68">
        <v>1</v>
      </c>
      <c r="E261" s="68">
        <v>0</v>
      </c>
      <c r="F261" s="68">
        <v>209</v>
      </c>
      <c r="P261" s="68" t="s">
        <v>19</v>
      </c>
      <c r="Q261" s="68">
        <v>3</v>
      </c>
      <c r="R261" s="68">
        <v>1</v>
      </c>
      <c r="S261" s="68">
        <v>1</v>
      </c>
      <c r="T261" s="68">
        <v>0</v>
      </c>
      <c r="U261" s="68">
        <v>209</v>
      </c>
    </row>
    <row r="262" spans="1:21" x14ac:dyDescent="0.25">
      <c r="A262" s="68" t="s">
        <v>19</v>
      </c>
      <c r="B262" s="68">
        <v>3</v>
      </c>
      <c r="C262" s="68">
        <v>1</v>
      </c>
      <c r="D262" s="68">
        <v>1</v>
      </c>
      <c r="E262" s="68">
        <v>1</v>
      </c>
      <c r="F262" s="68">
        <v>97</v>
      </c>
      <c r="P262" s="68" t="s">
        <v>19</v>
      </c>
      <c r="Q262" s="68">
        <v>3</v>
      </c>
      <c r="R262" s="68">
        <v>1</v>
      </c>
      <c r="S262" s="68">
        <v>1</v>
      </c>
      <c r="T262" s="68">
        <v>1</v>
      </c>
      <c r="U262" s="68">
        <v>97</v>
      </c>
    </row>
    <row r="263" spans="1:21" x14ac:dyDescent="0.25">
      <c r="A263" s="68" t="s">
        <v>19</v>
      </c>
      <c r="B263" s="68">
        <v>4</v>
      </c>
      <c r="C263" s="68">
        <v>0</v>
      </c>
      <c r="D263" s="68">
        <v>0</v>
      </c>
      <c r="E263" s="68">
        <v>0</v>
      </c>
      <c r="F263" s="68">
        <v>181</v>
      </c>
      <c r="P263" s="68" t="s">
        <v>19</v>
      </c>
      <c r="Q263" s="68">
        <v>4</v>
      </c>
      <c r="R263" s="68">
        <v>0</v>
      </c>
      <c r="S263" s="68">
        <v>0</v>
      </c>
      <c r="T263" s="68">
        <v>0</v>
      </c>
      <c r="U263" s="68">
        <v>181</v>
      </c>
    </row>
    <row r="264" spans="1:21" x14ac:dyDescent="0.25">
      <c r="A264" s="68" t="s">
        <v>19</v>
      </c>
      <c r="B264" s="68">
        <v>4</v>
      </c>
      <c r="C264" s="68">
        <v>0</v>
      </c>
      <c r="D264" s="68">
        <v>0</v>
      </c>
      <c r="E264" s="68">
        <v>1</v>
      </c>
      <c r="F264" s="68">
        <v>173</v>
      </c>
      <c r="P264" s="68" t="s">
        <v>19</v>
      </c>
      <c r="Q264" s="68">
        <v>4</v>
      </c>
      <c r="R264" s="68">
        <v>0</v>
      </c>
      <c r="S264" s="68">
        <v>0</v>
      </c>
      <c r="T264" s="68">
        <v>1</v>
      </c>
      <c r="U264" s="68">
        <v>173</v>
      </c>
    </row>
    <row r="265" spans="1:21" x14ac:dyDescent="0.25">
      <c r="A265" s="68" t="s">
        <v>19</v>
      </c>
      <c r="B265" s="68">
        <v>4</v>
      </c>
      <c r="C265" s="68">
        <v>0</v>
      </c>
      <c r="D265" s="68">
        <v>1</v>
      </c>
      <c r="E265" s="68">
        <v>0</v>
      </c>
      <c r="F265" s="68">
        <v>25</v>
      </c>
      <c r="P265" s="68" t="s">
        <v>19</v>
      </c>
      <c r="Q265" s="68">
        <v>4</v>
      </c>
      <c r="R265" s="68">
        <v>0</v>
      </c>
      <c r="S265" s="68">
        <v>1</v>
      </c>
      <c r="T265" s="68">
        <v>0</v>
      </c>
      <c r="U265" s="68">
        <v>25</v>
      </c>
    </row>
    <row r="266" spans="1:21" x14ac:dyDescent="0.25">
      <c r="A266" s="68" t="s">
        <v>19</v>
      </c>
      <c r="B266" s="68">
        <v>4</v>
      </c>
      <c r="C266" s="68">
        <v>0</v>
      </c>
      <c r="D266" s="68">
        <v>1</v>
      </c>
      <c r="E266" s="68">
        <v>1</v>
      </c>
      <c r="F266" s="68">
        <v>24</v>
      </c>
      <c r="P266" s="68" t="s">
        <v>19</v>
      </c>
      <c r="Q266" s="68">
        <v>4</v>
      </c>
      <c r="R266" s="68">
        <v>0</v>
      </c>
      <c r="S266" s="68">
        <v>1</v>
      </c>
      <c r="T266" s="68">
        <v>1</v>
      </c>
      <c r="U266" s="68">
        <v>24</v>
      </c>
    </row>
    <row r="267" spans="1:21" x14ac:dyDescent="0.25">
      <c r="A267" s="68" t="s">
        <v>19</v>
      </c>
      <c r="B267" s="68">
        <v>4</v>
      </c>
      <c r="C267" s="68">
        <v>1</v>
      </c>
      <c r="D267" s="68">
        <v>0</v>
      </c>
      <c r="E267" s="68">
        <v>0</v>
      </c>
      <c r="F267" s="68">
        <v>153</v>
      </c>
      <c r="P267" s="68" t="s">
        <v>19</v>
      </c>
      <c r="Q267" s="68">
        <v>4</v>
      </c>
      <c r="R267" s="68">
        <v>1</v>
      </c>
      <c r="S267" s="68">
        <v>0</v>
      </c>
      <c r="T267" s="68">
        <v>0</v>
      </c>
      <c r="U267" s="68">
        <v>153</v>
      </c>
    </row>
    <row r="268" spans="1:21" x14ac:dyDescent="0.25">
      <c r="A268" s="68" t="s">
        <v>19</v>
      </c>
      <c r="B268" s="68">
        <v>4</v>
      </c>
      <c r="C268" s="68">
        <v>1</v>
      </c>
      <c r="D268" s="68">
        <v>0</v>
      </c>
      <c r="E268" s="68">
        <v>1</v>
      </c>
      <c r="F268" s="68">
        <v>346</v>
      </c>
      <c r="P268" s="68" t="s">
        <v>19</v>
      </c>
      <c r="Q268" s="68">
        <v>4</v>
      </c>
      <c r="R268" s="68">
        <v>1</v>
      </c>
      <c r="S268" s="68">
        <v>0</v>
      </c>
      <c r="T268" s="68">
        <v>1</v>
      </c>
      <c r="U268" s="68">
        <v>346</v>
      </c>
    </row>
    <row r="269" spans="1:21" x14ac:dyDescent="0.25">
      <c r="A269" s="68" t="s">
        <v>19</v>
      </c>
      <c r="B269" s="68">
        <v>4</v>
      </c>
      <c r="C269" s="68">
        <v>1</v>
      </c>
      <c r="D269" s="68">
        <v>1</v>
      </c>
      <c r="E269" s="68">
        <v>0</v>
      </c>
      <c r="F269" s="68">
        <v>193</v>
      </c>
      <c r="P269" s="68" t="s">
        <v>19</v>
      </c>
      <c r="Q269" s="68">
        <v>4</v>
      </c>
      <c r="R269" s="68">
        <v>1</v>
      </c>
      <c r="S269" s="68">
        <v>1</v>
      </c>
      <c r="T269" s="68">
        <v>0</v>
      </c>
      <c r="U269" s="68">
        <v>193</v>
      </c>
    </row>
    <row r="270" spans="1:21" x14ac:dyDescent="0.25">
      <c r="A270" s="68" t="s">
        <v>19</v>
      </c>
      <c r="B270" s="68">
        <v>4</v>
      </c>
      <c r="C270" s="68">
        <v>1</v>
      </c>
      <c r="D270" s="68">
        <v>1</v>
      </c>
      <c r="E270" s="68">
        <v>1</v>
      </c>
      <c r="F270" s="68">
        <v>181</v>
      </c>
      <c r="P270" s="68" t="s">
        <v>19</v>
      </c>
      <c r="Q270" s="68">
        <v>4</v>
      </c>
      <c r="R270" s="68">
        <v>1</v>
      </c>
      <c r="S270" s="68">
        <v>1</v>
      </c>
      <c r="T270" s="68">
        <v>1</v>
      </c>
      <c r="U270" s="68">
        <v>181</v>
      </c>
    </row>
    <row r="271" spans="1:21" x14ac:dyDescent="0.25">
      <c r="A271" s="68" t="s">
        <v>19</v>
      </c>
      <c r="B271" s="68" t="s">
        <v>3</v>
      </c>
      <c r="C271" s="68">
        <v>0</v>
      </c>
      <c r="D271" s="68">
        <v>0</v>
      </c>
      <c r="E271" s="68">
        <v>0</v>
      </c>
      <c r="F271" s="68">
        <v>292</v>
      </c>
      <c r="P271" s="68" t="s">
        <v>19</v>
      </c>
      <c r="Q271" s="68" t="s">
        <v>3</v>
      </c>
      <c r="R271" s="68">
        <v>0</v>
      </c>
      <c r="S271" s="68">
        <v>0</v>
      </c>
      <c r="T271" s="68">
        <v>0</v>
      </c>
      <c r="U271" s="68">
        <v>292</v>
      </c>
    </row>
    <row r="272" spans="1:21" x14ac:dyDescent="0.25">
      <c r="A272" s="68" t="s">
        <v>19</v>
      </c>
      <c r="B272" s="68" t="s">
        <v>3</v>
      </c>
      <c r="C272" s="68">
        <v>0</v>
      </c>
      <c r="D272" s="68">
        <v>0</v>
      </c>
      <c r="E272" s="68">
        <v>1</v>
      </c>
      <c r="F272" s="68">
        <v>255</v>
      </c>
      <c r="P272" s="68" t="s">
        <v>19</v>
      </c>
      <c r="Q272" s="68" t="s">
        <v>3</v>
      </c>
      <c r="R272" s="68">
        <v>0</v>
      </c>
      <c r="S272" s="68">
        <v>0</v>
      </c>
      <c r="T272" s="68">
        <v>1</v>
      </c>
      <c r="U272" s="68">
        <v>255</v>
      </c>
    </row>
    <row r="273" spans="1:21" x14ac:dyDescent="0.25">
      <c r="A273" s="68" t="s">
        <v>19</v>
      </c>
      <c r="B273" s="68" t="s">
        <v>3</v>
      </c>
      <c r="C273" s="68">
        <v>0</v>
      </c>
      <c r="D273" s="68">
        <v>1</v>
      </c>
      <c r="E273" s="68">
        <v>0</v>
      </c>
      <c r="F273" s="68">
        <v>12</v>
      </c>
      <c r="P273" s="68" t="s">
        <v>19</v>
      </c>
      <c r="Q273" s="68" t="s">
        <v>3</v>
      </c>
      <c r="R273" s="68">
        <v>0</v>
      </c>
      <c r="S273" s="68">
        <v>1</v>
      </c>
      <c r="T273" s="68">
        <v>0</v>
      </c>
      <c r="U273" s="68">
        <v>12</v>
      </c>
    </row>
    <row r="274" spans="1:21" x14ac:dyDescent="0.25">
      <c r="A274" s="68" t="s">
        <v>19</v>
      </c>
      <c r="B274" s="68" t="s">
        <v>3</v>
      </c>
      <c r="C274" s="68">
        <v>0</v>
      </c>
      <c r="D274" s="68">
        <v>1</v>
      </c>
      <c r="E274" s="68">
        <v>1</v>
      </c>
      <c r="F274" s="68">
        <v>9</v>
      </c>
      <c r="P274" s="68" t="s">
        <v>19</v>
      </c>
      <c r="Q274" s="68" t="s">
        <v>3</v>
      </c>
      <c r="R274" s="68">
        <v>0</v>
      </c>
      <c r="S274" s="68">
        <v>1</v>
      </c>
      <c r="T274" s="68">
        <v>1</v>
      </c>
      <c r="U274" s="68">
        <v>9</v>
      </c>
    </row>
    <row r="275" spans="1:21" x14ac:dyDescent="0.25">
      <c r="A275" s="68" t="s">
        <v>19</v>
      </c>
      <c r="B275" s="68" t="s">
        <v>3</v>
      </c>
      <c r="C275" s="68">
        <v>1</v>
      </c>
      <c r="D275" s="68">
        <v>0</v>
      </c>
      <c r="E275" s="68">
        <v>0</v>
      </c>
      <c r="F275" s="68">
        <v>267</v>
      </c>
      <c r="P275" s="68" t="s">
        <v>19</v>
      </c>
      <c r="Q275" s="68" t="s">
        <v>3</v>
      </c>
      <c r="R275" s="68">
        <v>1</v>
      </c>
      <c r="S275" s="68">
        <v>0</v>
      </c>
      <c r="T275" s="68">
        <v>0</v>
      </c>
      <c r="U275" s="68">
        <v>267</v>
      </c>
    </row>
    <row r="276" spans="1:21" x14ac:dyDescent="0.25">
      <c r="A276" s="68" t="s">
        <v>19</v>
      </c>
      <c r="B276" s="68" t="s">
        <v>3</v>
      </c>
      <c r="C276" s="68">
        <v>1</v>
      </c>
      <c r="D276" s="68">
        <v>0</v>
      </c>
      <c r="E276" s="68">
        <v>1</v>
      </c>
      <c r="F276" s="68">
        <v>141</v>
      </c>
      <c r="P276" s="68" t="s">
        <v>19</v>
      </c>
      <c r="Q276" s="68" t="s">
        <v>3</v>
      </c>
      <c r="R276" s="68">
        <v>1</v>
      </c>
      <c r="S276" s="68">
        <v>0</v>
      </c>
      <c r="T276" s="68">
        <v>1</v>
      </c>
      <c r="U276" s="68">
        <v>141</v>
      </c>
    </row>
    <row r="277" spans="1:21" x14ac:dyDescent="0.25">
      <c r="A277" s="68" t="s">
        <v>19</v>
      </c>
      <c r="B277" s="68" t="s">
        <v>3</v>
      </c>
      <c r="C277" s="68">
        <v>1</v>
      </c>
      <c r="D277" s="68">
        <v>1</v>
      </c>
      <c r="E277" s="68">
        <v>0</v>
      </c>
      <c r="F277" s="68">
        <v>51</v>
      </c>
      <c r="P277" s="68" t="s">
        <v>19</v>
      </c>
      <c r="Q277" s="68" t="s">
        <v>3</v>
      </c>
      <c r="R277" s="68">
        <v>1</v>
      </c>
      <c r="S277" s="68">
        <v>1</v>
      </c>
      <c r="T277" s="68">
        <v>0</v>
      </c>
      <c r="U277" s="68">
        <v>51</v>
      </c>
    </row>
    <row r="278" spans="1:21" x14ac:dyDescent="0.25">
      <c r="A278" s="68" t="s">
        <v>19</v>
      </c>
      <c r="B278" s="68" t="s">
        <v>3</v>
      </c>
      <c r="C278" s="68">
        <v>1</v>
      </c>
      <c r="D278" s="68">
        <v>1</v>
      </c>
      <c r="E278" s="68">
        <v>1</v>
      </c>
      <c r="F278" s="68">
        <v>37</v>
      </c>
      <c r="P278" s="68" t="s">
        <v>19</v>
      </c>
      <c r="Q278" s="68" t="s">
        <v>3</v>
      </c>
      <c r="R278" s="68">
        <v>1</v>
      </c>
      <c r="S278" s="68">
        <v>1</v>
      </c>
      <c r="T278" s="68">
        <v>1</v>
      </c>
      <c r="U278" s="68">
        <v>37</v>
      </c>
    </row>
    <row r="279" spans="1:21" x14ac:dyDescent="0.25">
      <c r="A279" s="68" t="s">
        <v>20</v>
      </c>
      <c r="B279" s="68">
        <v>1</v>
      </c>
      <c r="C279" s="68">
        <v>0</v>
      </c>
      <c r="D279" s="68">
        <v>0</v>
      </c>
      <c r="E279" s="68">
        <v>0</v>
      </c>
      <c r="F279" s="68">
        <v>162</v>
      </c>
      <c r="P279" s="68" t="s">
        <v>20</v>
      </c>
      <c r="Q279" s="68">
        <v>1</v>
      </c>
      <c r="R279" s="68">
        <v>0</v>
      </c>
      <c r="S279" s="68">
        <v>0</v>
      </c>
      <c r="T279" s="68">
        <v>0</v>
      </c>
      <c r="U279" s="68">
        <v>162</v>
      </c>
    </row>
    <row r="280" spans="1:21" x14ac:dyDescent="0.25">
      <c r="A280" s="68" t="s">
        <v>20</v>
      </c>
      <c r="B280" s="68">
        <v>1</v>
      </c>
      <c r="C280" s="68">
        <v>0</v>
      </c>
      <c r="D280" s="68">
        <v>0</v>
      </c>
      <c r="E280" s="68">
        <v>1</v>
      </c>
      <c r="F280" s="68">
        <v>274</v>
      </c>
      <c r="P280" s="68" t="s">
        <v>20</v>
      </c>
      <c r="Q280" s="68">
        <v>1</v>
      </c>
      <c r="R280" s="68">
        <v>0</v>
      </c>
      <c r="S280" s="68">
        <v>0</v>
      </c>
      <c r="T280" s="68">
        <v>1</v>
      </c>
      <c r="U280" s="68">
        <v>274</v>
      </c>
    </row>
    <row r="281" spans="1:21" x14ac:dyDescent="0.25">
      <c r="A281" s="68" t="s">
        <v>20</v>
      </c>
      <c r="B281" s="68">
        <v>1</v>
      </c>
      <c r="C281" s="68">
        <v>0</v>
      </c>
      <c r="D281" s="68">
        <v>1</v>
      </c>
      <c r="E281" s="68">
        <v>0</v>
      </c>
      <c r="F281" s="68">
        <v>32</v>
      </c>
      <c r="P281" s="68" t="s">
        <v>20</v>
      </c>
      <c r="Q281" s="68">
        <v>1</v>
      </c>
      <c r="R281" s="68">
        <v>0</v>
      </c>
      <c r="S281" s="68">
        <v>1</v>
      </c>
      <c r="T281" s="68">
        <v>0</v>
      </c>
      <c r="U281" s="68">
        <v>32</v>
      </c>
    </row>
    <row r="282" spans="1:21" x14ac:dyDescent="0.25">
      <c r="A282" s="68" t="s">
        <v>20</v>
      </c>
      <c r="B282" s="68">
        <v>1</v>
      </c>
      <c r="C282" s="68">
        <v>0</v>
      </c>
      <c r="D282" s="68">
        <v>1</v>
      </c>
      <c r="E282" s="68">
        <v>1</v>
      </c>
      <c r="F282" s="68">
        <v>99</v>
      </c>
      <c r="P282" s="68" t="s">
        <v>20</v>
      </c>
      <c r="Q282" s="68">
        <v>1</v>
      </c>
      <c r="R282" s="68">
        <v>0</v>
      </c>
      <c r="S282" s="68">
        <v>1</v>
      </c>
      <c r="T282" s="68">
        <v>1</v>
      </c>
      <c r="U282" s="68">
        <v>99</v>
      </c>
    </row>
    <row r="283" spans="1:21" x14ac:dyDescent="0.25">
      <c r="A283" s="68" t="s">
        <v>20</v>
      </c>
      <c r="B283" s="68">
        <v>1</v>
      </c>
      <c r="C283" s="68">
        <v>1</v>
      </c>
      <c r="D283" s="68">
        <v>0</v>
      </c>
      <c r="E283" s="68">
        <v>0</v>
      </c>
      <c r="F283" s="68">
        <v>3</v>
      </c>
      <c r="P283" s="68" t="s">
        <v>20</v>
      </c>
      <c r="Q283" s="68">
        <v>1</v>
      </c>
      <c r="R283" s="68">
        <v>1</v>
      </c>
      <c r="S283" s="68">
        <v>0</v>
      </c>
      <c r="T283" s="68">
        <v>0</v>
      </c>
      <c r="U283" s="68">
        <v>3</v>
      </c>
    </row>
    <row r="284" spans="1:21" x14ac:dyDescent="0.25">
      <c r="A284" s="68" t="s">
        <v>20</v>
      </c>
      <c r="B284" s="68">
        <v>1</v>
      </c>
      <c r="C284" s="68">
        <v>1</v>
      </c>
      <c r="D284" s="68">
        <v>0</v>
      </c>
      <c r="E284" s="68">
        <v>1</v>
      </c>
      <c r="F284" s="68">
        <v>15</v>
      </c>
      <c r="P284" s="68" t="s">
        <v>20</v>
      </c>
      <c r="Q284" s="68">
        <v>1</v>
      </c>
      <c r="R284" s="68">
        <v>1</v>
      </c>
      <c r="S284" s="68">
        <v>0</v>
      </c>
      <c r="T284" s="68">
        <v>1</v>
      </c>
      <c r="U284" s="68">
        <v>15</v>
      </c>
    </row>
    <row r="285" spans="1:21" x14ac:dyDescent="0.25">
      <c r="A285" s="68" t="s">
        <v>20</v>
      </c>
      <c r="B285" s="68">
        <v>1</v>
      </c>
      <c r="C285" s="68">
        <v>1</v>
      </c>
      <c r="D285" s="68">
        <v>1</v>
      </c>
      <c r="E285" s="68">
        <v>0</v>
      </c>
      <c r="F285" s="68">
        <v>3</v>
      </c>
      <c r="P285" s="68" t="s">
        <v>20</v>
      </c>
      <c r="Q285" s="68">
        <v>1</v>
      </c>
      <c r="R285" s="68">
        <v>1</v>
      </c>
      <c r="S285" s="68">
        <v>1</v>
      </c>
      <c r="T285" s="68">
        <v>0</v>
      </c>
      <c r="U285" s="68">
        <v>3</v>
      </c>
    </row>
    <row r="286" spans="1:21" x14ac:dyDescent="0.25">
      <c r="A286" s="68" t="s">
        <v>20</v>
      </c>
      <c r="B286" s="68">
        <v>1</v>
      </c>
      <c r="C286" s="68">
        <v>1</v>
      </c>
      <c r="D286" s="68">
        <v>1</v>
      </c>
      <c r="E286" s="68">
        <v>1</v>
      </c>
      <c r="F286" s="68">
        <v>7</v>
      </c>
      <c r="P286" s="68" t="s">
        <v>20</v>
      </c>
      <c r="Q286" s="68">
        <v>1</v>
      </c>
      <c r="R286" s="68">
        <v>1</v>
      </c>
      <c r="S286" s="68">
        <v>1</v>
      </c>
      <c r="T286" s="68">
        <v>1</v>
      </c>
      <c r="U286" s="68">
        <v>7</v>
      </c>
    </row>
    <row r="287" spans="1:21" x14ac:dyDescent="0.25">
      <c r="A287" s="68" t="s">
        <v>20</v>
      </c>
      <c r="B287" s="68">
        <v>2</v>
      </c>
      <c r="C287" s="68">
        <v>0</v>
      </c>
      <c r="D287" s="68">
        <v>0</v>
      </c>
      <c r="E287" s="68">
        <v>0</v>
      </c>
      <c r="F287" s="68">
        <v>262</v>
      </c>
      <c r="P287" s="68" t="s">
        <v>20</v>
      </c>
      <c r="Q287" s="68">
        <v>2</v>
      </c>
      <c r="R287" s="68">
        <v>0</v>
      </c>
      <c r="S287" s="68">
        <v>0</v>
      </c>
      <c r="T287" s="68">
        <v>0</v>
      </c>
      <c r="U287" s="68">
        <v>262</v>
      </c>
    </row>
    <row r="288" spans="1:21" x14ac:dyDescent="0.25">
      <c r="A288" s="68" t="s">
        <v>20</v>
      </c>
      <c r="B288" s="68">
        <v>2</v>
      </c>
      <c r="C288" s="68">
        <v>0</v>
      </c>
      <c r="D288" s="68">
        <v>0</v>
      </c>
      <c r="E288" s="68">
        <v>1</v>
      </c>
      <c r="F288" s="68">
        <v>218</v>
      </c>
      <c r="P288" s="68" t="s">
        <v>20</v>
      </c>
      <c r="Q288" s="68">
        <v>2</v>
      </c>
      <c r="R288" s="68">
        <v>0</v>
      </c>
      <c r="S288" s="68">
        <v>0</v>
      </c>
      <c r="T288" s="68">
        <v>1</v>
      </c>
      <c r="U288" s="68">
        <v>218</v>
      </c>
    </row>
    <row r="289" spans="1:21" x14ac:dyDescent="0.25">
      <c r="A289" s="68" t="s">
        <v>20</v>
      </c>
      <c r="B289" s="68">
        <v>2</v>
      </c>
      <c r="C289" s="68">
        <v>0</v>
      </c>
      <c r="D289" s="68">
        <v>1</v>
      </c>
      <c r="E289" s="68">
        <v>0</v>
      </c>
      <c r="F289" s="68">
        <v>70</v>
      </c>
      <c r="P289" s="68" t="s">
        <v>20</v>
      </c>
      <c r="Q289" s="68">
        <v>2</v>
      </c>
      <c r="R289" s="68">
        <v>0</v>
      </c>
      <c r="S289" s="68">
        <v>1</v>
      </c>
      <c r="T289" s="68">
        <v>0</v>
      </c>
      <c r="U289" s="68">
        <v>70</v>
      </c>
    </row>
    <row r="290" spans="1:21" x14ac:dyDescent="0.25">
      <c r="A290" s="68" t="s">
        <v>20</v>
      </c>
      <c r="B290" s="68">
        <v>2</v>
      </c>
      <c r="C290" s="68">
        <v>0</v>
      </c>
      <c r="D290" s="68">
        <v>1</v>
      </c>
      <c r="E290" s="68">
        <v>1</v>
      </c>
      <c r="F290" s="68">
        <v>144</v>
      </c>
      <c r="P290" s="68" t="s">
        <v>20</v>
      </c>
      <c r="Q290" s="68">
        <v>2</v>
      </c>
      <c r="R290" s="68">
        <v>0</v>
      </c>
      <c r="S290" s="68">
        <v>1</v>
      </c>
      <c r="T290" s="68">
        <v>1</v>
      </c>
      <c r="U290" s="68">
        <v>144</v>
      </c>
    </row>
    <row r="291" spans="1:21" x14ac:dyDescent="0.25">
      <c r="A291" s="68" t="s">
        <v>20</v>
      </c>
      <c r="B291" s="68">
        <v>2</v>
      </c>
      <c r="C291" s="68">
        <v>1</v>
      </c>
      <c r="D291" s="68">
        <v>0</v>
      </c>
      <c r="E291" s="68">
        <v>0</v>
      </c>
      <c r="F291" s="68">
        <v>5</v>
      </c>
      <c r="P291" s="68" t="s">
        <v>20</v>
      </c>
      <c r="Q291" s="68">
        <v>2</v>
      </c>
      <c r="R291" s="68">
        <v>1</v>
      </c>
      <c r="S291" s="68">
        <v>0</v>
      </c>
      <c r="T291" s="68">
        <v>0</v>
      </c>
      <c r="U291" s="68">
        <v>5</v>
      </c>
    </row>
    <row r="292" spans="1:21" x14ac:dyDescent="0.25">
      <c r="A292" s="68" t="s">
        <v>20</v>
      </c>
      <c r="B292" s="68">
        <v>2</v>
      </c>
      <c r="C292" s="68">
        <v>1</v>
      </c>
      <c r="D292" s="68">
        <v>0</v>
      </c>
      <c r="E292" s="68">
        <v>1</v>
      </c>
      <c r="F292" s="68">
        <v>8</v>
      </c>
      <c r="P292" s="68" t="s">
        <v>20</v>
      </c>
      <c r="Q292" s="68">
        <v>2</v>
      </c>
      <c r="R292" s="68">
        <v>1</v>
      </c>
      <c r="S292" s="68">
        <v>0</v>
      </c>
      <c r="T292" s="68">
        <v>1</v>
      </c>
      <c r="U292" s="68">
        <v>8</v>
      </c>
    </row>
    <row r="293" spans="1:21" x14ac:dyDescent="0.25">
      <c r="A293" s="68" t="s">
        <v>20</v>
      </c>
      <c r="B293" s="68">
        <v>2</v>
      </c>
      <c r="C293" s="68">
        <v>1</v>
      </c>
      <c r="D293" s="68">
        <v>1</v>
      </c>
      <c r="E293" s="68">
        <v>0</v>
      </c>
      <c r="F293" s="68">
        <v>4</v>
      </c>
      <c r="P293" s="68" t="s">
        <v>20</v>
      </c>
      <c r="Q293" s="68">
        <v>2</v>
      </c>
      <c r="R293" s="68">
        <v>1</v>
      </c>
      <c r="S293" s="68">
        <v>1</v>
      </c>
      <c r="T293" s="68">
        <v>0</v>
      </c>
      <c r="U293" s="68">
        <v>4</v>
      </c>
    </row>
    <row r="294" spans="1:21" x14ac:dyDescent="0.25">
      <c r="A294" s="68" t="s">
        <v>20</v>
      </c>
      <c r="B294" s="68">
        <v>2</v>
      </c>
      <c r="C294" s="68">
        <v>1</v>
      </c>
      <c r="D294" s="68">
        <v>1</v>
      </c>
      <c r="E294" s="68">
        <v>1</v>
      </c>
      <c r="F294" s="68">
        <v>13</v>
      </c>
      <c r="P294" s="68" t="s">
        <v>20</v>
      </c>
      <c r="Q294" s="68">
        <v>2</v>
      </c>
      <c r="R294" s="68">
        <v>1</v>
      </c>
      <c r="S294" s="68">
        <v>1</v>
      </c>
      <c r="T294" s="68">
        <v>1</v>
      </c>
      <c r="U294" s="68">
        <v>13</v>
      </c>
    </row>
    <row r="295" spans="1:21" x14ac:dyDescent="0.25">
      <c r="A295" s="68" t="s">
        <v>20</v>
      </c>
      <c r="B295" s="68">
        <v>3</v>
      </c>
      <c r="C295" s="68">
        <v>0</v>
      </c>
      <c r="D295" s="68">
        <v>0</v>
      </c>
      <c r="E295" s="68">
        <v>0</v>
      </c>
      <c r="F295" s="68">
        <v>374</v>
      </c>
      <c r="P295" s="68" t="s">
        <v>20</v>
      </c>
      <c r="Q295" s="68">
        <v>3</v>
      </c>
      <c r="R295" s="68">
        <v>0</v>
      </c>
      <c r="S295" s="68">
        <v>0</v>
      </c>
      <c r="T295" s="68">
        <v>0</v>
      </c>
      <c r="U295" s="68">
        <v>374</v>
      </c>
    </row>
    <row r="296" spans="1:21" x14ac:dyDescent="0.25">
      <c r="A296" s="68" t="s">
        <v>20</v>
      </c>
      <c r="B296" s="68">
        <v>3</v>
      </c>
      <c r="C296" s="68">
        <v>0</v>
      </c>
      <c r="D296" s="68">
        <v>0</v>
      </c>
      <c r="E296" s="68">
        <v>1</v>
      </c>
      <c r="F296" s="68">
        <v>94</v>
      </c>
      <c r="P296" s="68" t="s">
        <v>20</v>
      </c>
      <c r="Q296" s="68">
        <v>3</v>
      </c>
      <c r="R296" s="68">
        <v>0</v>
      </c>
      <c r="S296" s="68">
        <v>0</v>
      </c>
      <c r="T296" s="68">
        <v>1</v>
      </c>
      <c r="U296" s="68">
        <v>94</v>
      </c>
    </row>
    <row r="297" spans="1:21" x14ac:dyDescent="0.25">
      <c r="A297" s="68" t="s">
        <v>20</v>
      </c>
      <c r="B297" s="68">
        <v>3</v>
      </c>
      <c r="C297" s="68">
        <v>0</v>
      </c>
      <c r="D297" s="68">
        <v>1</v>
      </c>
      <c r="E297" s="68">
        <v>0</v>
      </c>
      <c r="F297" s="68">
        <v>114</v>
      </c>
      <c r="P297" s="68" t="s">
        <v>20</v>
      </c>
      <c r="Q297" s="68">
        <v>3</v>
      </c>
      <c r="R297" s="68">
        <v>0</v>
      </c>
      <c r="S297" s="68">
        <v>1</v>
      </c>
      <c r="T297" s="68">
        <v>0</v>
      </c>
      <c r="U297" s="68">
        <v>114</v>
      </c>
    </row>
    <row r="298" spans="1:21" x14ac:dyDescent="0.25">
      <c r="A298" s="68" t="s">
        <v>20</v>
      </c>
      <c r="B298" s="68">
        <v>3</v>
      </c>
      <c r="C298" s="68">
        <v>0</v>
      </c>
      <c r="D298" s="68">
        <v>1</v>
      </c>
      <c r="E298" s="68">
        <v>1</v>
      </c>
      <c r="F298" s="68">
        <v>98</v>
      </c>
      <c r="P298" s="68" t="s">
        <v>20</v>
      </c>
      <c r="Q298" s="68">
        <v>3</v>
      </c>
      <c r="R298" s="68">
        <v>0</v>
      </c>
      <c r="S298" s="68">
        <v>1</v>
      </c>
      <c r="T298" s="68">
        <v>1</v>
      </c>
      <c r="U298" s="68">
        <v>98</v>
      </c>
    </row>
    <row r="299" spans="1:21" x14ac:dyDescent="0.25">
      <c r="A299" s="68" t="s">
        <v>20</v>
      </c>
      <c r="B299" s="68">
        <v>3</v>
      </c>
      <c r="C299" s="68">
        <v>1</v>
      </c>
      <c r="D299" s="68">
        <v>0</v>
      </c>
      <c r="E299" s="68">
        <v>0</v>
      </c>
      <c r="F299" s="68">
        <v>3</v>
      </c>
      <c r="P299" s="68" t="s">
        <v>20</v>
      </c>
      <c r="Q299" s="68">
        <v>3</v>
      </c>
      <c r="R299" s="68">
        <v>1</v>
      </c>
      <c r="S299" s="68">
        <v>0</v>
      </c>
      <c r="T299" s="68">
        <v>0</v>
      </c>
      <c r="U299" s="68">
        <v>3</v>
      </c>
    </row>
    <row r="300" spans="1:21" x14ac:dyDescent="0.25">
      <c r="A300" s="68" t="s">
        <v>20</v>
      </c>
      <c r="B300" s="68">
        <v>3</v>
      </c>
      <c r="C300" s="68">
        <v>1</v>
      </c>
      <c r="D300" s="68">
        <v>1</v>
      </c>
      <c r="E300" s="68">
        <v>0</v>
      </c>
      <c r="F300" s="68">
        <v>7</v>
      </c>
      <c r="P300" s="68" t="s">
        <v>20</v>
      </c>
      <c r="Q300" s="68">
        <v>3</v>
      </c>
      <c r="R300" s="68">
        <v>1</v>
      </c>
      <c r="S300" s="68">
        <v>1</v>
      </c>
      <c r="T300" s="68">
        <v>0</v>
      </c>
      <c r="U300" s="68">
        <v>7</v>
      </c>
    </row>
    <row r="301" spans="1:21" x14ac:dyDescent="0.25">
      <c r="A301" s="68" t="s">
        <v>20</v>
      </c>
      <c r="B301" s="68">
        <v>3</v>
      </c>
      <c r="C301" s="68">
        <v>1</v>
      </c>
      <c r="D301" s="68">
        <v>1</v>
      </c>
      <c r="E301" s="68">
        <v>1</v>
      </c>
      <c r="F301" s="68">
        <v>8</v>
      </c>
      <c r="P301" s="68" t="s">
        <v>20</v>
      </c>
      <c r="Q301" s="68">
        <v>3</v>
      </c>
      <c r="R301" s="68">
        <v>1</v>
      </c>
      <c r="S301" s="68">
        <v>1</v>
      </c>
      <c r="T301" s="68">
        <v>1</v>
      </c>
      <c r="U301" s="68">
        <v>8</v>
      </c>
    </row>
    <row r="302" spans="1:21" x14ac:dyDescent="0.25">
      <c r="A302" s="68" t="s">
        <v>20</v>
      </c>
      <c r="B302" s="68">
        <v>4</v>
      </c>
      <c r="C302" s="68">
        <v>0</v>
      </c>
      <c r="D302" s="68">
        <v>0</v>
      </c>
      <c r="E302" s="68">
        <v>0</v>
      </c>
      <c r="F302" s="68">
        <v>2007</v>
      </c>
      <c r="P302" s="68" t="s">
        <v>20</v>
      </c>
      <c r="Q302" s="68">
        <v>4</v>
      </c>
      <c r="R302" s="68">
        <v>0</v>
      </c>
      <c r="S302" s="68">
        <v>0</v>
      </c>
      <c r="T302" s="68">
        <v>0</v>
      </c>
      <c r="U302" s="68">
        <v>2007</v>
      </c>
    </row>
    <row r="303" spans="1:21" x14ac:dyDescent="0.25">
      <c r="A303" s="68" t="s">
        <v>20</v>
      </c>
      <c r="B303" s="68">
        <v>4</v>
      </c>
      <c r="C303" s="68">
        <v>0</v>
      </c>
      <c r="D303" s="68">
        <v>0</v>
      </c>
      <c r="E303" s="68">
        <v>1</v>
      </c>
      <c r="F303" s="68">
        <v>97</v>
      </c>
      <c r="P303" s="68" t="s">
        <v>20</v>
      </c>
      <c r="Q303" s="68">
        <v>4</v>
      </c>
      <c r="R303" s="68">
        <v>0</v>
      </c>
      <c r="S303" s="68">
        <v>0</v>
      </c>
      <c r="T303" s="68">
        <v>1</v>
      </c>
      <c r="U303" s="68">
        <v>97</v>
      </c>
    </row>
    <row r="304" spans="1:21" x14ac:dyDescent="0.25">
      <c r="A304" s="68" t="s">
        <v>20</v>
      </c>
      <c r="B304" s="68">
        <v>4</v>
      </c>
      <c r="C304" s="68">
        <v>0</v>
      </c>
      <c r="D304" s="68">
        <v>1</v>
      </c>
      <c r="E304" s="68">
        <v>0</v>
      </c>
      <c r="F304" s="68">
        <v>725</v>
      </c>
      <c r="P304" s="68" t="s">
        <v>20</v>
      </c>
      <c r="Q304" s="68">
        <v>4</v>
      </c>
      <c r="R304" s="68">
        <v>0</v>
      </c>
      <c r="S304" s="68">
        <v>1</v>
      </c>
      <c r="T304" s="68">
        <v>0</v>
      </c>
      <c r="U304" s="68">
        <v>725</v>
      </c>
    </row>
    <row r="305" spans="1:21" x14ac:dyDescent="0.25">
      <c r="A305" s="68" t="s">
        <v>20</v>
      </c>
      <c r="B305" s="68">
        <v>4</v>
      </c>
      <c r="C305" s="68">
        <v>0</v>
      </c>
      <c r="D305" s="68">
        <v>1</v>
      </c>
      <c r="E305" s="68">
        <v>1</v>
      </c>
      <c r="F305" s="68">
        <v>124</v>
      </c>
      <c r="P305" s="68" t="s">
        <v>20</v>
      </c>
      <c r="Q305" s="68">
        <v>4</v>
      </c>
      <c r="R305" s="68">
        <v>0</v>
      </c>
      <c r="S305" s="68">
        <v>1</v>
      </c>
      <c r="T305" s="68">
        <v>1</v>
      </c>
      <c r="U305" s="68">
        <v>124</v>
      </c>
    </row>
    <row r="306" spans="1:21" x14ac:dyDescent="0.25">
      <c r="A306" s="68" t="s">
        <v>20</v>
      </c>
      <c r="B306" s="68">
        <v>4</v>
      </c>
      <c r="C306" s="68">
        <v>1</v>
      </c>
      <c r="D306" s="68">
        <v>0</v>
      </c>
      <c r="E306" s="68">
        <v>0</v>
      </c>
      <c r="F306" s="68">
        <v>120</v>
      </c>
      <c r="P306" s="68" t="s">
        <v>20</v>
      </c>
      <c r="Q306" s="68">
        <v>4</v>
      </c>
      <c r="R306" s="68">
        <v>1</v>
      </c>
      <c r="S306" s="68">
        <v>0</v>
      </c>
      <c r="T306" s="68">
        <v>0</v>
      </c>
      <c r="U306" s="68">
        <v>120</v>
      </c>
    </row>
    <row r="307" spans="1:21" x14ac:dyDescent="0.25">
      <c r="A307" s="68" t="s">
        <v>20</v>
      </c>
      <c r="B307" s="68">
        <v>4</v>
      </c>
      <c r="C307" s="68">
        <v>1</v>
      </c>
      <c r="D307" s="68">
        <v>0</v>
      </c>
      <c r="E307" s="68">
        <v>1</v>
      </c>
      <c r="F307" s="68">
        <v>6</v>
      </c>
      <c r="P307" s="68" t="s">
        <v>20</v>
      </c>
      <c r="Q307" s="68">
        <v>4</v>
      </c>
      <c r="R307" s="68">
        <v>1</v>
      </c>
      <c r="S307" s="68">
        <v>0</v>
      </c>
      <c r="T307" s="68">
        <v>1</v>
      </c>
      <c r="U307" s="68">
        <v>6</v>
      </c>
    </row>
    <row r="308" spans="1:21" x14ac:dyDescent="0.25">
      <c r="A308" s="68" t="s">
        <v>20</v>
      </c>
      <c r="B308" s="68">
        <v>4</v>
      </c>
      <c r="C308" s="68">
        <v>1</v>
      </c>
      <c r="D308" s="68">
        <v>1</v>
      </c>
      <c r="E308" s="68">
        <v>0</v>
      </c>
      <c r="F308" s="68">
        <v>129</v>
      </c>
      <c r="P308" s="68" t="s">
        <v>20</v>
      </c>
      <c r="Q308" s="68">
        <v>4</v>
      </c>
      <c r="R308" s="68">
        <v>1</v>
      </c>
      <c r="S308" s="68">
        <v>1</v>
      </c>
      <c r="T308" s="68">
        <v>0</v>
      </c>
      <c r="U308" s="68">
        <v>129</v>
      </c>
    </row>
    <row r="309" spans="1:21" x14ac:dyDescent="0.25">
      <c r="A309" s="68" t="s">
        <v>20</v>
      </c>
      <c r="B309" s="68">
        <v>4</v>
      </c>
      <c r="C309" s="68">
        <v>1</v>
      </c>
      <c r="D309" s="68">
        <v>1</v>
      </c>
      <c r="E309" s="68">
        <v>1</v>
      </c>
      <c r="F309" s="68">
        <v>16</v>
      </c>
      <c r="P309" s="68" t="s">
        <v>20</v>
      </c>
      <c r="Q309" s="68">
        <v>4</v>
      </c>
      <c r="R309" s="68">
        <v>1</v>
      </c>
      <c r="S309" s="68">
        <v>1</v>
      </c>
      <c r="T309" s="68">
        <v>1</v>
      </c>
      <c r="U309" s="68">
        <v>16</v>
      </c>
    </row>
    <row r="310" spans="1:21" x14ac:dyDescent="0.25">
      <c r="A310" s="68" t="s">
        <v>20</v>
      </c>
      <c r="B310" s="68" t="s">
        <v>3</v>
      </c>
      <c r="C310" s="68">
        <v>0</v>
      </c>
      <c r="D310" s="68">
        <v>0</v>
      </c>
      <c r="E310" s="68">
        <v>0</v>
      </c>
      <c r="F310" s="68">
        <v>6366</v>
      </c>
      <c r="P310" s="68" t="s">
        <v>20</v>
      </c>
      <c r="Q310" s="68" t="s">
        <v>3</v>
      </c>
      <c r="R310" s="68">
        <v>0</v>
      </c>
      <c r="S310" s="68">
        <v>0</v>
      </c>
      <c r="T310" s="68">
        <v>0</v>
      </c>
      <c r="U310" s="68">
        <v>6366</v>
      </c>
    </row>
    <row r="311" spans="1:21" x14ac:dyDescent="0.25">
      <c r="A311" s="68" t="s">
        <v>20</v>
      </c>
      <c r="B311" s="68" t="s">
        <v>3</v>
      </c>
      <c r="C311" s="68">
        <v>0</v>
      </c>
      <c r="D311" s="68">
        <v>0</v>
      </c>
      <c r="E311" s="68">
        <v>1</v>
      </c>
      <c r="F311" s="68">
        <v>717</v>
      </c>
      <c r="P311" s="68" t="s">
        <v>20</v>
      </c>
      <c r="Q311" s="68" t="s">
        <v>3</v>
      </c>
      <c r="R311" s="68">
        <v>0</v>
      </c>
      <c r="S311" s="68">
        <v>0</v>
      </c>
      <c r="T311" s="68">
        <v>1</v>
      </c>
      <c r="U311" s="68">
        <v>717</v>
      </c>
    </row>
    <row r="312" spans="1:21" x14ac:dyDescent="0.25">
      <c r="A312" s="68" t="s">
        <v>20</v>
      </c>
      <c r="B312" s="68" t="s">
        <v>3</v>
      </c>
      <c r="C312" s="68">
        <v>0</v>
      </c>
      <c r="D312" s="68">
        <v>1</v>
      </c>
      <c r="E312" s="68">
        <v>0</v>
      </c>
      <c r="F312" s="68">
        <v>898</v>
      </c>
      <c r="P312" s="68" t="s">
        <v>20</v>
      </c>
      <c r="Q312" s="68" t="s">
        <v>3</v>
      </c>
      <c r="R312" s="68">
        <v>0</v>
      </c>
      <c r="S312" s="68">
        <v>1</v>
      </c>
      <c r="T312" s="68">
        <v>0</v>
      </c>
      <c r="U312" s="68">
        <v>898</v>
      </c>
    </row>
    <row r="313" spans="1:21" x14ac:dyDescent="0.25">
      <c r="A313" s="68" t="s">
        <v>20</v>
      </c>
      <c r="B313" s="68" t="s">
        <v>3</v>
      </c>
      <c r="C313" s="68">
        <v>0</v>
      </c>
      <c r="D313" s="68">
        <v>1</v>
      </c>
      <c r="E313" s="68">
        <v>1</v>
      </c>
      <c r="F313" s="68">
        <v>833</v>
      </c>
      <c r="P313" s="68" t="s">
        <v>20</v>
      </c>
      <c r="Q313" s="68" t="s">
        <v>3</v>
      </c>
      <c r="R313" s="68">
        <v>0</v>
      </c>
      <c r="S313" s="68">
        <v>1</v>
      </c>
      <c r="T313" s="68">
        <v>1</v>
      </c>
      <c r="U313" s="68">
        <v>833</v>
      </c>
    </row>
    <row r="314" spans="1:21" x14ac:dyDescent="0.25">
      <c r="A314" s="68" t="s">
        <v>20</v>
      </c>
      <c r="B314" s="68" t="s">
        <v>3</v>
      </c>
      <c r="C314" s="68">
        <v>1</v>
      </c>
      <c r="D314" s="68">
        <v>0</v>
      </c>
      <c r="E314" s="68">
        <v>0</v>
      </c>
      <c r="F314" s="68">
        <v>96</v>
      </c>
      <c r="P314" s="68" t="s">
        <v>20</v>
      </c>
      <c r="Q314" s="68" t="s">
        <v>3</v>
      </c>
      <c r="R314" s="68">
        <v>1</v>
      </c>
      <c r="S314" s="68">
        <v>0</v>
      </c>
      <c r="T314" s="68">
        <v>0</v>
      </c>
      <c r="U314" s="68">
        <v>96</v>
      </c>
    </row>
    <row r="315" spans="1:21" x14ac:dyDescent="0.25">
      <c r="A315" s="68" t="s">
        <v>20</v>
      </c>
      <c r="B315" s="68" t="s">
        <v>3</v>
      </c>
      <c r="C315" s="68">
        <v>1</v>
      </c>
      <c r="D315" s="68">
        <v>0</v>
      </c>
      <c r="E315" s="68">
        <v>1</v>
      </c>
      <c r="F315" s="68">
        <v>25</v>
      </c>
      <c r="P315" s="68" t="s">
        <v>20</v>
      </c>
      <c r="Q315" s="68" t="s">
        <v>3</v>
      </c>
      <c r="R315" s="68">
        <v>1</v>
      </c>
      <c r="S315" s="68">
        <v>0</v>
      </c>
      <c r="T315" s="68">
        <v>1</v>
      </c>
      <c r="U315" s="68">
        <v>25</v>
      </c>
    </row>
    <row r="316" spans="1:21" x14ac:dyDescent="0.25">
      <c r="A316" s="68" t="s">
        <v>20</v>
      </c>
      <c r="B316" s="68" t="s">
        <v>3</v>
      </c>
      <c r="C316" s="68">
        <v>1</v>
      </c>
      <c r="D316" s="68">
        <v>1</v>
      </c>
      <c r="E316" s="68">
        <v>0</v>
      </c>
      <c r="F316" s="68">
        <v>70</v>
      </c>
      <c r="P316" s="68" t="s">
        <v>20</v>
      </c>
      <c r="Q316" s="68" t="s">
        <v>3</v>
      </c>
      <c r="R316" s="68">
        <v>1</v>
      </c>
      <c r="S316" s="68">
        <v>1</v>
      </c>
      <c r="T316" s="68">
        <v>0</v>
      </c>
      <c r="U316" s="68">
        <v>70</v>
      </c>
    </row>
    <row r="317" spans="1:21" x14ac:dyDescent="0.25">
      <c r="A317" s="68" t="s">
        <v>20</v>
      </c>
      <c r="B317" s="68" t="s">
        <v>3</v>
      </c>
      <c r="C317" s="68">
        <v>1</v>
      </c>
      <c r="D317" s="68">
        <v>1</v>
      </c>
      <c r="E317" s="68">
        <v>1</v>
      </c>
      <c r="F317" s="68">
        <v>51</v>
      </c>
      <c r="P317" s="68" t="s">
        <v>20</v>
      </c>
      <c r="Q317" s="68" t="s">
        <v>3</v>
      </c>
      <c r="R317" s="68">
        <v>1</v>
      </c>
      <c r="S317" s="68">
        <v>1</v>
      </c>
      <c r="T317" s="68">
        <v>1</v>
      </c>
      <c r="U317" s="68">
        <v>51</v>
      </c>
    </row>
    <row r="318" spans="1:21" x14ac:dyDescent="0.25">
      <c r="A318" s="68" t="s">
        <v>114</v>
      </c>
      <c r="B318" s="68">
        <v>1</v>
      </c>
      <c r="C318" s="68">
        <v>0</v>
      </c>
      <c r="D318" s="68">
        <v>0</v>
      </c>
      <c r="E318" s="68">
        <v>0</v>
      </c>
      <c r="F318" s="68">
        <v>4389</v>
      </c>
      <c r="P318" s="68" t="s">
        <v>114</v>
      </c>
      <c r="Q318" s="68">
        <v>1</v>
      </c>
      <c r="R318" s="68">
        <v>0</v>
      </c>
      <c r="S318" s="68">
        <v>0</v>
      </c>
      <c r="T318" s="68">
        <v>0</v>
      </c>
      <c r="U318" s="68">
        <v>4389</v>
      </c>
    </row>
    <row r="319" spans="1:21" x14ac:dyDescent="0.25">
      <c r="A319" s="68" t="s">
        <v>114</v>
      </c>
      <c r="B319" s="68">
        <v>1</v>
      </c>
      <c r="C319" s="68">
        <v>0</v>
      </c>
      <c r="D319" s="68">
        <v>0</v>
      </c>
      <c r="E319" s="68">
        <v>1</v>
      </c>
      <c r="F319" s="68">
        <v>8192</v>
      </c>
      <c r="P319" s="68" t="s">
        <v>114</v>
      </c>
      <c r="Q319" s="68">
        <v>1</v>
      </c>
      <c r="R319" s="68">
        <v>0</v>
      </c>
      <c r="S319" s="68">
        <v>0</v>
      </c>
      <c r="T319" s="68">
        <v>1</v>
      </c>
      <c r="U319" s="68">
        <v>8192</v>
      </c>
    </row>
    <row r="320" spans="1:21" x14ac:dyDescent="0.25">
      <c r="A320" s="68" t="s">
        <v>114</v>
      </c>
      <c r="B320" s="68">
        <v>1</v>
      </c>
      <c r="C320" s="68">
        <v>0</v>
      </c>
      <c r="D320" s="68">
        <v>1</v>
      </c>
      <c r="E320" s="68">
        <v>0</v>
      </c>
      <c r="F320" s="68">
        <v>209</v>
      </c>
      <c r="P320" s="68" t="s">
        <v>114</v>
      </c>
      <c r="Q320" s="68">
        <v>1</v>
      </c>
      <c r="R320" s="68">
        <v>0</v>
      </c>
      <c r="S320" s="68">
        <v>1</v>
      </c>
      <c r="T320" s="68">
        <v>0</v>
      </c>
      <c r="U320" s="68">
        <v>209</v>
      </c>
    </row>
    <row r="321" spans="1:21" x14ac:dyDescent="0.25">
      <c r="A321" s="68" t="s">
        <v>114</v>
      </c>
      <c r="B321" s="68">
        <v>1</v>
      </c>
      <c r="C321" s="68">
        <v>0</v>
      </c>
      <c r="D321" s="68">
        <v>1</v>
      </c>
      <c r="E321" s="68">
        <v>1</v>
      </c>
      <c r="F321" s="68">
        <v>516</v>
      </c>
      <c r="P321" s="68" t="s">
        <v>114</v>
      </c>
      <c r="Q321" s="68">
        <v>1</v>
      </c>
      <c r="R321" s="68">
        <v>0</v>
      </c>
      <c r="S321" s="68">
        <v>1</v>
      </c>
      <c r="T321" s="68">
        <v>1</v>
      </c>
      <c r="U321" s="68">
        <v>516</v>
      </c>
    </row>
    <row r="322" spans="1:21" x14ac:dyDescent="0.25">
      <c r="A322" s="68" t="s">
        <v>114</v>
      </c>
      <c r="B322" s="68">
        <v>1</v>
      </c>
      <c r="C322" s="68">
        <v>1</v>
      </c>
      <c r="D322" s="68">
        <v>0</v>
      </c>
      <c r="E322" s="68">
        <v>0</v>
      </c>
      <c r="F322" s="68">
        <v>3159</v>
      </c>
      <c r="P322" s="68" t="s">
        <v>114</v>
      </c>
      <c r="Q322" s="68">
        <v>1</v>
      </c>
      <c r="R322" s="68">
        <v>1</v>
      </c>
      <c r="S322" s="68">
        <v>0</v>
      </c>
      <c r="T322" s="68">
        <v>0</v>
      </c>
      <c r="U322" s="68">
        <v>3159</v>
      </c>
    </row>
    <row r="323" spans="1:21" x14ac:dyDescent="0.25">
      <c r="A323" s="68" t="s">
        <v>114</v>
      </c>
      <c r="B323" s="68">
        <v>1</v>
      </c>
      <c r="C323" s="68">
        <v>1</v>
      </c>
      <c r="D323" s="68">
        <v>0</v>
      </c>
      <c r="E323" s="68">
        <v>1</v>
      </c>
      <c r="F323" s="68">
        <v>173</v>
      </c>
      <c r="P323" s="68" t="s">
        <v>114</v>
      </c>
      <c r="Q323" s="68">
        <v>1</v>
      </c>
      <c r="R323" s="68">
        <v>1</v>
      </c>
      <c r="S323" s="68">
        <v>0</v>
      </c>
      <c r="T323" s="68">
        <v>1</v>
      </c>
      <c r="U323" s="68">
        <v>173</v>
      </c>
    </row>
    <row r="324" spans="1:21" x14ac:dyDescent="0.25">
      <c r="A324" s="68" t="s">
        <v>114</v>
      </c>
      <c r="B324" s="68">
        <v>1</v>
      </c>
      <c r="C324" s="68">
        <v>1</v>
      </c>
      <c r="D324" s="68">
        <v>1</v>
      </c>
      <c r="E324" s="68">
        <v>0</v>
      </c>
      <c r="F324" s="68">
        <v>154</v>
      </c>
      <c r="P324" s="68" t="s">
        <v>114</v>
      </c>
      <c r="Q324" s="68">
        <v>1</v>
      </c>
      <c r="R324" s="68">
        <v>1</v>
      </c>
      <c r="S324" s="68">
        <v>1</v>
      </c>
      <c r="T324" s="68">
        <v>0</v>
      </c>
      <c r="U324" s="68">
        <v>154</v>
      </c>
    </row>
    <row r="325" spans="1:21" x14ac:dyDescent="0.25">
      <c r="A325" s="68" t="s">
        <v>114</v>
      </c>
      <c r="B325" s="68">
        <v>1</v>
      </c>
      <c r="C325" s="68">
        <v>1</v>
      </c>
      <c r="D325" s="68">
        <v>1</v>
      </c>
      <c r="E325" s="68">
        <v>1</v>
      </c>
      <c r="F325" s="68">
        <v>44</v>
      </c>
      <c r="P325" s="68" t="s">
        <v>114</v>
      </c>
      <c r="Q325" s="68">
        <v>1</v>
      </c>
      <c r="R325" s="68">
        <v>1</v>
      </c>
      <c r="S325" s="68">
        <v>1</v>
      </c>
      <c r="T325" s="68">
        <v>1</v>
      </c>
      <c r="U325" s="68">
        <v>44</v>
      </c>
    </row>
    <row r="326" spans="1:21" x14ac:dyDescent="0.25">
      <c r="A326" s="68" t="s">
        <v>114</v>
      </c>
      <c r="B326" s="68">
        <v>2</v>
      </c>
      <c r="C326" s="68">
        <v>0</v>
      </c>
      <c r="D326" s="68">
        <v>0</v>
      </c>
      <c r="E326" s="68">
        <v>0</v>
      </c>
      <c r="F326" s="68">
        <v>2158</v>
      </c>
      <c r="P326" s="68" t="s">
        <v>114</v>
      </c>
      <c r="Q326" s="68">
        <v>2</v>
      </c>
      <c r="R326" s="68">
        <v>0</v>
      </c>
      <c r="S326" s="68">
        <v>0</v>
      </c>
      <c r="T326" s="68">
        <v>0</v>
      </c>
      <c r="U326" s="68">
        <v>2158</v>
      </c>
    </row>
    <row r="327" spans="1:21" x14ac:dyDescent="0.25">
      <c r="A327" s="68" t="s">
        <v>114</v>
      </c>
      <c r="B327" s="68">
        <v>2</v>
      </c>
      <c r="C327" s="68">
        <v>0</v>
      </c>
      <c r="D327" s="68">
        <v>0</v>
      </c>
      <c r="E327" s="68">
        <v>1</v>
      </c>
      <c r="F327" s="68">
        <v>1965</v>
      </c>
      <c r="P327" s="68" t="s">
        <v>114</v>
      </c>
      <c r="Q327" s="68">
        <v>2</v>
      </c>
      <c r="R327" s="68">
        <v>0</v>
      </c>
      <c r="S327" s="68">
        <v>0</v>
      </c>
      <c r="T327" s="68">
        <v>1</v>
      </c>
      <c r="U327" s="68">
        <v>1965</v>
      </c>
    </row>
    <row r="328" spans="1:21" x14ac:dyDescent="0.25">
      <c r="A328" s="68" t="s">
        <v>114</v>
      </c>
      <c r="B328" s="68">
        <v>2</v>
      </c>
      <c r="C328" s="68">
        <v>0</v>
      </c>
      <c r="D328" s="68">
        <v>1</v>
      </c>
      <c r="E328" s="68">
        <v>0</v>
      </c>
      <c r="F328" s="68">
        <v>277</v>
      </c>
      <c r="P328" s="68" t="s">
        <v>114</v>
      </c>
      <c r="Q328" s="68">
        <v>2</v>
      </c>
      <c r="R328" s="68">
        <v>0</v>
      </c>
      <c r="S328" s="68">
        <v>1</v>
      </c>
      <c r="T328" s="68">
        <v>0</v>
      </c>
      <c r="U328" s="68">
        <v>277</v>
      </c>
    </row>
    <row r="329" spans="1:21" x14ac:dyDescent="0.25">
      <c r="A329" s="68" t="s">
        <v>114</v>
      </c>
      <c r="B329" s="68">
        <v>2</v>
      </c>
      <c r="C329" s="68">
        <v>0</v>
      </c>
      <c r="D329" s="68">
        <v>1</v>
      </c>
      <c r="E329" s="68">
        <v>1</v>
      </c>
      <c r="F329" s="68">
        <v>1523</v>
      </c>
      <c r="P329" s="68" t="s">
        <v>114</v>
      </c>
      <c r="Q329" s="68">
        <v>2</v>
      </c>
      <c r="R329" s="68">
        <v>0</v>
      </c>
      <c r="S329" s="68">
        <v>1</v>
      </c>
      <c r="T329" s="68">
        <v>1</v>
      </c>
      <c r="U329" s="68">
        <v>1523</v>
      </c>
    </row>
    <row r="330" spans="1:21" x14ac:dyDescent="0.25">
      <c r="A330" s="68" t="s">
        <v>114</v>
      </c>
      <c r="B330" s="68">
        <v>2</v>
      </c>
      <c r="C330" s="68">
        <v>1</v>
      </c>
      <c r="D330" s="68">
        <v>0</v>
      </c>
      <c r="E330" s="68">
        <v>0</v>
      </c>
      <c r="F330" s="68">
        <v>1404</v>
      </c>
      <c r="P330" s="68" t="s">
        <v>114</v>
      </c>
      <c r="Q330" s="68">
        <v>2</v>
      </c>
      <c r="R330" s="68">
        <v>1</v>
      </c>
      <c r="S330" s="68">
        <v>0</v>
      </c>
      <c r="T330" s="68">
        <v>0</v>
      </c>
      <c r="U330" s="68">
        <v>1404</v>
      </c>
    </row>
    <row r="331" spans="1:21" x14ac:dyDescent="0.25">
      <c r="A331" s="68" t="s">
        <v>114</v>
      </c>
      <c r="B331" s="68">
        <v>2</v>
      </c>
      <c r="C331" s="68">
        <v>1</v>
      </c>
      <c r="D331" s="68">
        <v>0</v>
      </c>
      <c r="E331" s="68">
        <v>1</v>
      </c>
      <c r="F331" s="68">
        <v>159</v>
      </c>
      <c r="P331" s="68" t="s">
        <v>114</v>
      </c>
      <c r="Q331" s="68">
        <v>2</v>
      </c>
      <c r="R331" s="68">
        <v>1</v>
      </c>
      <c r="S331" s="68">
        <v>0</v>
      </c>
      <c r="T331" s="68">
        <v>1</v>
      </c>
      <c r="U331" s="68">
        <v>159</v>
      </c>
    </row>
    <row r="332" spans="1:21" x14ac:dyDescent="0.25">
      <c r="A332" s="68" t="s">
        <v>114</v>
      </c>
      <c r="B332" s="68">
        <v>2</v>
      </c>
      <c r="C332" s="68">
        <v>1</v>
      </c>
      <c r="D332" s="68">
        <v>1</v>
      </c>
      <c r="E332" s="68">
        <v>0</v>
      </c>
      <c r="F332" s="68">
        <v>399</v>
      </c>
      <c r="P332" s="68" t="s">
        <v>114</v>
      </c>
      <c r="Q332" s="68">
        <v>2</v>
      </c>
      <c r="R332" s="68">
        <v>1</v>
      </c>
      <c r="S332" s="68">
        <v>1</v>
      </c>
      <c r="T332" s="68">
        <v>0</v>
      </c>
      <c r="U332" s="68">
        <v>399</v>
      </c>
    </row>
    <row r="333" spans="1:21" x14ac:dyDescent="0.25">
      <c r="A333" s="68" t="s">
        <v>114</v>
      </c>
      <c r="B333" s="68">
        <v>2</v>
      </c>
      <c r="C333" s="68">
        <v>1</v>
      </c>
      <c r="D333" s="68">
        <v>1</v>
      </c>
      <c r="E333" s="68">
        <v>1</v>
      </c>
      <c r="F333" s="68">
        <v>100</v>
      </c>
      <c r="P333" s="68" t="s">
        <v>114</v>
      </c>
      <c r="Q333" s="68">
        <v>2</v>
      </c>
      <c r="R333" s="68">
        <v>1</v>
      </c>
      <c r="S333" s="68">
        <v>1</v>
      </c>
      <c r="T333" s="68">
        <v>1</v>
      </c>
      <c r="U333" s="68">
        <v>100</v>
      </c>
    </row>
    <row r="334" spans="1:21" x14ac:dyDescent="0.25">
      <c r="A334" s="68" t="s">
        <v>114</v>
      </c>
      <c r="B334" s="68">
        <v>3</v>
      </c>
      <c r="C334" s="68">
        <v>0</v>
      </c>
      <c r="D334" s="68">
        <v>0</v>
      </c>
      <c r="E334" s="68">
        <v>0</v>
      </c>
      <c r="F334" s="68">
        <v>6287</v>
      </c>
      <c r="P334" s="68" t="s">
        <v>114</v>
      </c>
      <c r="Q334" s="68">
        <v>3</v>
      </c>
      <c r="R334" s="68">
        <v>0</v>
      </c>
      <c r="S334" s="68">
        <v>0</v>
      </c>
      <c r="T334" s="68">
        <v>0</v>
      </c>
      <c r="U334" s="68">
        <v>6287</v>
      </c>
    </row>
    <row r="335" spans="1:21" x14ac:dyDescent="0.25">
      <c r="A335" s="68" t="s">
        <v>114</v>
      </c>
      <c r="B335" s="68">
        <v>3</v>
      </c>
      <c r="C335" s="68">
        <v>0</v>
      </c>
      <c r="D335" s="68">
        <v>0</v>
      </c>
      <c r="E335" s="68">
        <v>1</v>
      </c>
      <c r="F335" s="68">
        <v>749</v>
      </c>
      <c r="P335" s="68" t="s">
        <v>114</v>
      </c>
      <c r="Q335" s="68">
        <v>3</v>
      </c>
      <c r="R335" s="68">
        <v>0</v>
      </c>
      <c r="S335" s="68">
        <v>0</v>
      </c>
      <c r="T335" s="68">
        <v>1</v>
      </c>
      <c r="U335" s="68">
        <v>749</v>
      </c>
    </row>
    <row r="336" spans="1:21" x14ac:dyDescent="0.25">
      <c r="A336" s="68" t="s">
        <v>114</v>
      </c>
      <c r="B336" s="68">
        <v>3</v>
      </c>
      <c r="C336" s="68">
        <v>0</v>
      </c>
      <c r="D336" s="68">
        <v>1</v>
      </c>
      <c r="E336" s="68">
        <v>0</v>
      </c>
      <c r="F336" s="68">
        <v>2700</v>
      </c>
      <c r="P336" s="68" t="s">
        <v>114</v>
      </c>
      <c r="Q336" s="68">
        <v>3</v>
      </c>
      <c r="R336" s="68">
        <v>0</v>
      </c>
      <c r="S336" s="68">
        <v>1</v>
      </c>
      <c r="T336" s="68">
        <v>0</v>
      </c>
      <c r="U336" s="68">
        <v>2700</v>
      </c>
    </row>
    <row r="337" spans="1:21" x14ac:dyDescent="0.25">
      <c r="A337" s="68" t="s">
        <v>114</v>
      </c>
      <c r="B337" s="68">
        <v>3</v>
      </c>
      <c r="C337" s="68">
        <v>0</v>
      </c>
      <c r="D337" s="68">
        <v>1</v>
      </c>
      <c r="E337" s="68">
        <v>1</v>
      </c>
      <c r="F337" s="68">
        <v>1135</v>
      </c>
      <c r="P337" s="68" t="s">
        <v>114</v>
      </c>
      <c r="Q337" s="68">
        <v>3</v>
      </c>
      <c r="R337" s="68">
        <v>0</v>
      </c>
      <c r="S337" s="68">
        <v>1</v>
      </c>
      <c r="T337" s="68">
        <v>1</v>
      </c>
      <c r="U337" s="68">
        <v>1135</v>
      </c>
    </row>
    <row r="338" spans="1:21" x14ac:dyDescent="0.25">
      <c r="A338" s="68" t="s">
        <v>114</v>
      </c>
      <c r="B338" s="68">
        <v>3</v>
      </c>
      <c r="C338" s="68">
        <v>1</v>
      </c>
      <c r="D338" s="68">
        <v>0</v>
      </c>
      <c r="E338" s="68">
        <v>0</v>
      </c>
      <c r="F338" s="68">
        <v>3713</v>
      </c>
      <c r="P338" s="68" t="s">
        <v>114</v>
      </c>
      <c r="Q338" s="68">
        <v>3</v>
      </c>
      <c r="R338" s="68">
        <v>1</v>
      </c>
      <c r="S338" s="68">
        <v>0</v>
      </c>
      <c r="T338" s="68">
        <v>0</v>
      </c>
      <c r="U338" s="68">
        <v>3713</v>
      </c>
    </row>
    <row r="339" spans="1:21" x14ac:dyDescent="0.25">
      <c r="A339" s="68" t="s">
        <v>114</v>
      </c>
      <c r="B339" s="68">
        <v>3</v>
      </c>
      <c r="C339" s="68">
        <v>1</v>
      </c>
      <c r="D339" s="68">
        <v>0</v>
      </c>
      <c r="E339" s="68">
        <v>1</v>
      </c>
      <c r="F339" s="68">
        <v>99</v>
      </c>
      <c r="P339" s="68" t="s">
        <v>114</v>
      </c>
      <c r="Q339" s="68">
        <v>3</v>
      </c>
      <c r="R339" s="68">
        <v>1</v>
      </c>
      <c r="S339" s="68">
        <v>0</v>
      </c>
      <c r="T339" s="68">
        <v>1</v>
      </c>
      <c r="U339" s="68">
        <v>99</v>
      </c>
    </row>
    <row r="340" spans="1:21" x14ac:dyDescent="0.25">
      <c r="A340" s="68" t="s">
        <v>114</v>
      </c>
      <c r="B340" s="68">
        <v>3</v>
      </c>
      <c r="C340" s="68">
        <v>1</v>
      </c>
      <c r="D340" s="68">
        <v>1</v>
      </c>
      <c r="E340" s="68">
        <v>0</v>
      </c>
      <c r="F340" s="68">
        <v>3859</v>
      </c>
      <c r="P340" s="68" t="s">
        <v>114</v>
      </c>
      <c r="Q340" s="68">
        <v>3</v>
      </c>
      <c r="R340" s="68">
        <v>1</v>
      </c>
      <c r="S340" s="68">
        <v>1</v>
      </c>
      <c r="T340" s="68">
        <v>0</v>
      </c>
      <c r="U340" s="68">
        <v>3859</v>
      </c>
    </row>
    <row r="341" spans="1:21" x14ac:dyDescent="0.25">
      <c r="A341" s="68" t="s">
        <v>114</v>
      </c>
      <c r="B341" s="68">
        <v>3</v>
      </c>
      <c r="C341" s="68">
        <v>1</v>
      </c>
      <c r="D341" s="68">
        <v>1</v>
      </c>
      <c r="E341" s="68">
        <v>1</v>
      </c>
      <c r="F341" s="68">
        <v>155</v>
      </c>
      <c r="P341" s="68" t="s">
        <v>114</v>
      </c>
      <c r="Q341" s="68">
        <v>3</v>
      </c>
      <c r="R341" s="68">
        <v>1</v>
      </c>
      <c r="S341" s="68">
        <v>1</v>
      </c>
      <c r="T341" s="68">
        <v>1</v>
      </c>
      <c r="U341" s="68">
        <v>155</v>
      </c>
    </row>
    <row r="342" spans="1:21" x14ac:dyDescent="0.25">
      <c r="A342" s="68" t="s">
        <v>114</v>
      </c>
      <c r="B342" s="68">
        <v>4</v>
      </c>
      <c r="C342" s="68">
        <v>0</v>
      </c>
      <c r="D342" s="68">
        <v>0</v>
      </c>
      <c r="E342" s="68">
        <v>0</v>
      </c>
      <c r="F342" s="68">
        <v>24421</v>
      </c>
      <c r="P342" s="68" t="s">
        <v>114</v>
      </c>
      <c r="Q342" s="68">
        <v>4</v>
      </c>
      <c r="R342" s="68">
        <v>0</v>
      </c>
      <c r="S342" s="68">
        <v>0</v>
      </c>
      <c r="T342" s="68">
        <v>0</v>
      </c>
      <c r="U342" s="68">
        <v>24421</v>
      </c>
    </row>
    <row r="343" spans="1:21" x14ac:dyDescent="0.25">
      <c r="A343" s="68" t="s">
        <v>114</v>
      </c>
      <c r="B343" s="68">
        <v>4</v>
      </c>
      <c r="C343" s="68">
        <v>0</v>
      </c>
      <c r="D343" s="68">
        <v>0</v>
      </c>
      <c r="E343" s="68">
        <v>1</v>
      </c>
      <c r="F343" s="68">
        <v>286</v>
      </c>
      <c r="P343" s="68" t="s">
        <v>114</v>
      </c>
      <c r="Q343" s="68">
        <v>4</v>
      </c>
      <c r="R343" s="68">
        <v>0</v>
      </c>
      <c r="S343" s="68">
        <v>0</v>
      </c>
      <c r="T343" s="68">
        <v>1</v>
      </c>
      <c r="U343" s="68">
        <v>286</v>
      </c>
    </row>
    <row r="344" spans="1:21" x14ac:dyDescent="0.25">
      <c r="A344" s="68" t="s">
        <v>114</v>
      </c>
      <c r="B344" s="68">
        <v>4</v>
      </c>
      <c r="C344" s="68">
        <v>0</v>
      </c>
      <c r="D344" s="68">
        <v>1</v>
      </c>
      <c r="E344" s="68">
        <v>0</v>
      </c>
      <c r="F344" s="68">
        <v>8257</v>
      </c>
      <c r="P344" s="68" t="s">
        <v>114</v>
      </c>
      <c r="Q344" s="68">
        <v>4</v>
      </c>
      <c r="R344" s="68">
        <v>0</v>
      </c>
      <c r="S344" s="68">
        <v>1</v>
      </c>
      <c r="T344" s="68">
        <v>0</v>
      </c>
      <c r="U344" s="68">
        <v>8257</v>
      </c>
    </row>
    <row r="345" spans="1:21" x14ac:dyDescent="0.25">
      <c r="A345" s="68" t="s">
        <v>114</v>
      </c>
      <c r="B345" s="68">
        <v>4</v>
      </c>
      <c r="C345" s="68">
        <v>0</v>
      </c>
      <c r="D345" s="68">
        <v>1</v>
      </c>
      <c r="E345" s="68">
        <v>1</v>
      </c>
      <c r="F345" s="68">
        <v>269</v>
      </c>
      <c r="P345" s="68" t="s">
        <v>114</v>
      </c>
      <c r="Q345" s="68">
        <v>4</v>
      </c>
      <c r="R345" s="68">
        <v>0</v>
      </c>
      <c r="S345" s="68">
        <v>1</v>
      </c>
      <c r="T345" s="68">
        <v>1</v>
      </c>
      <c r="U345" s="68">
        <v>269</v>
      </c>
    </row>
    <row r="346" spans="1:21" x14ac:dyDescent="0.25">
      <c r="A346" s="68" t="s">
        <v>114</v>
      </c>
      <c r="B346" s="68">
        <v>4</v>
      </c>
      <c r="C346" s="68">
        <v>1</v>
      </c>
      <c r="D346" s="68">
        <v>0</v>
      </c>
      <c r="E346" s="68">
        <v>0</v>
      </c>
      <c r="F346" s="68">
        <v>7888</v>
      </c>
      <c r="P346" s="68" t="s">
        <v>114</v>
      </c>
      <c r="Q346" s="68">
        <v>4</v>
      </c>
      <c r="R346" s="68">
        <v>1</v>
      </c>
      <c r="S346" s="68">
        <v>0</v>
      </c>
      <c r="T346" s="68">
        <v>0</v>
      </c>
      <c r="U346" s="68">
        <v>7888</v>
      </c>
    </row>
    <row r="347" spans="1:21" x14ac:dyDescent="0.25">
      <c r="A347" s="68" t="s">
        <v>114</v>
      </c>
      <c r="B347" s="68">
        <v>4</v>
      </c>
      <c r="C347" s="68">
        <v>1</v>
      </c>
      <c r="D347" s="68">
        <v>0</v>
      </c>
      <c r="E347" s="68">
        <v>1</v>
      </c>
      <c r="F347" s="68">
        <v>81</v>
      </c>
      <c r="P347" s="68" t="s">
        <v>114</v>
      </c>
      <c r="Q347" s="68">
        <v>4</v>
      </c>
      <c r="R347" s="68">
        <v>1</v>
      </c>
      <c r="S347" s="68">
        <v>0</v>
      </c>
      <c r="T347" s="68">
        <v>1</v>
      </c>
      <c r="U347" s="68">
        <v>81</v>
      </c>
    </row>
    <row r="348" spans="1:21" x14ac:dyDescent="0.25">
      <c r="A348" s="68" t="s">
        <v>114</v>
      </c>
      <c r="B348" s="68">
        <v>4</v>
      </c>
      <c r="C348" s="68">
        <v>1</v>
      </c>
      <c r="D348" s="68">
        <v>1</v>
      </c>
      <c r="E348" s="68">
        <v>0</v>
      </c>
      <c r="F348" s="68">
        <v>5374</v>
      </c>
      <c r="P348" s="68" t="s">
        <v>114</v>
      </c>
      <c r="Q348" s="68">
        <v>4</v>
      </c>
      <c r="R348" s="68">
        <v>1</v>
      </c>
      <c r="S348" s="68">
        <v>1</v>
      </c>
      <c r="T348" s="68">
        <v>0</v>
      </c>
      <c r="U348" s="68">
        <v>5374</v>
      </c>
    </row>
    <row r="349" spans="1:21" x14ac:dyDescent="0.25">
      <c r="A349" s="68" t="s">
        <v>114</v>
      </c>
      <c r="B349" s="68">
        <v>4</v>
      </c>
      <c r="C349" s="68">
        <v>1</v>
      </c>
      <c r="D349" s="68">
        <v>1</v>
      </c>
      <c r="E349" s="68">
        <v>1</v>
      </c>
      <c r="F349" s="68">
        <v>55</v>
      </c>
      <c r="P349" s="68" t="s">
        <v>114</v>
      </c>
      <c r="Q349" s="68">
        <v>4</v>
      </c>
      <c r="R349" s="68">
        <v>1</v>
      </c>
      <c r="S349" s="68">
        <v>1</v>
      </c>
      <c r="T349" s="68">
        <v>1</v>
      </c>
      <c r="U349" s="68">
        <v>55</v>
      </c>
    </row>
    <row r="350" spans="1:21" x14ac:dyDescent="0.25">
      <c r="A350" s="68" t="s">
        <v>114</v>
      </c>
      <c r="B350" s="68" t="s">
        <v>3</v>
      </c>
      <c r="C350" s="68">
        <v>0</v>
      </c>
      <c r="D350" s="68">
        <v>0</v>
      </c>
      <c r="E350" s="68">
        <v>0</v>
      </c>
      <c r="F350" s="68">
        <v>9553</v>
      </c>
      <c r="P350" s="68" t="s">
        <v>114</v>
      </c>
      <c r="Q350" s="68" t="s">
        <v>3</v>
      </c>
      <c r="R350" s="68">
        <v>0</v>
      </c>
      <c r="S350" s="68">
        <v>0</v>
      </c>
      <c r="T350" s="68">
        <v>0</v>
      </c>
      <c r="U350" s="68">
        <v>9553</v>
      </c>
    </row>
    <row r="351" spans="1:21" x14ac:dyDescent="0.25">
      <c r="A351" s="68" t="s">
        <v>114</v>
      </c>
      <c r="B351" s="68" t="s">
        <v>3</v>
      </c>
      <c r="C351" s="68">
        <v>0</v>
      </c>
      <c r="D351" s="68">
        <v>0</v>
      </c>
      <c r="E351" s="68">
        <v>1</v>
      </c>
      <c r="F351" s="68">
        <v>679</v>
      </c>
      <c r="P351" s="68" t="s">
        <v>114</v>
      </c>
      <c r="Q351" s="68" t="s">
        <v>3</v>
      </c>
      <c r="R351" s="68">
        <v>0</v>
      </c>
      <c r="S351" s="68">
        <v>0</v>
      </c>
      <c r="T351" s="68">
        <v>1</v>
      </c>
      <c r="U351" s="68">
        <v>679</v>
      </c>
    </row>
    <row r="352" spans="1:21" x14ac:dyDescent="0.25">
      <c r="A352" s="68" t="s">
        <v>114</v>
      </c>
      <c r="B352" s="68" t="s">
        <v>3</v>
      </c>
      <c r="C352" s="68">
        <v>0</v>
      </c>
      <c r="D352" s="68">
        <v>1</v>
      </c>
      <c r="E352" s="68">
        <v>0</v>
      </c>
      <c r="F352" s="68">
        <v>459</v>
      </c>
      <c r="P352" s="68" t="s">
        <v>114</v>
      </c>
      <c r="Q352" s="68" t="s">
        <v>3</v>
      </c>
      <c r="R352" s="68">
        <v>0</v>
      </c>
      <c r="S352" s="68">
        <v>1</v>
      </c>
      <c r="T352" s="68">
        <v>0</v>
      </c>
      <c r="U352" s="68">
        <v>459</v>
      </c>
    </row>
    <row r="353" spans="1:21" x14ac:dyDescent="0.25">
      <c r="A353" s="68" t="s">
        <v>114</v>
      </c>
      <c r="B353" s="68" t="s">
        <v>3</v>
      </c>
      <c r="C353" s="68">
        <v>0</v>
      </c>
      <c r="D353" s="68">
        <v>1</v>
      </c>
      <c r="E353" s="68">
        <v>1</v>
      </c>
      <c r="F353" s="68">
        <v>85</v>
      </c>
      <c r="P353" s="68" t="s">
        <v>114</v>
      </c>
      <c r="Q353" s="68" t="s">
        <v>3</v>
      </c>
      <c r="R353" s="68">
        <v>0</v>
      </c>
      <c r="S353" s="68">
        <v>1</v>
      </c>
      <c r="T353" s="68">
        <v>1</v>
      </c>
      <c r="U353" s="68">
        <v>85</v>
      </c>
    </row>
    <row r="354" spans="1:21" x14ac:dyDescent="0.25">
      <c r="A354" s="68" t="s">
        <v>114</v>
      </c>
      <c r="B354" s="68" t="s">
        <v>3</v>
      </c>
      <c r="C354" s="68">
        <v>1</v>
      </c>
      <c r="D354" s="68">
        <v>0</v>
      </c>
      <c r="E354" s="68">
        <v>0</v>
      </c>
      <c r="F354" s="68">
        <v>708</v>
      </c>
      <c r="P354" s="68" t="s">
        <v>114</v>
      </c>
      <c r="Q354" s="68" t="s">
        <v>3</v>
      </c>
      <c r="R354" s="68">
        <v>1</v>
      </c>
      <c r="S354" s="68">
        <v>0</v>
      </c>
      <c r="T354" s="68">
        <v>0</v>
      </c>
      <c r="U354" s="68">
        <v>708</v>
      </c>
    </row>
    <row r="355" spans="1:21" x14ac:dyDescent="0.25">
      <c r="A355" s="68" t="s">
        <v>114</v>
      </c>
      <c r="B355" s="68" t="s">
        <v>3</v>
      </c>
      <c r="C355" s="68">
        <v>1</v>
      </c>
      <c r="D355" s="68">
        <v>0</v>
      </c>
      <c r="E355" s="68">
        <v>1</v>
      </c>
      <c r="F355" s="68">
        <v>25</v>
      </c>
      <c r="P355" s="68" t="s">
        <v>114</v>
      </c>
      <c r="Q355" s="68" t="s">
        <v>3</v>
      </c>
      <c r="R355" s="68">
        <v>1</v>
      </c>
      <c r="S355" s="68">
        <v>0</v>
      </c>
      <c r="T355" s="68">
        <v>1</v>
      </c>
      <c r="U355" s="68">
        <v>25</v>
      </c>
    </row>
    <row r="356" spans="1:21" x14ac:dyDescent="0.25">
      <c r="A356" s="68" t="s">
        <v>114</v>
      </c>
      <c r="B356" s="68" t="s">
        <v>3</v>
      </c>
      <c r="C356" s="68">
        <v>1</v>
      </c>
      <c r="D356" s="68">
        <v>1</v>
      </c>
      <c r="E356" s="68">
        <v>0</v>
      </c>
      <c r="F356" s="68">
        <v>267</v>
      </c>
      <c r="P356" s="68" t="s">
        <v>114</v>
      </c>
      <c r="Q356" s="68" t="s">
        <v>3</v>
      </c>
      <c r="R356" s="68">
        <v>1</v>
      </c>
      <c r="S356" s="68">
        <v>1</v>
      </c>
      <c r="T356" s="68">
        <v>0</v>
      </c>
      <c r="U356" s="68">
        <v>267</v>
      </c>
    </row>
    <row r="357" spans="1:21" x14ac:dyDescent="0.25">
      <c r="A357" s="68" t="s">
        <v>114</v>
      </c>
      <c r="B357" s="68" t="s">
        <v>3</v>
      </c>
      <c r="C357" s="68">
        <v>1</v>
      </c>
      <c r="D357" s="68">
        <v>1</v>
      </c>
      <c r="E357" s="68">
        <v>1</v>
      </c>
      <c r="F357" s="68">
        <v>9</v>
      </c>
      <c r="P357" s="68" t="s">
        <v>114</v>
      </c>
      <c r="Q357" s="68" t="s">
        <v>3</v>
      </c>
      <c r="R357" s="68">
        <v>1</v>
      </c>
      <c r="S357" s="68">
        <v>1</v>
      </c>
      <c r="T357" s="68">
        <v>1</v>
      </c>
      <c r="U357" s="68">
        <v>9</v>
      </c>
    </row>
    <row r="358" spans="1:21" x14ac:dyDescent="0.25">
      <c r="A358" s="68" t="s">
        <v>12</v>
      </c>
      <c r="B358" s="68">
        <v>1</v>
      </c>
      <c r="C358" s="68">
        <v>0</v>
      </c>
      <c r="D358" s="68">
        <v>0</v>
      </c>
      <c r="E358" s="68">
        <v>0</v>
      </c>
      <c r="F358" s="68">
        <v>453</v>
      </c>
      <c r="P358" s="68" t="s">
        <v>12</v>
      </c>
      <c r="Q358" s="68">
        <v>1</v>
      </c>
      <c r="R358" s="68">
        <v>0</v>
      </c>
      <c r="S358" s="68">
        <v>0</v>
      </c>
      <c r="T358" s="68">
        <v>0</v>
      </c>
      <c r="U358" s="68">
        <v>453</v>
      </c>
    </row>
    <row r="359" spans="1:21" x14ac:dyDescent="0.25">
      <c r="A359" s="68" t="s">
        <v>12</v>
      </c>
      <c r="B359" s="68">
        <v>1</v>
      </c>
      <c r="C359" s="68">
        <v>0</v>
      </c>
      <c r="D359" s="68">
        <v>0</v>
      </c>
      <c r="E359" s="68">
        <v>1</v>
      </c>
      <c r="F359" s="68">
        <v>630</v>
      </c>
      <c r="P359" s="68" t="s">
        <v>12</v>
      </c>
      <c r="Q359" s="68">
        <v>1</v>
      </c>
      <c r="R359" s="68">
        <v>0</v>
      </c>
      <c r="S359" s="68">
        <v>0</v>
      </c>
      <c r="T359" s="68">
        <v>1</v>
      </c>
      <c r="U359" s="68">
        <v>630</v>
      </c>
    </row>
    <row r="360" spans="1:21" x14ac:dyDescent="0.25">
      <c r="A360" s="68" t="s">
        <v>12</v>
      </c>
      <c r="B360" s="68">
        <v>1</v>
      </c>
      <c r="C360" s="68">
        <v>0</v>
      </c>
      <c r="D360" s="68">
        <v>1</v>
      </c>
      <c r="E360" s="68">
        <v>0</v>
      </c>
      <c r="F360" s="68">
        <v>60</v>
      </c>
      <c r="P360" s="68" t="s">
        <v>12</v>
      </c>
      <c r="Q360" s="68">
        <v>1</v>
      </c>
      <c r="R360" s="68">
        <v>0</v>
      </c>
      <c r="S360" s="68">
        <v>1</v>
      </c>
      <c r="T360" s="68">
        <v>0</v>
      </c>
      <c r="U360" s="68">
        <v>60</v>
      </c>
    </row>
    <row r="361" spans="1:21" x14ac:dyDescent="0.25">
      <c r="A361" s="68" t="s">
        <v>12</v>
      </c>
      <c r="B361" s="68">
        <v>1</v>
      </c>
      <c r="C361" s="68">
        <v>0</v>
      </c>
      <c r="D361" s="68">
        <v>1</v>
      </c>
      <c r="E361" s="68">
        <v>1</v>
      </c>
      <c r="F361" s="68">
        <v>293</v>
      </c>
      <c r="P361" s="68" t="s">
        <v>12</v>
      </c>
      <c r="Q361" s="68">
        <v>1</v>
      </c>
      <c r="R361" s="68">
        <v>0</v>
      </c>
      <c r="S361" s="68">
        <v>1</v>
      </c>
      <c r="T361" s="68">
        <v>1</v>
      </c>
      <c r="U361" s="68">
        <v>293</v>
      </c>
    </row>
    <row r="362" spans="1:21" x14ac:dyDescent="0.25">
      <c r="A362" s="68" t="s">
        <v>12</v>
      </c>
      <c r="B362" s="68">
        <v>1</v>
      </c>
      <c r="C362" s="68">
        <v>1</v>
      </c>
      <c r="D362" s="68">
        <v>0</v>
      </c>
      <c r="E362" s="68">
        <v>0</v>
      </c>
      <c r="F362" s="68">
        <v>308</v>
      </c>
      <c r="P362" s="68" t="s">
        <v>12</v>
      </c>
      <c r="Q362" s="68">
        <v>1</v>
      </c>
      <c r="R362" s="68">
        <v>1</v>
      </c>
      <c r="S362" s="68">
        <v>0</v>
      </c>
      <c r="T362" s="68">
        <v>0</v>
      </c>
      <c r="U362" s="68">
        <v>308</v>
      </c>
    </row>
    <row r="363" spans="1:21" x14ac:dyDescent="0.25">
      <c r="A363" s="68" t="s">
        <v>12</v>
      </c>
      <c r="B363" s="68">
        <v>1</v>
      </c>
      <c r="C363" s="68">
        <v>1</v>
      </c>
      <c r="D363" s="68">
        <v>0</v>
      </c>
      <c r="E363" s="68">
        <v>1</v>
      </c>
      <c r="F363" s="68">
        <v>33</v>
      </c>
      <c r="P363" s="68" t="s">
        <v>12</v>
      </c>
      <c r="Q363" s="68">
        <v>1</v>
      </c>
      <c r="R363" s="68">
        <v>1</v>
      </c>
      <c r="S363" s="68">
        <v>0</v>
      </c>
      <c r="T363" s="68">
        <v>1</v>
      </c>
      <c r="U363" s="68">
        <v>33</v>
      </c>
    </row>
    <row r="364" spans="1:21" x14ac:dyDescent="0.25">
      <c r="A364" s="68" t="s">
        <v>12</v>
      </c>
      <c r="B364" s="68">
        <v>1</v>
      </c>
      <c r="C364" s="68">
        <v>1</v>
      </c>
      <c r="D364" s="68">
        <v>1</v>
      </c>
      <c r="E364" s="68">
        <v>0</v>
      </c>
      <c r="F364" s="68">
        <v>266</v>
      </c>
      <c r="P364" s="68" t="s">
        <v>12</v>
      </c>
      <c r="Q364" s="68">
        <v>1</v>
      </c>
      <c r="R364" s="68">
        <v>1</v>
      </c>
      <c r="S364" s="68">
        <v>1</v>
      </c>
      <c r="T364" s="68">
        <v>0</v>
      </c>
      <c r="U364" s="68">
        <v>266</v>
      </c>
    </row>
    <row r="365" spans="1:21" x14ac:dyDescent="0.25">
      <c r="A365" s="68" t="s">
        <v>12</v>
      </c>
      <c r="B365" s="68">
        <v>1</v>
      </c>
      <c r="C365" s="68">
        <v>1</v>
      </c>
      <c r="D365" s="68">
        <v>1</v>
      </c>
      <c r="E365" s="68">
        <v>1</v>
      </c>
      <c r="F365" s="68">
        <v>46</v>
      </c>
      <c r="P365" s="68" t="s">
        <v>12</v>
      </c>
      <c r="Q365" s="68">
        <v>1</v>
      </c>
      <c r="R365" s="68">
        <v>1</v>
      </c>
      <c r="S365" s="68">
        <v>1</v>
      </c>
      <c r="T365" s="68">
        <v>1</v>
      </c>
      <c r="U365" s="68">
        <v>46</v>
      </c>
    </row>
    <row r="366" spans="1:21" x14ac:dyDescent="0.25">
      <c r="A366" s="68" t="s">
        <v>12</v>
      </c>
      <c r="B366" s="68">
        <v>2</v>
      </c>
      <c r="C366" s="68">
        <v>0</v>
      </c>
      <c r="D366" s="68">
        <v>0</v>
      </c>
      <c r="E366" s="68">
        <v>0</v>
      </c>
      <c r="F366" s="68">
        <v>609</v>
      </c>
      <c r="P366" s="68" t="s">
        <v>12</v>
      </c>
      <c r="Q366" s="68">
        <v>2</v>
      </c>
      <c r="R366" s="68">
        <v>0</v>
      </c>
      <c r="S366" s="68">
        <v>0</v>
      </c>
      <c r="T366" s="68">
        <v>0</v>
      </c>
      <c r="U366" s="68">
        <v>609</v>
      </c>
    </row>
    <row r="367" spans="1:21" x14ac:dyDescent="0.25">
      <c r="A367" s="68" t="s">
        <v>12</v>
      </c>
      <c r="B367" s="68">
        <v>2</v>
      </c>
      <c r="C367" s="68">
        <v>0</v>
      </c>
      <c r="D367" s="68">
        <v>0</v>
      </c>
      <c r="E367" s="68">
        <v>1</v>
      </c>
      <c r="F367" s="68">
        <v>141</v>
      </c>
      <c r="P367" s="68" t="s">
        <v>12</v>
      </c>
      <c r="Q367" s="68">
        <v>2</v>
      </c>
      <c r="R367" s="68">
        <v>0</v>
      </c>
      <c r="S367" s="68">
        <v>0</v>
      </c>
      <c r="T367" s="68">
        <v>1</v>
      </c>
      <c r="U367" s="68">
        <v>141</v>
      </c>
    </row>
    <row r="368" spans="1:21" x14ac:dyDescent="0.25">
      <c r="A368" s="68" t="s">
        <v>12</v>
      </c>
      <c r="B368" s="68">
        <v>2</v>
      </c>
      <c r="C368" s="68">
        <v>0</v>
      </c>
      <c r="D368" s="68">
        <v>1</v>
      </c>
      <c r="E368" s="68">
        <v>0</v>
      </c>
      <c r="F368" s="68">
        <v>230</v>
      </c>
      <c r="P368" s="68" t="s">
        <v>12</v>
      </c>
      <c r="Q368" s="68">
        <v>2</v>
      </c>
      <c r="R368" s="68">
        <v>0</v>
      </c>
      <c r="S368" s="68">
        <v>1</v>
      </c>
      <c r="T368" s="68">
        <v>0</v>
      </c>
      <c r="U368" s="68">
        <v>230</v>
      </c>
    </row>
    <row r="369" spans="1:21" x14ac:dyDescent="0.25">
      <c r="A369" s="68" t="s">
        <v>12</v>
      </c>
      <c r="B369" s="68">
        <v>2</v>
      </c>
      <c r="C369" s="68">
        <v>0</v>
      </c>
      <c r="D369" s="68">
        <v>1</v>
      </c>
      <c r="E369" s="68">
        <v>1</v>
      </c>
      <c r="F369" s="68">
        <v>644</v>
      </c>
      <c r="P369" s="68" t="s">
        <v>12</v>
      </c>
      <c r="Q369" s="68">
        <v>2</v>
      </c>
      <c r="R369" s="68">
        <v>0</v>
      </c>
      <c r="S369" s="68">
        <v>1</v>
      </c>
      <c r="T369" s="68">
        <v>1</v>
      </c>
      <c r="U369" s="68">
        <v>644</v>
      </c>
    </row>
    <row r="370" spans="1:21" x14ac:dyDescent="0.25">
      <c r="A370" s="68" t="s">
        <v>12</v>
      </c>
      <c r="B370" s="68">
        <v>2</v>
      </c>
      <c r="C370" s="68">
        <v>1</v>
      </c>
      <c r="D370" s="68">
        <v>0</v>
      </c>
      <c r="E370" s="68">
        <v>0</v>
      </c>
      <c r="F370" s="68">
        <v>428</v>
      </c>
      <c r="P370" s="68" t="s">
        <v>12</v>
      </c>
      <c r="Q370" s="68">
        <v>2</v>
      </c>
      <c r="R370" s="68">
        <v>1</v>
      </c>
      <c r="S370" s="68">
        <v>0</v>
      </c>
      <c r="T370" s="68">
        <v>0</v>
      </c>
      <c r="U370" s="68">
        <v>428</v>
      </c>
    </row>
    <row r="371" spans="1:21" x14ac:dyDescent="0.25">
      <c r="A371" s="68" t="s">
        <v>12</v>
      </c>
      <c r="B371" s="68">
        <v>2</v>
      </c>
      <c r="C371" s="68">
        <v>1</v>
      </c>
      <c r="D371" s="68">
        <v>0</v>
      </c>
      <c r="E371" s="68">
        <v>1</v>
      </c>
      <c r="F371" s="68">
        <v>15</v>
      </c>
      <c r="P371" s="68" t="s">
        <v>12</v>
      </c>
      <c r="Q371" s="68">
        <v>2</v>
      </c>
      <c r="R371" s="68">
        <v>1</v>
      </c>
      <c r="S371" s="68">
        <v>0</v>
      </c>
      <c r="T371" s="68">
        <v>1</v>
      </c>
      <c r="U371" s="68">
        <v>15</v>
      </c>
    </row>
    <row r="372" spans="1:21" x14ac:dyDescent="0.25">
      <c r="A372" s="68" t="s">
        <v>12</v>
      </c>
      <c r="B372" s="68">
        <v>2</v>
      </c>
      <c r="C372" s="68">
        <v>1</v>
      </c>
      <c r="D372" s="68">
        <v>1</v>
      </c>
      <c r="E372" s="68">
        <v>0</v>
      </c>
      <c r="F372" s="68">
        <v>515</v>
      </c>
      <c r="P372" s="68" t="s">
        <v>12</v>
      </c>
      <c r="Q372" s="68">
        <v>2</v>
      </c>
      <c r="R372" s="68">
        <v>1</v>
      </c>
      <c r="S372" s="68">
        <v>1</v>
      </c>
      <c r="T372" s="68">
        <v>0</v>
      </c>
      <c r="U372" s="68">
        <v>515</v>
      </c>
    </row>
    <row r="373" spans="1:21" x14ac:dyDescent="0.25">
      <c r="A373" s="68" t="s">
        <v>12</v>
      </c>
      <c r="B373" s="68">
        <v>2</v>
      </c>
      <c r="C373" s="68">
        <v>1</v>
      </c>
      <c r="D373" s="68">
        <v>1</v>
      </c>
      <c r="E373" s="68">
        <v>1</v>
      </c>
      <c r="F373" s="68">
        <v>147</v>
      </c>
      <c r="P373" s="68" t="s">
        <v>12</v>
      </c>
      <c r="Q373" s="68">
        <v>2</v>
      </c>
      <c r="R373" s="68">
        <v>1</v>
      </c>
      <c r="S373" s="68">
        <v>1</v>
      </c>
      <c r="T373" s="68">
        <v>1</v>
      </c>
      <c r="U373" s="68">
        <v>147</v>
      </c>
    </row>
    <row r="374" spans="1:21" x14ac:dyDescent="0.25">
      <c r="A374" s="68" t="s">
        <v>12</v>
      </c>
      <c r="B374" s="68">
        <v>3</v>
      </c>
      <c r="C374" s="68">
        <v>0</v>
      </c>
      <c r="D374" s="68">
        <v>0</v>
      </c>
      <c r="E374" s="68">
        <v>0</v>
      </c>
      <c r="F374" s="68">
        <v>1359</v>
      </c>
      <c r="P374" s="68" t="s">
        <v>12</v>
      </c>
      <c r="Q374" s="68">
        <v>3</v>
      </c>
      <c r="R374" s="68">
        <v>0</v>
      </c>
      <c r="S374" s="68">
        <v>0</v>
      </c>
      <c r="T374" s="68">
        <v>0</v>
      </c>
      <c r="U374" s="68">
        <v>1359</v>
      </c>
    </row>
    <row r="375" spans="1:21" x14ac:dyDescent="0.25">
      <c r="A375" s="68" t="s">
        <v>12</v>
      </c>
      <c r="B375" s="68">
        <v>3</v>
      </c>
      <c r="C375" s="68">
        <v>0</v>
      </c>
      <c r="D375" s="68">
        <v>0</v>
      </c>
      <c r="E375" s="68">
        <v>1</v>
      </c>
      <c r="F375" s="68">
        <v>186</v>
      </c>
      <c r="P375" s="68" t="s">
        <v>12</v>
      </c>
      <c r="Q375" s="68">
        <v>3</v>
      </c>
      <c r="R375" s="68">
        <v>0</v>
      </c>
      <c r="S375" s="68">
        <v>0</v>
      </c>
      <c r="T375" s="68">
        <v>1</v>
      </c>
      <c r="U375" s="68">
        <v>186</v>
      </c>
    </row>
    <row r="376" spans="1:21" x14ac:dyDescent="0.25">
      <c r="A376" s="68" t="s">
        <v>12</v>
      </c>
      <c r="B376" s="68">
        <v>3</v>
      </c>
      <c r="C376" s="68">
        <v>0</v>
      </c>
      <c r="D376" s="68">
        <v>1</v>
      </c>
      <c r="E376" s="68">
        <v>0</v>
      </c>
      <c r="F376" s="68">
        <v>958</v>
      </c>
      <c r="P376" s="68" t="s">
        <v>12</v>
      </c>
      <c r="Q376" s="68">
        <v>3</v>
      </c>
      <c r="R376" s="68">
        <v>0</v>
      </c>
      <c r="S376" s="68">
        <v>1</v>
      </c>
      <c r="T376" s="68">
        <v>0</v>
      </c>
      <c r="U376" s="68">
        <v>958</v>
      </c>
    </row>
    <row r="377" spans="1:21" x14ac:dyDescent="0.25">
      <c r="A377" s="68" t="s">
        <v>12</v>
      </c>
      <c r="B377" s="68">
        <v>3</v>
      </c>
      <c r="C377" s="68">
        <v>0</v>
      </c>
      <c r="D377" s="68">
        <v>1</v>
      </c>
      <c r="E377" s="68">
        <v>1</v>
      </c>
      <c r="F377" s="68">
        <v>1320</v>
      </c>
      <c r="P377" s="68" t="s">
        <v>12</v>
      </c>
      <c r="Q377" s="68">
        <v>3</v>
      </c>
      <c r="R377" s="68">
        <v>0</v>
      </c>
      <c r="S377" s="68">
        <v>1</v>
      </c>
      <c r="T377" s="68">
        <v>1</v>
      </c>
      <c r="U377" s="68">
        <v>1320</v>
      </c>
    </row>
    <row r="378" spans="1:21" x14ac:dyDescent="0.25">
      <c r="A378" s="68" t="s">
        <v>12</v>
      </c>
      <c r="B378" s="68">
        <v>3</v>
      </c>
      <c r="C378" s="68">
        <v>1</v>
      </c>
      <c r="D378" s="68">
        <v>0</v>
      </c>
      <c r="E378" s="68">
        <v>0</v>
      </c>
      <c r="F378" s="68">
        <v>791</v>
      </c>
      <c r="P378" s="68" t="s">
        <v>12</v>
      </c>
      <c r="Q378" s="68">
        <v>3</v>
      </c>
      <c r="R378" s="68">
        <v>1</v>
      </c>
      <c r="S378" s="68">
        <v>0</v>
      </c>
      <c r="T378" s="68">
        <v>0</v>
      </c>
      <c r="U378" s="68">
        <v>791</v>
      </c>
    </row>
    <row r="379" spans="1:21" x14ac:dyDescent="0.25">
      <c r="A379" s="68" t="s">
        <v>12</v>
      </c>
      <c r="B379" s="68">
        <v>3</v>
      </c>
      <c r="C379" s="68">
        <v>1</v>
      </c>
      <c r="D379" s="68">
        <v>0</v>
      </c>
      <c r="E379" s="68">
        <v>1</v>
      </c>
      <c r="F379" s="68">
        <v>23</v>
      </c>
      <c r="P379" s="68" t="s">
        <v>12</v>
      </c>
      <c r="Q379" s="68">
        <v>3</v>
      </c>
      <c r="R379" s="68">
        <v>1</v>
      </c>
      <c r="S379" s="68">
        <v>0</v>
      </c>
      <c r="T379" s="68">
        <v>1</v>
      </c>
      <c r="U379" s="68">
        <v>23</v>
      </c>
    </row>
    <row r="380" spans="1:21" x14ac:dyDescent="0.25">
      <c r="A380" s="68" t="s">
        <v>12</v>
      </c>
      <c r="B380" s="68">
        <v>3</v>
      </c>
      <c r="C380" s="68">
        <v>1</v>
      </c>
      <c r="D380" s="68">
        <v>1</v>
      </c>
      <c r="E380" s="68">
        <v>0</v>
      </c>
      <c r="F380" s="68">
        <v>1357</v>
      </c>
      <c r="P380" s="68" t="s">
        <v>12</v>
      </c>
      <c r="Q380" s="68">
        <v>3</v>
      </c>
      <c r="R380" s="68">
        <v>1</v>
      </c>
      <c r="S380" s="68">
        <v>1</v>
      </c>
      <c r="T380" s="68">
        <v>0</v>
      </c>
      <c r="U380" s="68">
        <v>1357</v>
      </c>
    </row>
    <row r="381" spans="1:21" x14ac:dyDescent="0.25">
      <c r="A381" s="68" t="s">
        <v>12</v>
      </c>
      <c r="B381" s="68">
        <v>3</v>
      </c>
      <c r="C381" s="68">
        <v>1</v>
      </c>
      <c r="D381" s="68">
        <v>1</v>
      </c>
      <c r="E381" s="68">
        <v>1</v>
      </c>
      <c r="F381" s="68">
        <v>298</v>
      </c>
      <c r="P381" s="68" t="s">
        <v>12</v>
      </c>
      <c r="Q381" s="68">
        <v>3</v>
      </c>
      <c r="R381" s="68">
        <v>1</v>
      </c>
      <c r="S381" s="68">
        <v>1</v>
      </c>
      <c r="T381" s="68">
        <v>1</v>
      </c>
      <c r="U381" s="68">
        <v>298</v>
      </c>
    </row>
    <row r="382" spans="1:21" x14ac:dyDescent="0.25">
      <c r="A382" s="68" t="s">
        <v>12</v>
      </c>
      <c r="B382" s="68">
        <v>4</v>
      </c>
      <c r="C382" s="68">
        <v>0</v>
      </c>
      <c r="D382" s="68">
        <v>0</v>
      </c>
      <c r="E382" s="68">
        <v>0</v>
      </c>
      <c r="F382" s="68">
        <v>2794</v>
      </c>
      <c r="P382" s="68" t="s">
        <v>12</v>
      </c>
      <c r="Q382" s="68">
        <v>4</v>
      </c>
      <c r="R382" s="68">
        <v>0</v>
      </c>
      <c r="S382" s="68">
        <v>0</v>
      </c>
      <c r="T382" s="68">
        <v>0</v>
      </c>
      <c r="U382" s="68">
        <v>2794</v>
      </c>
    </row>
    <row r="383" spans="1:21" x14ac:dyDescent="0.25">
      <c r="A383" s="68" t="s">
        <v>12</v>
      </c>
      <c r="B383" s="68">
        <v>4</v>
      </c>
      <c r="C383" s="68">
        <v>0</v>
      </c>
      <c r="D383" s="68">
        <v>0</v>
      </c>
      <c r="E383" s="68">
        <v>1</v>
      </c>
      <c r="F383" s="68">
        <v>18</v>
      </c>
      <c r="P383" s="68" t="s">
        <v>12</v>
      </c>
      <c r="Q383" s="68">
        <v>4</v>
      </c>
      <c r="R383" s="68">
        <v>0</v>
      </c>
      <c r="S383" s="68">
        <v>0</v>
      </c>
      <c r="T383" s="68">
        <v>1</v>
      </c>
      <c r="U383" s="68">
        <v>18</v>
      </c>
    </row>
    <row r="384" spans="1:21" x14ac:dyDescent="0.25">
      <c r="A384" s="68" t="s">
        <v>12</v>
      </c>
      <c r="B384" s="68">
        <v>4</v>
      </c>
      <c r="C384" s="68">
        <v>0</v>
      </c>
      <c r="D384" s="68">
        <v>1</v>
      </c>
      <c r="E384" s="68">
        <v>0</v>
      </c>
      <c r="F384" s="68">
        <v>2017</v>
      </c>
      <c r="P384" s="68" t="s">
        <v>12</v>
      </c>
      <c r="Q384" s="68">
        <v>4</v>
      </c>
      <c r="R384" s="68">
        <v>0</v>
      </c>
      <c r="S384" s="68">
        <v>1</v>
      </c>
      <c r="T384" s="68">
        <v>0</v>
      </c>
      <c r="U384" s="68">
        <v>2017</v>
      </c>
    </row>
    <row r="385" spans="1:21" x14ac:dyDescent="0.25">
      <c r="A385" s="68" t="s">
        <v>12</v>
      </c>
      <c r="B385" s="68">
        <v>4</v>
      </c>
      <c r="C385" s="68">
        <v>0</v>
      </c>
      <c r="D385" s="68">
        <v>1</v>
      </c>
      <c r="E385" s="68">
        <v>1</v>
      </c>
      <c r="F385" s="68">
        <v>56</v>
      </c>
      <c r="P385" s="68" t="s">
        <v>12</v>
      </c>
      <c r="Q385" s="68">
        <v>4</v>
      </c>
      <c r="R385" s="68">
        <v>0</v>
      </c>
      <c r="S385" s="68">
        <v>1</v>
      </c>
      <c r="T385" s="68">
        <v>1</v>
      </c>
      <c r="U385" s="68">
        <v>56</v>
      </c>
    </row>
    <row r="386" spans="1:21" x14ac:dyDescent="0.25">
      <c r="A386" s="68" t="s">
        <v>12</v>
      </c>
      <c r="B386" s="68">
        <v>4</v>
      </c>
      <c r="C386" s="68">
        <v>1</v>
      </c>
      <c r="D386" s="68">
        <v>0</v>
      </c>
      <c r="E386" s="68">
        <v>0</v>
      </c>
      <c r="F386" s="68">
        <v>660</v>
      </c>
      <c r="P386" s="68" t="s">
        <v>12</v>
      </c>
      <c r="Q386" s="68">
        <v>4</v>
      </c>
      <c r="R386" s="68">
        <v>1</v>
      </c>
      <c r="S386" s="68">
        <v>0</v>
      </c>
      <c r="T386" s="68">
        <v>0</v>
      </c>
      <c r="U386" s="68">
        <v>660</v>
      </c>
    </row>
    <row r="387" spans="1:21" x14ac:dyDescent="0.25">
      <c r="A387" s="68" t="s">
        <v>12</v>
      </c>
      <c r="B387" s="68">
        <v>4</v>
      </c>
      <c r="C387" s="68">
        <v>1</v>
      </c>
      <c r="D387" s="68">
        <v>0</v>
      </c>
      <c r="E387" s="68">
        <v>1</v>
      </c>
      <c r="F387" s="68">
        <v>3</v>
      </c>
      <c r="P387" s="68" t="s">
        <v>12</v>
      </c>
      <c r="Q387" s="68">
        <v>4</v>
      </c>
      <c r="R387" s="68">
        <v>1</v>
      </c>
      <c r="S387" s="68">
        <v>0</v>
      </c>
      <c r="T387" s="68">
        <v>1</v>
      </c>
      <c r="U387" s="68">
        <v>3</v>
      </c>
    </row>
    <row r="388" spans="1:21" x14ac:dyDescent="0.25">
      <c r="A388" s="68" t="s">
        <v>12</v>
      </c>
      <c r="B388" s="68">
        <v>4</v>
      </c>
      <c r="C388" s="68">
        <v>1</v>
      </c>
      <c r="D388" s="68">
        <v>1</v>
      </c>
      <c r="E388" s="68">
        <v>0</v>
      </c>
      <c r="F388" s="68">
        <v>791</v>
      </c>
      <c r="P388" s="68" t="s">
        <v>12</v>
      </c>
      <c r="Q388" s="68">
        <v>4</v>
      </c>
      <c r="R388" s="68">
        <v>1</v>
      </c>
      <c r="S388" s="68">
        <v>1</v>
      </c>
      <c r="T388" s="68">
        <v>0</v>
      </c>
      <c r="U388" s="68">
        <v>791</v>
      </c>
    </row>
    <row r="389" spans="1:21" x14ac:dyDescent="0.25">
      <c r="A389" s="68" t="s">
        <v>12</v>
      </c>
      <c r="B389" s="68">
        <v>4</v>
      </c>
      <c r="C389" s="68">
        <v>1</v>
      </c>
      <c r="D389" s="68">
        <v>1</v>
      </c>
      <c r="E389" s="68">
        <v>1</v>
      </c>
      <c r="F389" s="68">
        <v>11</v>
      </c>
      <c r="P389" s="68" t="s">
        <v>12</v>
      </c>
      <c r="Q389" s="68">
        <v>4</v>
      </c>
      <c r="R389" s="68">
        <v>1</v>
      </c>
      <c r="S389" s="68">
        <v>1</v>
      </c>
      <c r="T389" s="68">
        <v>1</v>
      </c>
      <c r="U389" s="68">
        <v>11</v>
      </c>
    </row>
    <row r="390" spans="1:21" x14ac:dyDescent="0.25">
      <c r="A390" s="68" t="s">
        <v>12</v>
      </c>
      <c r="B390" s="68" t="s">
        <v>3</v>
      </c>
      <c r="C390" s="68">
        <v>0</v>
      </c>
      <c r="D390" s="68">
        <v>0</v>
      </c>
      <c r="E390" s="68">
        <v>0</v>
      </c>
      <c r="F390" s="68">
        <v>3086</v>
      </c>
      <c r="P390" s="68" t="s">
        <v>12</v>
      </c>
      <c r="Q390" s="68" t="s">
        <v>3</v>
      </c>
      <c r="R390" s="68">
        <v>0</v>
      </c>
      <c r="S390" s="68">
        <v>0</v>
      </c>
      <c r="T390" s="68">
        <v>0</v>
      </c>
      <c r="U390" s="68">
        <v>3086</v>
      </c>
    </row>
    <row r="391" spans="1:21" x14ac:dyDescent="0.25">
      <c r="A391" s="68" t="s">
        <v>12</v>
      </c>
      <c r="B391" s="68" t="s">
        <v>3</v>
      </c>
      <c r="C391" s="68">
        <v>0</v>
      </c>
      <c r="D391" s="68">
        <v>0</v>
      </c>
      <c r="E391" s="68">
        <v>1</v>
      </c>
      <c r="F391" s="68">
        <v>130</v>
      </c>
      <c r="P391" s="68" t="s">
        <v>12</v>
      </c>
      <c r="Q391" s="68" t="s">
        <v>3</v>
      </c>
      <c r="R391" s="68">
        <v>0</v>
      </c>
      <c r="S391" s="68">
        <v>0</v>
      </c>
      <c r="T391" s="68">
        <v>1</v>
      </c>
      <c r="U391" s="68">
        <v>130</v>
      </c>
    </row>
    <row r="392" spans="1:21" x14ac:dyDescent="0.25">
      <c r="A392" s="68" t="s">
        <v>12</v>
      </c>
      <c r="B392" s="68" t="s">
        <v>3</v>
      </c>
      <c r="C392" s="68">
        <v>0</v>
      </c>
      <c r="D392" s="68">
        <v>1</v>
      </c>
      <c r="E392" s="68">
        <v>0</v>
      </c>
      <c r="F392" s="68">
        <v>369</v>
      </c>
      <c r="P392" s="68" t="s">
        <v>12</v>
      </c>
      <c r="Q392" s="68" t="s">
        <v>3</v>
      </c>
      <c r="R392" s="68">
        <v>0</v>
      </c>
      <c r="S392" s="68">
        <v>1</v>
      </c>
      <c r="T392" s="68">
        <v>0</v>
      </c>
      <c r="U392" s="68">
        <v>369</v>
      </c>
    </row>
    <row r="393" spans="1:21" x14ac:dyDescent="0.25">
      <c r="A393" s="68" t="s">
        <v>12</v>
      </c>
      <c r="B393" s="68" t="s">
        <v>3</v>
      </c>
      <c r="C393" s="68">
        <v>0</v>
      </c>
      <c r="D393" s="68">
        <v>1</v>
      </c>
      <c r="E393" s="68">
        <v>1</v>
      </c>
      <c r="F393" s="68">
        <v>209</v>
      </c>
      <c r="P393" s="68" t="s">
        <v>12</v>
      </c>
      <c r="Q393" s="68" t="s">
        <v>3</v>
      </c>
      <c r="R393" s="68">
        <v>0</v>
      </c>
      <c r="S393" s="68">
        <v>1</v>
      </c>
      <c r="T393" s="68">
        <v>1</v>
      </c>
      <c r="U393" s="68">
        <v>209</v>
      </c>
    </row>
    <row r="394" spans="1:21" x14ac:dyDescent="0.25">
      <c r="A394" s="68" t="s">
        <v>12</v>
      </c>
      <c r="B394" s="68" t="s">
        <v>3</v>
      </c>
      <c r="C394" s="68">
        <v>1</v>
      </c>
      <c r="D394" s="68">
        <v>0</v>
      </c>
      <c r="E394" s="68">
        <v>0</v>
      </c>
      <c r="F394" s="68">
        <v>637</v>
      </c>
      <c r="P394" s="68" t="s">
        <v>12</v>
      </c>
      <c r="Q394" s="68" t="s">
        <v>3</v>
      </c>
      <c r="R394" s="68">
        <v>1</v>
      </c>
      <c r="S394" s="68">
        <v>0</v>
      </c>
      <c r="T394" s="68">
        <v>0</v>
      </c>
      <c r="U394" s="68">
        <v>637</v>
      </c>
    </row>
    <row r="395" spans="1:21" x14ac:dyDescent="0.25">
      <c r="A395" s="68" t="s">
        <v>12</v>
      </c>
      <c r="B395" s="68" t="s">
        <v>3</v>
      </c>
      <c r="C395" s="68">
        <v>1</v>
      </c>
      <c r="D395" s="68">
        <v>0</v>
      </c>
      <c r="E395" s="68">
        <v>1</v>
      </c>
      <c r="F395" s="68">
        <v>4</v>
      </c>
      <c r="P395" s="68" t="s">
        <v>12</v>
      </c>
      <c r="Q395" s="68" t="s">
        <v>3</v>
      </c>
      <c r="R395" s="68">
        <v>1</v>
      </c>
      <c r="S395" s="68">
        <v>0</v>
      </c>
      <c r="T395" s="68">
        <v>1</v>
      </c>
      <c r="U395" s="68">
        <v>4</v>
      </c>
    </row>
    <row r="396" spans="1:21" x14ac:dyDescent="0.25">
      <c r="A396" s="68" t="s">
        <v>12</v>
      </c>
      <c r="B396" s="68" t="s">
        <v>3</v>
      </c>
      <c r="C396" s="68">
        <v>1</v>
      </c>
      <c r="D396" s="68">
        <v>1</v>
      </c>
      <c r="E396" s="68">
        <v>0</v>
      </c>
      <c r="F396" s="68">
        <v>393</v>
      </c>
      <c r="P396" s="68" t="s">
        <v>12</v>
      </c>
      <c r="Q396" s="68" t="s">
        <v>3</v>
      </c>
      <c r="R396" s="68">
        <v>1</v>
      </c>
      <c r="S396" s="68">
        <v>1</v>
      </c>
      <c r="T396" s="68">
        <v>0</v>
      </c>
      <c r="U396" s="68">
        <v>393</v>
      </c>
    </row>
    <row r="397" spans="1:21" x14ac:dyDescent="0.25">
      <c r="A397" s="68" t="s">
        <v>12</v>
      </c>
      <c r="B397" s="68" t="s">
        <v>3</v>
      </c>
      <c r="C397" s="68">
        <v>1</v>
      </c>
      <c r="D397" s="68">
        <v>1</v>
      </c>
      <c r="E397" s="68">
        <v>1</v>
      </c>
      <c r="F397" s="68">
        <v>30</v>
      </c>
      <c r="P397" s="68" t="s">
        <v>12</v>
      </c>
      <c r="Q397" s="68" t="s">
        <v>3</v>
      </c>
      <c r="R397" s="68">
        <v>1</v>
      </c>
      <c r="S397" s="68">
        <v>1</v>
      </c>
      <c r="T397" s="68">
        <v>1</v>
      </c>
      <c r="U397" s="68">
        <v>30</v>
      </c>
    </row>
    <row r="398" spans="1:21" x14ac:dyDescent="0.25">
      <c r="A398" s="68" t="s">
        <v>16</v>
      </c>
      <c r="B398" s="68">
        <v>1</v>
      </c>
      <c r="C398" s="68">
        <v>0</v>
      </c>
      <c r="D398" s="68">
        <v>0</v>
      </c>
      <c r="E398" s="68">
        <v>0</v>
      </c>
      <c r="F398" s="68">
        <v>96</v>
      </c>
      <c r="P398" s="68" t="s">
        <v>16</v>
      </c>
      <c r="Q398" s="68">
        <v>1</v>
      </c>
      <c r="R398" s="68">
        <v>0</v>
      </c>
      <c r="S398" s="68">
        <v>0</v>
      </c>
      <c r="T398" s="68">
        <v>0</v>
      </c>
      <c r="U398" s="68">
        <v>96</v>
      </c>
    </row>
    <row r="399" spans="1:21" x14ac:dyDescent="0.25">
      <c r="A399" s="68" t="s">
        <v>16</v>
      </c>
      <c r="B399" s="68">
        <v>1</v>
      </c>
      <c r="C399" s="68">
        <v>0</v>
      </c>
      <c r="D399" s="68">
        <v>0</v>
      </c>
      <c r="E399" s="68">
        <v>1</v>
      </c>
      <c r="F399" s="68">
        <v>1794</v>
      </c>
      <c r="P399" s="68" t="s">
        <v>16</v>
      </c>
      <c r="Q399" s="68">
        <v>1</v>
      </c>
      <c r="R399" s="68">
        <v>0</v>
      </c>
      <c r="S399" s="68">
        <v>0</v>
      </c>
      <c r="T399" s="68">
        <v>1</v>
      </c>
      <c r="U399" s="68">
        <v>1794</v>
      </c>
    </row>
    <row r="400" spans="1:21" x14ac:dyDescent="0.25">
      <c r="A400" s="68" t="s">
        <v>16</v>
      </c>
      <c r="B400" s="68">
        <v>1</v>
      </c>
      <c r="C400" s="68">
        <v>0</v>
      </c>
      <c r="D400" s="68">
        <v>1</v>
      </c>
      <c r="E400" s="68">
        <v>0</v>
      </c>
      <c r="F400" s="68">
        <v>2</v>
      </c>
      <c r="P400" s="68" t="s">
        <v>16</v>
      </c>
      <c r="Q400" s="68">
        <v>1</v>
      </c>
      <c r="R400" s="68">
        <v>0</v>
      </c>
      <c r="S400" s="68">
        <v>1</v>
      </c>
      <c r="T400" s="68">
        <v>0</v>
      </c>
      <c r="U400" s="68">
        <v>2</v>
      </c>
    </row>
    <row r="401" spans="1:21" x14ac:dyDescent="0.25">
      <c r="A401" s="68" t="s">
        <v>16</v>
      </c>
      <c r="B401" s="68">
        <v>1</v>
      </c>
      <c r="C401" s="68">
        <v>0</v>
      </c>
      <c r="D401" s="68">
        <v>1</v>
      </c>
      <c r="E401" s="68">
        <v>1</v>
      </c>
      <c r="F401" s="68">
        <v>11</v>
      </c>
      <c r="P401" s="68" t="s">
        <v>16</v>
      </c>
      <c r="Q401" s="68">
        <v>1</v>
      </c>
      <c r="R401" s="68">
        <v>0</v>
      </c>
      <c r="S401" s="68">
        <v>1</v>
      </c>
      <c r="T401" s="68">
        <v>1</v>
      </c>
      <c r="U401" s="68">
        <v>11</v>
      </c>
    </row>
    <row r="402" spans="1:21" x14ac:dyDescent="0.25">
      <c r="A402" s="68" t="s">
        <v>16</v>
      </c>
      <c r="B402" s="68">
        <v>1</v>
      </c>
      <c r="C402" s="68">
        <v>1</v>
      </c>
      <c r="D402" s="68">
        <v>0</v>
      </c>
      <c r="E402" s="68">
        <v>0</v>
      </c>
      <c r="F402" s="68">
        <v>31</v>
      </c>
      <c r="P402" s="68" t="s">
        <v>16</v>
      </c>
      <c r="Q402" s="68">
        <v>1</v>
      </c>
      <c r="R402" s="68">
        <v>1</v>
      </c>
      <c r="S402" s="68">
        <v>0</v>
      </c>
      <c r="T402" s="68">
        <v>0</v>
      </c>
      <c r="U402" s="68">
        <v>31</v>
      </c>
    </row>
    <row r="403" spans="1:21" x14ac:dyDescent="0.25">
      <c r="A403" s="68" t="s">
        <v>16</v>
      </c>
      <c r="B403" s="68">
        <v>1</v>
      </c>
      <c r="C403" s="68">
        <v>1</v>
      </c>
      <c r="D403" s="68">
        <v>0</v>
      </c>
      <c r="E403" s="68">
        <v>1</v>
      </c>
      <c r="F403" s="68">
        <v>137</v>
      </c>
      <c r="P403" s="68" t="s">
        <v>16</v>
      </c>
      <c r="Q403" s="68">
        <v>1</v>
      </c>
      <c r="R403" s="68">
        <v>1</v>
      </c>
      <c r="S403" s="68">
        <v>0</v>
      </c>
      <c r="T403" s="68">
        <v>1</v>
      </c>
      <c r="U403" s="68">
        <v>137</v>
      </c>
    </row>
    <row r="404" spans="1:21" x14ac:dyDescent="0.25">
      <c r="A404" s="68" t="s">
        <v>16</v>
      </c>
      <c r="B404" s="68">
        <v>1</v>
      </c>
      <c r="C404" s="68">
        <v>1</v>
      </c>
      <c r="D404" s="68">
        <v>1</v>
      </c>
      <c r="E404" s="68">
        <v>0</v>
      </c>
      <c r="F404" s="68">
        <v>5</v>
      </c>
      <c r="P404" s="68" t="s">
        <v>16</v>
      </c>
      <c r="Q404" s="68">
        <v>1</v>
      </c>
      <c r="R404" s="68">
        <v>1</v>
      </c>
      <c r="S404" s="68">
        <v>1</v>
      </c>
      <c r="T404" s="68">
        <v>0</v>
      </c>
      <c r="U404" s="68">
        <v>5</v>
      </c>
    </row>
    <row r="405" spans="1:21" x14ac:dyDescent="0.25">
      <c r="A405" s="68" t="s">
        <v>16</v>
      </c>
      <c r="B405" s="68">
        <v>1</v>
      </c>
      <c r="C405" s="68">
        <v>1</v>
      </c>
      <c r="D405" s="68">
        <v>1</v>
      </c>
      <c r="E405" s="68">
        <v>1</v>
      </c>
      <c r="F405" s="68">
        <v>58</v>
      </c>
      <c r="P405" s="68" t="s">
        <v>16</v>
      </c>
      <c r="Q405" s="68">
        <v>1</v>
      </c>
      <c r="R405" s="68">
        <v>1</v>
      </c>
      <c r="S405" s="68">
        <v>1</v>
      </c>
      <c r="T405" s="68">
        <v>1</v>
      </c>
      <c r="U405" s="68">
        <v>58</v>
      </c>
    </row>
    <row r="406" spans="1:21" x14ac:dyDescent="0.25">
      <c r="A406" s="68" t="s">
        <v>16</v>
      </c>
      <c r="B406" s="68">
        <v>2</v>
      </c>
      <c r="C406" s="68">
        <v>0</v>
      </c>
      <c r="D406" s="68">
        <v>0</v>
      </c>
      <c r="E406" s="68">
        <v>0</v>
      </c>
      <c r="F406" s="68">
        <v>53</v>
      </c>
      <c r="P406" s="68" t="s">
        <v>16</v>
      </c>
      <c r="Q406" s="68">
        <v>2</v>
      </c>
      <c r="R406" s="68">
        <v>0</v>
      </c>
      <c r="S406" s="68">
        <v>0</v>
      </c>
      <c r="T406" s="68">
        <v>0</v>
      </c>
      <c r="U406" s="68">
        <v>53</v>
      </c>
    </row>
    <row r="407" spans="1:21" x14ac:dyDescent="0.25">
      <c r="A407" s="68" t="s">
        <v>16</v>
      </c>
      <c r="B407" s="68">
        <v>2</v>
      </c>
      <c r="C407" s="68">
        <v>0</v>
      </c>
      <c r="D407" s="68">
        <v>0</v>
      </c>
      <c r="E407" s="68">
        <v>1</v>
      </c>
      <c r="F407" s="68">
        <v>573</v>
      </c>
      <c r="P407" s="68" t="s">
        <v>16</v>
      </c>
      <c r="Q407" s="68">
        <v>2</v>
      </c>
      <c r="R407" s="68">
        <v>0</v>
      </c>
      <c r="S407" s="68">
        <v>0</v>
      </c>
      <c r="T407" s="68">
        <v>1</v>
      </c>
      <c r="U407" s="68">
        <v>573</v>
      </c>
    </row>
    <row r="408" spans="1:21" x14ac:dyDescent="0.25">
      <c r="A408" s="68" t="s">
        <v>16</v>
      </c>
      <c r="B408" s="68">
        <v>2</v>
      </c>
      <c r="C408" s="68">
        <v>0</v>
      </c>
      <c r="D408" s="68">
        <v>1</v>
      </c>
      <c r="E408" s="68">
        <v>0</v>
      </c>
      <c r="F408" s="68">
        <v>1</v>
      </c>
      <c r="P408" s="68" t="s">
        <v>16</v>
      </c>
      <c r="Q408" s="68">
        <v>2</v>
      </c>
      <c r="R408" s="68">
        <v>0</v>
      </c>
      <c r="S408" s="68">
        <v>1</v>
      </c>
      <c r="T408" s="68">
        <v>0</v>
      </c>
      <c r="U408" s="68">
        <v>1</v>
      </c>
    </row>
    <row r="409" spans="1:21" x14ac:dyDescent="0.25">
      <c r="A409" s="68" t="s">
        <v>16</v>
      </c>
      <c r="B409" s="68">
        <v>2</v>
      </c>
      <c r="C409" s="68">
        <v>0</v>
      </c>
      <c r="D409" s="68">
        <v>1</v>
      </c>
      <c r="E409" s="68">
        <v>1</v>
      </c>
      <c r="F409" s="68">
        <v>12</v>
      </c>
      <c r="P409" s="68" t="s">
        <v>16</v>
      </c>
      <c r="Q409" s="68">
        <v>2</v>
      </c>
      <c r="R409" s="68">
        <v>0</v>
      </c>
      <c r="S409" s="68">
        <v>1</v>
      </c>
      <c r="T409" s="68">
        <v>1</v>
      </c>
      <c r="U409" s="68">
        <v>12</v>
      </c>
    </row>
    <row r="410" spans="1:21" x14ac:dyDescent="0.25">
      <c r="A410" s="68" t="s">
        <v>16</v>
      </c>
      <c r="B410" s="68">
        <v>2</v>
      </c>
      <c r="C410" s="68">
        <v>1</v>
      </c>
      <c r="D410" s="68">
        <v>0</v>
      </c>
      <c r="E410" s="68">
        <v>0</v>
      </c>
      <c r="F410" s="68">
        <v>59</v>
      </c>
      <c r="P410" s="68" t="s">
        <v>16</v>
      </c>
      <c r="Q410" s="68">
        <v>2</v>
      </c>
      <c r="R410" s="68">
        <v>1</v>
      </c>
      <c r="S410" s="68">
        <v>0</v>
      </c>
      <c r="T410" s="68">
        <v>0</v>
      </c>
      <c r="U410" s="68">
        <v>59</v>
      </c>
    </row>
    <row r="411" spans="1:21" x14ac:dyDescent="0.25">
      <c r="A411" s="68" t="s">
        <v>16</v>
      </c>
      <c r="B411" s="68">
        <v>2</v>
      </c>
      <c r="C411" s="68">
        <v>1</v>
      </c>
      <c r="D411" s="68">
        <v>0</v>
      </c>
      <c r="E411" s="68">
        <v>1</v>
      </c>
      <c r="F411" s="68">
        <v>198</v>
      </c>
      <c r="P411" s="68" t="s">
        <v>16</v>
      </c>
      <c r="Q411" s="68">
        <v>2</v>
      </c>
      <c r="R411" s="68">
        <v>1</v>
      </c>
      <c r="S411" s="68">
        <v>0</v>
      </c>
      <c r="T411" s="68">
        <v>1</v>
      </c>
      <c r="U411" s="68">
        <v>198</v>
      </c>
    </row>
    <row r="412" spans="1:21" x14ac:dyDescent="0.25">
      <c r="A412" s="68" t="s">
        <v>16</v>
      </c>
      <c r="B412" s="68">
        <v>2</v>
      </c>
      <c r="C412" s="68">
        <v>1</v>
      </c>
      <c r="D412" s="68">
        <v>1</v>
      </c>
      <c r="E412" s="68">
        <v>0</v>
      </c>
      <c r="F412" s="68">
        <v>16</v>
      </c>
      <c r="P412" s="68" t="s">
        <v>16</v>
      </c>
      <c r="Q412" s="68">
        <v>2</v>
      </c>
      <c r="R412" s="68">
        <v>1</v>
      </c>
      <c r="S412" s="68">
        <v>1</v>
      </c>
      <c r="T412" s="68">
        <v>0</v>
      </c>
      <c r="U412" s="68">
        <v>16</v>
      </c>
    </row>
    <row r="413" spans="1:21" x14ac:dyDescent="0.25">
      <c r="A413" s="68" t="s">
        <v>16</v>
      </c>
      <c r="B413" s="68">
        <v>2</v>
      </c>
      <c r="C413" s="68">
        <v>1</v>
      </c>
      <c r="D413" s="68">
        <v>1</v>
      </c>
      <c r="E413" s="68">
        <v>1</v>
      </c>
      <c r="F413" s="68">
        <v>49</v>
      </c>
      <c r="P413" s="68" t="s">
        <v>16</v>
      </c>
      <c r="Q413" s="68">
        <v>2</v>
      </c>
      <c r="R413" s="68">
        <v>1</v>
      </c>
      <c r="S413" s="68">
        <v>1</v>
      </c>
      <c r="T413" s="68">
        <v>1</v>
      </c>
      <c r="U413" s="68">
        <v>49</v>
      </c>
    </row>
    <row r="414" spans="1:21" x14ac:dyDescent="0.25">
      <c r="A414" s="68" t="s">
        <v>16</v>
      </c>
      <c r="B414" s="68">
        <v>3</v>
      </c>
      <c r="C414" s="68">
        <v>0</v>
      </c>
      <c r="D414" s="68">
        <v>0</v>
      </c>
      <c r="E414" s="68">
        <v>0</v>
      </c>
      <c r="F414" s="68">
        <v>49</v>
      </c>
      <c r="P414" s="68" t="s">
        <v>16</v>
      </c>
      <c r="Q414" s="68">
        <v>3</v>
      </c>
      <c r="R414" s="68">
        <v>0</v>
      </c>
      <c r="S414" s="68">
        <v>0</v>
      </c>
      <c r="T414" s="68">
        <v>0</v>
      </c>
      <c r="U414" s="68">
        <v>49</v>
      </c>
    </row>
    <row r="415" spans="1:21" x14ac:dyDescent="0.25">
      <c r="A415" s="68" t="s">
        <v>16</v>
      </c>
      <c r="B415" s="68">
        <v>3</v>
      </c>
      <c r="C415" s="68">
        <v>0</v>
      </c>
      <c r="D415" s="68">
        <v>0</v>
      </c>
      <c r="E415" s="68">
        <v>1</v>
      </c>
      <c r="F415" s="68">
        <v>207</v>
      </c>
      <c r="P415" s="68" t="s">
        <v>16</v>
      </c>
      <c r="Q415" s="68">
        <v>3</v>
      </c>
      <c r="R415" s="68">
        <v>0</v>
      </c>
      <c r="S415" s="68">
        <v>0</v>
      </c>
      <c r="T415" s="68">
        <v>1</v>
      </c>
      <c r="U415" s="68">
        <v>207</v>
      </c>
    </row>
    <row r="416" spans="1:21" x14ac:dyDescent="0.25">
      <c r="A416" s="68" t="s">
        <v>16</v>
      </c>
      <c r="B416" s="68">
        <v>3</v>
      </c>
      <c r="C416" s="68">
        <v>0</v>
      </c>
      <c r="D416" s="68">
        <v>1</v>
      </c>
      <c r="E416" s="68">
        <v>0</v>
      </c>
      <c r="F416" s="68">
        <v>4</v>
      </c>
      <c r="P416" s="68" t="s">
        <v>16</v>
      </c>
      <c r="Q416" s="68">
        <v>3</v>
      </c>
      <c r="R416" s="68">
        <v>0</v>
      </c>
      <c r="S416" s="68">
        <v>1</v>
      </c>
      <c r="T416" s="68">
        <v>0</v>
      </c>
      <c r="U416" s="68">
        <v>4</v>
      </c>
    </row>
    <row r="417" spans="1:21" x14ac:dyDescent="0.25">
      <c r="A417" s="68" t="s">
        <v>16</v>
      </c>
      <c r="B417" s="68">
        <v>3</v>
      </c>
      <c r="C417" s="68">
        <v>0</v>
      </c>
      <c r="D417" s="68">
        <v>1</v>
      </c>
      <c r="E417" s="68">
        <v>1</v>
      </c>
      <c r="F417" s="68">
        <v>5</v>
      </c>
      <c r="P417" s="68" t="s">
        <v>16</v>
      </c>
      <c r="Q417" s="68">
        <v>3</v>
      </c>
      <c r="R417" s="68">
        <v>0</v>
      </c>
      <c r="S417" s="68">
        <v>1</v>
      </c>
      <c r="T417" s="68">
        <v>1</v>
      </c>
      <c r="U417" s="68">
        <v>5</v>
      </c>
    </row>
    <row r="418" spans="1:21" x14ac:dyDescent="0.25">
      <c r="A418" s="68" t="s">
        <v>16</v>
      </c>
      <c r="B418" s="68">
        <v>3</v>
      </c>
      <c r="C418" s="68">
        <v>1</v>
      </c>
      <c r="D418" s="68">
        <v>0</v>
      </c>
      <c r="E418" s="68">
        <v>0</v>
      </c>
      <c r="F418" s="68">
        <v>39</v>
      </c>
      <c r="P418" s="68" t="s">
        <v>16</v>
      </c>
      <c r="Q418" s="68">
        <v>3</v>
      </c>
      <c r="R418" s="68">
        <v>1</v>
      </c>
      <c r="S418" s="68">
        <v>0</v>
      </c>
      <c r="T418" s="68">
        <v>0</v>
      </c>
      <c r="U418" s="68">
        <v>39</v>
      </c>
    </row>
    <row r="419" spans="1:21" x14ac:dyDescent="0.25">
      <c r="A419" s="68" t="s">
        <v>16</v>
      </c>
      <c r="B419" s="68">
        <v>3</v>
      </c>
      <c r="C419" s="68">
        <v>1</v>
      </c>
      <c r="D419" s="68">
        <v>0</v>
      </c>
      <c r="E419" s="68">
        <v>1</v>
      </c>
      <c r="F419" s="68">
        <v>228</v>
      </c>
      <c r="P419" s="68" t="s">
        <v>16</v>
      </c>
      <c r="Q419" s="68">
        <v>3</v>
      </c>
      <c r="R419" s="68">
        <v>1</v>
      </c>
      <c r="S419" s="68">
        <v>0</v>
      </c>
      <c r="T419" s="68">
        <v>1</v>
      </c>
      <c r="U419" s="68">
        <v>228</v>
      </c>
    </row>
    <row r="420" spans="1:21" x14ac:dyDescent="0.25">
      <c r="A420" s="68" t="s">
        <v>16</v>
      </c>
      <c r="B420" s="68">
        <v>3</v>
      </c>
      <c r="C420" s="68">
        <v>1</v>
      </c>
      <c r="D420" s="68">
        <v>1</v>
      </c>
      <c r="E420" s="68">
        <v>0</v>
      </c>
      <c r="F420" s="68">
        <v>34</v>
      </c>
      <c r="P420" s="68" t="s">
        <v>16</v>
      </c>
      <c r="Q420" s="68">
        <v>3</v>
      </c>
      <c r="R420" s="68">
        <v>1</v>
      </c>
      <c r="S420" s="68">
        <v>1</v>
      </c>
      <c r="T420" s="68">
        <v>0</v>
      </c>
      <c r="U420" s="68">
        <v>34</v>
      </c>
    </row>
    <row r="421" spans="1:21" x14ac:dyDescent="0.25">
      <c r="A421" s="68" t="s">
        <v>16</v>
      </c>
      <c r="B421" s="68">
        <v>3</v>
      </c>
      <c r="C421" s="68">
        <v>1</v>
      </c>
      <c r="D421" s="68">
        <v>1</v>
      </c>
      <c r="E421" s="68">
        <v>1</v>
      </c>
      <c r="F421" s="68">
        <v>96</v>
      </c>
      <c r="P421" s="68" t="s">
        <v>16</v>
      </c>
      <c r="Q421" s="68">
        <v>3</v>
      </c>
      <c r="R421" s="68">
        <v>1</v>
      </c>
      <c r="S421" s="68">
        <v>1</v>
      </c>
      <c r="T421" s="68">
        <v>1</v>
      </c>
      <c r="U421" s="68">
        <v>96</v>
      </c>
    </row>
    <row r="422" spans="1:21" x14ac:dyDescent="0.25">
      <c r="A422" s="68" t="s">
        <v>16</v>
      </c>
      <c r="B422" s="68">
        <v>4</v>
      </c>
      <c r="C422" s="68">
        <v>0</v>
      </c>
      <c r="D422" s="68">
        <v>0</v>
      </c>
      <c r="E422" s="68">
        <v>0</v>
      </c>
      <c r="F422" s="68">
        <v>441</v>
      </c>
      <c r="P422" s="68" t="s">
        <v>16</v>
      </c>
      <c r="Q422" s="68">
        <v>4</v>
      </c>
      <c r="R422" s="68">
        <v>0</v>
      </c>
      <c r="S422" s="68">
        <v>0</v>
      </c>
      <c r="T422" s="68">
        <v>0</v>
      </c>
      <c r="U422" s="68">
        <v>441</v>
      </c>
    </row>
    <row r="423" spans="1:21" x14ac:dyDescent="0.25">
      <c r="A423" s="68" t="s">
        <v>16</v>
      </c>
      <c r="B423" s="68">
        <v>4</v>
      </c>
      <c r="C423" s="68">
        <v>0</v>
      </c>
      <c r="D423" s="68">
        <v>0</v>
      </c>
      <c r="E423" s="68">
        <v>1</v>
      </c>
      <c r="F423" s="68">
        <v>440</v>
      </c>
      <c r="P423" s="68" t="s">
        <v>16</v>
      </c>
      <c r="Q423" s="68">
        <v>4</v>
      </c>
      <c r="R423" s="68">
        <v>0</v>
      </c>
      <c r="S423" s="68">
        <v>0</v>
      </c>
      <c r="T423" s="68">
        <v>1</v>
      </c>
      <c r="U423" s="68">
        <v>440</v>
      </c>
    </row>
    <row r="424" spans="1:21" x14ac:dyDescent="0.25">
      <c r="A424" s="68" t="s">
        <v>16</v>
      </c>
      <c r="B424" s="68">
        <v>4</v>
      </c>
      <c r="C424" s="68">
        <v>0</v>
      </c>
      <c r="D424" s="68">
        <v>1</v>
      </c>
      <c r="E424" s="68">
        <v>0</v>
      </c>
      <c r="F424" s="68">
        <v>43</v>
      </c>
      <c r="P424" s="68" t="s">
        <v>16</v>
      </c>
      <c r="Q424" s="68">
        <v>4</v>
      </c>
      <c r="R424" s="68">
        <v>0</v>
      </c>
      <c r="S424" s="68">
        <v>1</v>
      </c>
      <c r="T424" s="68">
        <v>0</v>
      </c>
      <c r="U424" s="68">
        <v>43</v>
      </c>
    </row>
    <row r="425" spans="1:21" x14ac:dyDescent="0.25">
      <c r="A425" s="68" t="s">
        <v>16</v>
      </c>
      <c r="B425" s="68">
        <v>4</v>
      </c>
      <c r="C425" s="68">
        <v>0</v>
      </c>
      <c r="D425" s="68">
        <v>1</v>
      </c>
      <c r="E425" s="68">
        <v>1</v>
      </c>
      <c r="F425" s="68">
        <v>17</v>
      </c>
      <c r="P425" s="68" t="s">
        <v>16</v>
      </c>
      <c r="Q425" s="68">
        <v>4</v>
      </c>
      <c r="R425" s="68">
        <v>0</v>
      </c>
      <c r="S425" s="68">
        <v>1</v>
      </c>
      <c r="T425" s="68">
        <v>1</v>
      </c>
      <c r="U425" s="68">
        <v>17</v>
      </c>
    </row>
    <row r="426" spans="1:21" x14ac:dyDescent="0.25">
      <c r="A426" s="68" t="s">
        <v>16</v>
      </c>
      <c r="B426" s="68">
        <v>4</v>
      </c>
      <c r="C426" s="68">
        <v>1</v>
      </c>
      <c r="D426" s="68">
        <v>0</v>
      </c>
      <c r="E426" s="68">
        <v>0</v>
      </c>
      <c r="F426" s="68">
        <v>371</v>
      </c>
      <c r="P426" s="68" t="s">
        <v>16</v>
      </c>
      <c r="Q426" s="68">
        <v>4</v>
      </c>
      <c r="R426" s="68">
        <v>1</v>
      </c>
      <c r="S426" s="68">
        <v>0</v>
      </c>
      <c r="T426" s="68">
        <v>0</v>
      </c>
      <c r="U426" s="68">
        <v>371</v>
      </c>
    </row>
    <row r="427" spans="1:21" x14ac:dyDescent="0.25">
      <c r="A427" s="68" t="s">
        <v>16</v>
      </c>
      <c r="B427" s="68">
        <v>4</v>
      </c>
      <c r="C427" s="68">
        <v>1</v>
      </c>
      <c r="D427" s="68">
        <v>0</v>
      </c>
      <c r="E427" s="68">
        <v>1</v>
      </c>
      <c r="F427" s="68">
        <v>835</v>
      </c>
      <c r="P427" s="68" t="s">
        <v>16</v>
      </c>
      <c r="Q427" s="68">
        <v>4</v>
      </c>
      <c r="R427" s="68">
        <v>1</v>
      </c>
      <c r="S427" s="68">
        <v>0</v>
      </c>
      <c r="T427" s="68">
        <v>1</v>
      </c>
      <c r="U427" s="68">
        <v>835</v>
      </c>
    </row>
    <row r="428" spans="1:21" x14ac:dyDescent="0.25">
      <c r="A428" s="68" t="s">
        <v>16</v>
      </c>
      <c r="B428" s="68">
        <v>4</v>
      </c>
      <c r="C428" s="68">
        <v>1</v>
      </c>
      <c r="D428" s="68">
        <v>1</v>
      </c>
      <c r="E428" s="68">
        <v>0</v>
      </c>
      <c r="F428" s="68">
        <v>290</v>
      </c>
      <c r="P428" s="68" t="s">
        <v>16</v>
      </c>
      <c r="Q428" s="68">
        <v>4</v>
      </c>
      <c r="R428" s="68">
        <v>1</v>
      </c>
      <c r="S428" s="68">
        <v>1</v>
      </c>
      <c r="T428" s="68">
        <v>0</v>
      </c>
      <c r="U428" s="68">
        <v>290</v>
      </c>
    </row>
    <row r="429" spans="1:21" x14ac:dyDescent="0.25">
      <c r="A429" s="68" t="s">
        <v>16</v>
      </c>
      <c r="B429" s="68">
        <v>4</v>
      </c>
      <c r="C429" s="68">
        <v>1</v>
      </c>
      <c r="D429" s="68">
        <v>1</v>
      </c>
      <c r="E429" s="68">
        <v>1</v>
      </c>
      <c r="F429" s="68">
        <v>550</v>
      </c>
      <c r="P429" s="68" t="s">
        <v>16</v>
      </c>
      <c r="Q429" s="68">
        <v>4</v>
      </c>
      <c r="R429" s="68">
        <v>1</v>
      </c>
      <c r="S429" s="68">
        <v>1</v>
      </c>
      <c r="T429" s="68">
        <v>1</v>
      </c>
      <c r="U429" s="68">
        <v>550</v>
      </c>
    </row>
    <row r="430" spans="1:21" x14ac:dyDescent="0.25">
      <c r="A430" s="68" t="s">
        <v>16</v>
      </c>
      <c r="B430" s="68" t="s">
        <v>3</v>
      </c>
      <c r="C430" s="68">
        <v>0</v>
      </c>
      <c r="D430" s="68">
        <v>0</v>
      </c>
      <c r="E430" s="68">
        <v>0</v>
      </c>
      <c r="F430" s="68">
        <v>312</v>
      </c>
      <c r="P430" s="68" t="s">
        <v>16</v>
      </c>
      <c r="Q430" s="68" t="s">
        <v>3</v>
      </c>
      <c r="R430" s="68">
        <v>0</v>
      </c>
      <c r="S430" s="68">
        <v>0</v>
      </c>
      <c r="T430" s="68">
        <v>0</v>
      </c>
      <c r="U430" s="68">
        <v>312</v>
      </c>
    </row>
    <row r="431" spans="1:21" x14ac:dyDescent="0.25">
      <c r="A431" s="68" t="s">
        <v>16</v>
      </c>
      <c r="B431" s="68" t="s">
        <v>3</v>
      </c>
      <c r="C431" s="68">
        <v>0</v>
      </c>
      <c r="D431" s="68">
        <v>0</v>
      </c>
      <c r="E431" s="68">
        <v>1</v>
      </c>
      <c r="F431" s="68">
        <v>536</v>
      </c>
      <c r="P431" s="68" t="s">
        <v>16</v>
      </c>
      <c r="Q431" s="68" t="s">
        <v>3</v>
      </c>
      <c r="R431" s="68">
        <v>0</v>
      </c>
      <c r="S431" s="68">
        <v>0</v>
      </c>
      <c r="T431" s="68">
        <v>1</v>
      </c>
      <c r="U431" s="68">
        <v>536</v>
      </c>
    </row>
    <row r="432" spans="1:21" x14ac:dyDescent="0.25">
      <c r="A432" s="68" t="s">
        <v>16</v>
      </c>
      <c r="B432" s="68" t="s">
        <v>3</v>
      </c>
      <c r="C432" s="68">
        <v>0</v>
      </c>
      <c r="D432" s="68">
        <v>1</v>
      </c>
      <c r="E432" s="68">
        <v>0</v>
      </c>
      <c r="F432" s="68">
        <v>12</v>
      </c>
      <c r="P432" s="68" t="s">
        <v>16</v>
      </c>
      <c r="Q432" s="68" t="s">
        <v>3</v>
      </c>
      <c r="R432" s="68">
        <v>0</v>
      </c>
      <c r="S432" s="68">
        <v>1</v>
      </c>
      <c r="T432" s="68">
        <v>0</v>
      </c>
      <c r="U432" s="68">
        <v>12</v>
      </c>
    </row>
    <row r="433" spans="1:21" x14ac:dyDescent="0.25">
      <c r="A433" s="68" t="s">
        <v>16</v>
      </c>
      <c r="B433" s="68" t="s">
        <v>3</v>
      </c>
      <c r="C433" s="68">
        <v>0</v>
      </c>
      <c r="D433" s="68">
        <v>1</v>
      </c>
      <c r="E433" s="68">
        <v>1</v>
      </c>
      <c r="F433" s="68">
        <v>9</v>
      </c>
      <c r="P433" s="68" t="s">
        <v>16</v>
      </c>
      <c r="Q433" s="68" t="s">
        <v>3</v>
      </c>
      <c r="R433" s="68">
        <v>0</v>
      </c>
      <c r="S433" s="68">
        <v>1</v>
      </c>
      <c r="T433" s="68">
        <v>1</v>
      </c>
      <c r="U433" s="68">
        <v>9</v>
      </c>
    </row>
    <row r="434" spans="1:21" x14ac:dyDescent="0.25">
      <c r="A434" s="68" t="s">
        <v>16</v>
      </c>
      <c r="B434" s="68" t="s">
        <v>3</v>
      </c>
      <c r="C434" s="68">
        <v>1</v>
      </c>
      <c r="D434" s="68">
        <v>0</v>
      </c>
      <c r="E434" s="68">
        <v>0</v>
      </c>
      <c r="F434" s="68">
        <v>112</v>
      </c>
      <c r="P434" s="68" t="s">
        <v>16</v>
      </c>
      <c r="Q434" s="68" t="s">
        <v>3</v>
      </c>
      <c r="R434" s="68">
        <v>1</v>
      </c>
      <c r="S434" s="68">
        <v>0</v>
      </c>
      <c r="T434" s="68">
        <v>0</v>
      </c>
      <c r="U434" s="68">
        <v>112</v>
      </c>
    </row>
    <row r="435" spans="1:21" x14ac:dyDescent="0.25">
      <c r="A435" s="68" t="s">
        <v>16</v>
      </c>
      <c r="B435" s="68" t="s">
        <v>3</v>
      </c>
      <c r="C435" s="68">
        <v>1</v>
      </c>
      <c r="D435" s="68">
        <v>0</v>
      </c>
      <c r="E435" s="68">
        <v>1</v>
      </c>
      <c r="F435" s="68">
        <v>102</v>
      </c>
      <c r="P435" s="68" t="s">
        <v>16</v>
      </c>
      <c r="Q435" s="68" t="s">
        <v>3</v>
      </c>
      <c r="R435" s="68">
        <v>1</v>
      </c>
      <c r="S435" s="68">
        <v>0</v>
      </c>
      <c r="T435" s="68">
        <v>1</v>
      </c>
      <c r="U435" s="68">
        <v>102</v>
      </c>
    </row>
    <row r="436" spans="1:21" x14ac:dyDescent="0.25">
      <c r="A436" s="68" t="s">
        <v>16</v>
      </c>
      <c r="B436" s="68" t="s">
        <v>3</v>
      </c>
      <c r="C436" s="68">
        <v>1</v>
      </c>
      <c r="D436" s="68">
        <v>1</v>
      </c>
      <c r="E436" s="68">
        <v>0</v>
      </c>
      <c r="F436" s="68">
        <v>46</v>
      </c>
      <c r="P436" s="68" t="s">
        <v>16</v>
      </c>
      <c r="Q436" s="68" t="s">
        <v>3</v>
      </c>
      <c r="R436" s="68">
        <v>1</v>
      </c>
      <c r="S436" s="68">
        <v>1</v>
      </c>
      <c r="T436" s="68">
        <v>0</v>
      </c>
      <c r="U436" s="68">
        <v>46</v>
      </c>
    </row>
    <row r="437" spans="1:21" x14ac:dyDescent="0.25">
      <c r="A437" s="68" t="s">
        <v>16</v>
      </c>
      <c r="B437" s="68" t="s">
        <v>3</v>
      </c>
      <c r="C437" s="68">
        <v>1</v>
      </c>
      <c r="D437" s="68">
        <v>1</v>
      </c>
      <c r="E437" s="68">
        <v>1</v>
      </c>
      <c r="F437" s="68">
        <v>67</v>
      </c>
      <c r="P437" s="68" t="s">
        <v>16</v>
      </c>
      <c r="Q437" s="68" t="s">
        <v>3</v>
      </c>
      <c r="R437" s="68">
        <v>1</v>
      </c>
      <c r="S437" s="68">
        <v>1</v>
      </c>
      <c r="T437" s="68">
        <v>1</v>
      </c>
      <c r="U437" s="68">
        <v>67</v>
      </c>
    </row>
    <row r="438" spans="1:21" x14ac:dyDescent="0.25">
      <c r="A438" s="68" t="s">
        <v>24</v>
      </c>
      <c r="B438" s="68">
        <v>1</v>
      </c>
      <c r="C438" s="68">
        <v>0</v>
      </c>
      <c r="D438" s="68">
        <v>0</v>
      </c>
      <c r="E438" s="68">
        <v>0</v>
      </c>
      <c r="F438" s="68">
        <v>20</v>
      </c>
      <c r="P438" s="68" t="s">
        <v>24</v>
      </c>
      <c r="Q438" s="68">
        <v>1</v>
      </c>
      <c r="R438" s="68">
        <v>0</v>
      </c>
      <c r="S438" s="68">
        <v>0</v>
      </c>
      <c r="T438" s="68">
        <v>0</v>
      </c>
      <c r="U438" s="68">
        <v>20</v>
      </c>
    </row>
    <row r="439" spans="1:21" x14ac:dyDescent="0.25">
      <c r="A439" s="68" t="s">
        <v>24</v>
      </c>
      <c r="B439" s="68">
        <v>1</v>
      </c>
      <c r="C439" s="68">
        <v>0</v>
      </c>
      <c r="D439" s="68">
        <v>0</v>
      </c>
      <c r="E439" s="68">
        <v>1</v>
      </c>
      <c r="F439" s="68">
        <v>83</v>
      </c>
      <c r="P439" s="68" t="s">
        <v>24</v>
      </c>
      <c r="Q439" s="68">
        <v>1</v>
      </c>
      <c r="R439" s="68">
        <v>0</v>
      </c>
      <c r="S439" s="68">
        <v>0</v>
      </c>
      <c r="T439" s="68">
        <v>1</v>
      </c>
      <c r="U439" s="68">
        <v>83</v>
      </c>
    </row>
    <row r="440" spans="1:21" x14ac:dyDescent="0.25">
      <c r="A440" s="68" t="s">
        <v>24</v>
      </c>
      <c r="B440" s="68">
        <v>1</v>
      </c>
      <c r="C440" s="68">
        <v>1</v>
      </c>
      <c r="D440" s="68">
        <v>0</v>
      </c>
      <c r="E440" s="68">
        <v>0</v>
      </c>
      <c r="F440" s="68">
        <v>69</v>
      </c>
      <c r="P440" s="68" t="s">
        <v>24</v>
      </c>
      <c r="Q440" s="68">
        <v>1</v>
      </c>
      <c r="R440" s="68">
        <v>1</v>
      </c>
      <c r="S440" s="68">
        <v>0</v>
      </c>
      <c r="T440" s="68">
        <v>0</v>
      </c>
      <c r="U440" s="68">
        <v>69</v>
      </c>
    </row>
    <row r="441" spans="1:21" x14ac:dyDescent="0.25">
      <c r="A441" s="68" t="s">
        <v>24</v>
      </c>
      <c r="B441" s="68">
        <v>1</v>
      </c>
      <c r="C441" s="68">
        <v>1</v>
      </c>
      <c r="D441" s="68">
        <v>0</v>
      </c>
      <c r="E441" s="68">
        <v>1</v>
      </c>
      <c r="F441" s="68">
        <v>48</v>
      </c>
      <c r="P441" s="68" t="s">
        <v>24</v>
      </c>
      <c r="Q441" s="68">
        <v>1</v>
      </c>
      <c r="R441" s="68">
        <v>1</v>
      </c>
      <c r="S441" s="68">
        <v>0</v>
      </c>
      <c r="T441" s="68">
        <v>1</v>
      </c>
      <c r="U441" s="68">
        <v>48</v>
      </c>
    </row>
    <row r="442" spans="1:21" x14ac:dyDescent="0.25">
      <c r="A442" s="68" t="s">
        <v>24</v>
      </c>
      <c r="B442" s="68">
        <v>1</v>
      </c>
      <c r="C442" s="68">
        <v>1</v>
      </c>
      <c r="D442" s="68">
        <v>1</v>
      </c>
      <c r="E442" s="68">
        <v>0</v>
      </c>
      <c r="F442" s="68">
        <v>14</v>
      </c>
      <c r="P442" s="68" t="s">
        <v>24</v>
      </c>
      <c r="Q442" s="68">
        <v>1</v>
      </c>
      <c r="R442" s="68">
        <v>1</v>
      </c>
      <c r="S442" s="68">
        <v>1</v>
      </c>
      <c r="T442" s="68">
        <v>0</v>
      </c>
      <c r="U442" s="68">
        <v>14</v>
      </c>
    </row>
    <row r="443" spans="1:21" x14ac:dyDescent="0.25">
      <c r="A443" s="68" t="s">
        <v>24</v>
      </c>
      <c r="B443" s="68">
        <v>1</v>
      </c>
      <c r="C443" s="68">
        <v>1</v>
      </c>
      <c r="D443" s="68">
        <v>1</v>
      </c>
      <c r="E443" s="68">
        <v>1</v>
      </c>
      <c r="F443" s="68">
        <v>21</v>
      </c>
      <c r="P443" s="68" t="s">
        <v>24</v>
      </c>
      <c r="Q443" s="68">
        <v>1</v>
      </c>
      <c r="R443" s="68">
        <v>1</v>
      </c>
      <c r="S443" s="68">
        <v>1</v>
      </c>
      <c r="T443" s="68">
        <v>1</v>
      </c>
      <c r="U443" s="68">
        <v>21</v>
      </c>
    </row>
    <row r="444" spans="1:21" x14ac:dyDescent="0.25">
      <c r="A444" s="68" t="s">
        <v>24</v>
      </c>
      <c r="B444" s="68">
        <v>2</v>
      </c>
      <c r="C444" s="68">
        <v>0</v>
      </c>
      <c r="D444" s="68">
        <v>0</v>
      </c>
      <c r="E444" s="68">
        <v>0</v>
      </c>
      <c r="F444" s="68">
        <v>20</v>
      </c>
      <c r="P444" s="68" t="s">
        <v>24</v>
      </c>
      <c r="Q444" s="68">
        <v>2</v>
      </c>
      <c r="R444" s="68">
        <v>0</v>
      </c>
      <c r="S444" s="68">
        <v>0</v>
      </c>
      <c r="T444" s="68">
        <v>0</v>
      </c>
      <c r="U444" s="68">
        <v>20</v>
      </c>
    </row>
    <row r="445" spans="1:21" x14ac:dyDescent="0.25">
      <c r="A445" s="68" t="s">
        <v>24</v>
      </c>
      <c r="B445" s="68">
        <v>2</v>
      </c>
      <c r="C445" s="68">
        <v>0</v>
      </c>
      <c r="D445" s="68">
        <v>0</v>
      </c>
      <c r="E445" s="68">
        <v>1</v>
      </c>
      <c r="F445" s="68">
        <v>61</v>
      </c>
      <c r="P445" s="68" t="s">
        <v>24</v>
      </c>
      <c r="Q445" s="68">
        <v>2</v>
      </c>
      <c r="R445" s="68">
        <v>0</v>
      </c>
      <c r="S445" s="68">
        <v>0</v>
      </c>
      <c r="T445" s="68">
        <v>1</v>
      </c>
      <c r="U445" s="68">
        <v>61</v>
      </c>
    </row>
    <row r="446" spans="1:21" x14ac:dyDescent="0.25">
      <c r="A446" s="68" t="s">
        <v>24</v>
      </c>
      <c r="B446" s="68">
        <v>2</v>
      </c>
      <c r="C446" s="68">
        <v>0</v>
      </c>
      <c r="D446" s="68">
        <v>1</v>
      </c>
      <c r="E446" s="68">
        <v>0</v>
      </c>
      <c r="F446" s="68">
        <v>1</v>
      </c>
      <c r="P446" s="68" t="s">
        <v>24</v>
      </c>
      <c r="Q446" s="68">
        <v>2</v>
      </c>
      <c r="R446" s="68">
        <v>0</v>
      </c>
      <c r="S446" s="68">
        <v>1</v>
      </c>
      <c r="T446" s="68">
        <v>0</v>
      </c>
      <c r="U446" s="68">
        <v>1</v>
      </c>
    </row>
    <row r="447" spans="1:21" x14ac:dyDescent="0.25">
      <c r="A447" s="68" t="s">
        <v>24</v>
      </c>
      <c r="B447" s="68">
        <v>2</v>
      </c>
      <c r="C447" s="68">
        <v>0</v>
      </c>
      <c r="D447" s="68">
        <v>1</v>
      </c>
      <c r="E447" s="68">
        <v>1</v>
      </c>
      <c r="F447" s="68">
        <v>3</v>
      </c>
      <c r="P447" s="68" t="s">
        <v>24</v>
      </c>
      <c r="Q447" s="68">
        <v>2</v>
      </c>
      <c r="R447" s="68">
        <v>0</v>
      </c>
      <c r="S447" s="68">
        <v>1</v>
      </c>
      <c r="T447" s="68">
        <v>1</v>
      </c>
      <c r="U447" s="68">
        <v>3</v>
      </c>
    </row>
    <row r="448" spans="1:21" x14ac:dyDescent="0.25">
      <c r="A448" s="68" t="s">
        <v>24</v>
      </c>
      <c r="B448" s="68">
        <v>2</v>
      </c>
      <c r="C448" s="68">
        <v>1</v>
      </c>
      <c r="D448" s="68">
        <v>0</v>
      </c>
      <c r="E448" s="68">
        <v>0</v>
      </c>
      <c r="F448" s="68">
        <v>135</v>
      </c>
      <c r="P448" s="68" t="s">
        <v>24</v>
      </c>
      <c r="Q448" s="68">
        <v>2</v>
      </c>
      <c r="R448" s="68">
        <v>1</v>
      </c>
      <c r="S448" s="68">
        <v>0</v>
      </c>
      <c r="T448" s="68">
        <v>0</v>
      </c>
      <c r="U448" s="68">
        <v>135</v>
      </c>
    </row>
    <row r="449" spans="1:21" x14ac:dyDescent="0.25">
      <c r="A449" s="68" t="s">
        <v>24</v>
      </c>
      <c r="B449" s="68">
        <v>2</v>
      </c>
      <c r="C449" s="68">
        <v>1</v>
      </c>
      <c r="D449" s="68">
        <v>0</v>
      </c>
      <c r="E449" s="68">
        <v>1</v>
      </c>
      <c r="F449" s="68">
        <v>112</v>
      </c>
      <c r="P449" s="68" t="s">
        <v>24</v>
      </c>
      <c r="Q449" s="68">
        <v>2</v>
      </c>
      <c r="R449" s="68">
        <v>1</v>
      </c>
      <c r="S449" s="68">
        <v>0</v>
      </c>
      <c r="T449" s="68">
        <v>1</v>
      </c>
      <c r="U449" s="68">
        <v>112</v>
      </c>
    </row>
    <row r="450" spans="1:21" x14ac:dyDescent="0.25">
      <c r="A450" s="68" t="s">
        <v>24</v>
      </c>
      <c r="B450" s="68">
        <v>2</v>
      </c>
      <c r="C450" s="68">
        <v>1</v>
      </c>
      <c r="D450" s="68">
        <v>1</v>
      </c>
      <c r="E450" s="68">
        <v>0</v>
      </c>
      <c r="F450" s="68">
        <v>66</v>
      </c>
      <c r="P450" s="68" t="s">
        <v>24</v>
      </c>
      <c r="Q450" s="68">
        <v>2</v>
      </c>
      <c r="R450" s="68">
        <v>1</v>
      </c>
      <c r="S450" s="68">
        <v>1</v>
      </c>
      <c r="T450" s="68">
        <v>0</v>
      </c>
      <c r="U450" s="68">
        <v>66</v>
      </c>
    </row>
    <row r="451" spans="1:21" x14ac:dyDescent="0.25">
      <c r="A451" s="68" t="s">
        <v>24</v>
      </c>
      <c r="B451" s="68">
        <v>2</v>
      </c>
      <c r="C451" s="68">
        <v>1</v>
      </c>
      <c r="D451" s="68">
        <v>1</v>
      </c>
      <c r="E451" s="68">
        <v>1</v>
      </c>
      <c r="F451" s="68">
        <v>38</v>
      </c>
      <c r="P451" s="68" t="s">
        <v>24</v>
      </c>
      <c r="Q451" s="68">
        <v>2</v>
      </c>
      <c r="R451" s="68">
        <v>1</v>
      </c>
      <c r="S451" s="68">
        <v>1</v>
      </c>
      <c r="T451" s="68">
        <v>1</v>
      </c>
      <c r="U451" s="68">
        <v>38</v>
      </c>
    </row>
    <row r="452" spans="1:21" x14ac:dyDescent="0.25">
      <c r="A452" s="68" t="s">
        <v>24</v>
      </c>
      <c r="B452" s="68">
        <v>3</v>
      </c>
      <c r="C452" s="68">
        <v>0</v>
      </c>
      <c r="D452" s="68">
        <v>0</v>
      </c>
      <c r="E452" s="68">
        <v>0</v>
      </c>
      <c r="F452" s="68">
        <v>34</v>
      </c>
      <c r="P452" s="68" t="s">
        <v>24</v>
      </c>
      <c r="Q452" s="68">
        <v>3</v>
      </c>
      <c r="R452" s="68">
        <v>0</v>
      </c>
      <c r="S452" s="68">
        <v>0</v>
      </c>
      <c r="T452" s="68">
        <v>0</v>
      </c>
      <c r="U452" s="68">
        <v>34</v>
      </c>
    </row>
    <row r="453" spans="1:21" x14ac:dyDescent="0.25">
      <c r="A453" s="68" t="s">
        <v>24</v>
      </c>
      <c r="B453" s="68">
        <v>3</v>
      </c>
      <c r="C453" s="68">
        <v>0</v>
      </c>
      <c r="D453" s="68">
        <v>0</v>
      </c>
      <c r="E453" s="68">
        <v>1</v>
      </c>
      <c r="F453" s="68">
        <v>65</v>
      </c>
      <c r="P453" s="68" t="s">
        <v>24</v>
      </c>
      <c r="Q453" s="68">
        <v>3</v>
      </c>
      <c r="R453" s="68">
        <v>0</v>
      </c>
      <c r="S453" s="68">
        <v>0</v>
      </c>
      <c r="T453" s="68">
        <v>1</v>
      </c>
      <c r="U453" s="68">
        <v>65</v>
      </c>
    </row>
    <row r="454" spans="1:21" x14ac:dyDescent="0.25">
      <c r="A454" s="68" t="s">
        <v>24</v>
      </c>
      <c r="B454" s="68">
        <v>3</v>
      </c>
      <c r="C454" s="68">
        <v>0</v>
      </c>
      <c r="D454" s="68">
        <v>1</v>
      </c>
      <c r="E454" s="68">
        <v>0</v>
      </c>
      <c r="F454" s="68">
        <v>5</v>
      </c>
      <c r="P454" s="68" t="s">
        <v>24</v>
      </c>
      <c r="Q454" s="68">
        <v>3</v>
      </c>
      <c r="R454" s="68">
        <v>0</v>
      </c>
      <c r="S454" s="68">
        <v>1</v>
      </c>
      <c r="T454" s="68">
        <v>0</v>
      </c>
      <c r="U454" s="68">
        <v>5</v>
      </c>
    </row>
    <row r="455" spans="1:21" x14ac:dyDescent="0.25">
      <c r="A455" s="68" t="s">
        <v>24</v>
      </c>
      <c r="B455" s="68">
        <v>3</v>
      </c>
      <c r="C455" s="68">
        <v>0</v>
      </c>
      <c r="D455" s="68">
        <v>1</v>
      </c>
      <c r="E455" s="68">
        <v>1</v>
      </c>
      <c r="F455" s="68">
        <v>4</v>
      </c>
      <c r="P455" s="68" t="s">
        <v>24</v>
      </c>
      <c r="Q455" s="68">
        <v>3</v>
      </c>
      <c r="R455" s="68">
        <v>0</v>
      </c>
      <c r="S455" s="68">
        <v>1</v>
      </c>
      <c r="T455" s="68">
        <v>1</v>
      </c>
      <c r="U455" s="68">
        <v>4</v>
      </c>
    </row>
    <row r="456" spans="1:21" x14ac:dyDescent="0.25">
      <c r="A456" s="68" t="s">
        <v>24</v>
      </c>
      <c r="B456" s="68">
        <v>3</v>
      </c>
      <c r="C456" s="68">
        <v>1</v>
      </c>
      <c r="D456" s="68">
        <v>0</v>
      </c>
      <c r="E456" s="68">
        <v>0</v>
      </c>
      <c r="F456" s="68">
        <v>143</v>
      </c>
      <c r="P456" s="68" t="s">
        <v>24</v>
      </c>
      <c r="Q456" s="68">
        <v>3</v>
      </c>
      <c r="R456" s="68">
        <v>1</v>
      </c>
      <c r="S456" s="68">
        <v>0</v>
      </c>
      <c r="T456" s="68">
        <v>0</v>
      </c>
      <c r="U456" s="68">
        <v>143</v>
      </c>
    </row>
    <row r="457" spans="1:21" x14ac:dyDescent="0.25">
      <c r="A457" s="68" t="s">
        <v>24</v>
      </c>
      <c r="B457" s="68">
        <v>3</v>
      </c>
      <c r="C457" s="68">
        <v>1</v>
      </c>
      <c r="D457" s="68">
        <v>0</v>
      </c>
      <c r="E457" s="68">
        <v>1</v>
      </c>
      <c r="F457" s="68">
        <v>137</v>
      </c>
      <c r="P457" s="68" t="s">
        <v>24</v>
      </c>
      <c r="Q457" s="68">
        <v>3</v>
      </c>
      <c r="R457" s="68">
        <v>1</v>
      </c>
      <c r="S457" s="68">
        <v>0</v>
      </c>
      <c r="T457" s="68">
        <v>1</v>
      </c>
      <c r="U457" s="68">
        <v>137</v>
      </c>
    </row>
    <row r="458" spans="1:21" x14ac:dyDescent="0.25">
      <c r="A458" s="68" t="s">
        <v>24</v>
      </c>
      <c r="B458" s="68">
        <v>3</v>
      </c>
      <c r="C458" s="68">
        <v>1</v>
      </c>
      <c r="D458" s="68">
        <v>1</v>
      </c>
      <c r="E458" s="68">
        <v>0</v>
      </c>
      <c r="F458" s="68">
        <v>337</v>
      </c>
      <c r="P458" s="68" t="s">
        <v>24</v>
      </c>
      <c r="Q458" s="68">
        <v>3</v>
      </c>
      <c r="R458" s="68">
        <v>1</v>
      </c>
      <c r="S458" s="68">
        <v>1</v>
      </c>
      <c r="T458" s="68">
        <v>0</v>
      </c>
      <c r="U458" s="68">
        <v>337</v>
      </c>
    </row>
    <row r="459" spans="1:21" x14ac:dyDescent="0.25">
      <c r="A459" s="68" t="s">
        <v>24</v>
      </c>
      <c r="B459" s="68">
        <v>3</v>
      </c>
      <c r="C459" s="68">
        <v>1</v>
      </c>
      <c r="D459" s="68">
        <v>1</v>
      </c>
      <c r="E459" s="68">
        <v>1</v>
      </c>
      <c r="F459" s="68">
        <v>190</v>
      </c>
      <c r="P459" s="68" t="s">
        <v>24</v>
      </c>
      <c r="Q459" s="68">
        <v>3</v>
      </c>
      <c r="R459" s="68">
        <v>1</v>
      </c>
      <c r="S459" s="68">
        <v>1</v>
      </c>
      <c r="T459" s="68">
        <v>1</v>
      </c>
      <c r="U459" s="68">
        <v>190</v>
      </c>
    </row>
    <row r="460" spans="1:21" x14ac:dyDescent="0.25">
      <c r="A460" s="68" t="s">
        <v>24</v>
      </c>
      <c r="B460" s="68">
        <v>4</v>
      </c>
      <c r="C460" s="68">
        <v>0</v>
      </c>
      <c r="D460" s="68">
        <v>0</v>
      </c>
      <c r="E460" s="68">
        <v>0</v>
      </c>
      <c r="F460" s="68">
        <v>321</v>
      </c>
      <c r="P460" s="68" t="s">
        <v>24</v>
      </c>
      <c r="Q460" s="68">
        <v>4</v>
      </c>
      <c r="R460" s="68">
        <v>0</v>
      </c>
      <c r="S460" s="68">
        <v>0</v>
      </c>
      <c r="T460" s="68">
        <v>0</v>
      </c>
      <c r="U460" s="68">
        <v>321</v>
      </c>
    </row>
    <row r="461" spans="1:21" x14ac:dyDescent="0.25">
      <c r="A461" s="68" t="s">
        <v>24</v>
      </c>
      <c r="B461" s="68">
        <v>4</v>
      </c>
      <c r="C461" s="68">
        <v>0</v>
      </c>
      <c r="D461" s="68">
        <v>0</v>
      </c>
      <c r="E461" s="68">
        <v>1</v>
      </c>
      <c r="F461" s="68">
        <v>100</v>
      </c>
      <c r="P461" s="68" t="s">
        <v>24</v>
      </c>
      <c r="Q461" s="68">
        <v>4</v>
      </c>
      <c r="R461" s="68">
        <v>0</v>
      </c>
      <c r="S461" s="68">
        <v>0</v>
      </c>
      <c r="T461" s="68">
        <v>1</v>
      </c>
      <c r="U461" s="68">
        <v>100</v>
      </c>
    </row>
    <row r="462" spans="1:21" x14ac:dyDescent="0.25">
      <c r="A462" s="68" t="s">
        <v>24</v>
      </c>
      <c r="B462" s="68">
        <v>4</v>
      </c>
      <c r="C462" s="68">
        <v>0</v>
      </c>
      <c r="D462" s="68">
        <v>1</v>
      </c>
      <c r="E462" s="68">
        <v>0</v>
      </c>
      <c r="F462" s="68">
        <v>110</v>
      </c>
      <c r="P462" s="68" t="s">
        <v>24</v>
      </c>
      <c r="Q462" s="68">
        <v>4</v>
      </c>
      <c r="R462" s="68">
        <v>0</v>
      </c>
      <c r="S462" s="68">
        <v>1</v>
      </c>
      <c r="T462" s="68">
        <v>0</v>
      </c>
      <c r="U462" s="68">
        <v>110</v>
      </c>
    </row>
    <row r="463" spans="1:21" x14ac:dyDescent="0.25">
      <c r="A463" s="68" t="s">
        <v>24</v>
      </c>
      <c r="B463" s="68">
        <v>4</v>
      </c>
      <c r="C463" s="68">
        <v>0</v>
      </c>
      <c r="D463" s="68">
        <v>1</v>
      </c>
      <c r="E463" s="68">
        <v>1</v>
      </c>
      <c r="F463" s="68">
        <v>15</v>
      </c>
      <c r="P463" s="68" t="s">
        <v>24</v>
      </c>
      <c r="Q463" s="68">
        <v>4</v>
      </c>
      <c r="R463" s="68">
        <v>0</v>
      </c>
      <c r="S463" s="68">
        <v>1</v>
      </c>
      <c r="T463" s="68">
        <v>1</v>
      </c>
      <c r="U463" s="68">
        <v>15</v>
      </c>
    </row>
    <row r="464" spans="1:21" x14ac:dyDescent="0.25">
      <c r="A464" s="68" t="s">
        <v>24</v>
      </c>
      <c r="B464" s="68">
        <v>4</v>
      </c>
      <c r="C464" s="68">
        <v>1</v>
      </c>
      <c r="D464" s="68">
        <v>0</v>
      </c>
      <c r="E464" s="68">
        <v>0</v>
      </c>
      <c r="F464" s="68">
        <v>594</v>
      </c>
      <c r="P464" s="68" t="s">
        <v>24</v>
      </c>
      <c r="Q464" s="68">
        <v>4</v>
      </c>
      <c r="R464" s="68">
        <v>1</v>
      </c>
      <c r="S464" s="68">
        <v>0</v>
      </c>
      <c r="T464" s="68">
        <v>0</v>
      </c>
      <c r="U464" s="68">
        <v>594</v>
      </c>
    </row>
    <row r="465" spans="1:21" x14ac:dyDescent="0.25">
      <c r="A465" s="68" t="s">
        <v>24</v>
      </c>
      <c r="B465" s="68">
        <v>4</v>
      </c>
      <c r="C465" s="68">
        <v>1</v>
      </c>
      <c r="D465" s="68">
        <v>0</v>
      </c>
      <c r="E465" s="68">
        <v>1</v>
      </c>
      <c r="F465" s="68">
        <v>461</v>
      </c>
      <c r="P465" s="68" t="s">
        <v>24</v>
      </c>
      <c r="Q465" s="68">
        <v>4</v>
      </c>
      <c r="R465" s="68">
        <v>1</v>
      </c>
      <c r="S465" s="68">
        <v>0</v>
      </c>
      <c r="T465" s="68">
        <v>1</v>
      </c>
      <c r="U465" s="68">
        <v>461</v>
      </c>
    </row>
    <row r="466" spans="1:21" x14ac:dyDescent="0.25">
      <c r="A466" s="68" t="s">
        <v>24</v>
      </c>
      <c r="B466" s="68">
        <v>4</v>
      </c>
      <c r="C466" s="68">
        <v>1</v>
      </c>
      <c r="D466" s="68">
        <v>1</v>
      </c>
      <c r="E466" s="68">
        <v>0</v>
      </c>
      <c r="F466" s="68">
        <v>1963</v>
      </c>
      <c r="P466" s="68" t="s">
        <v>24</v>
      </c>
      <c r="Q466" s="68">
        <v>4</v>
      </c>
      <c r="R466" s="68">
        <v>1</v>
      </c>
      <c r="S466" s="68">
        <v>1</v>
      </c>
      <c r="T466" s="68">
        <v>0</v>
      </c>
      <c r="U466" s="68">
        <v>1963</v>
      </c>
    </row>
    <row r="467" spans="1:21" x14ac:dyDescent="0.25">
      <c r="A467" s="68" t="s">
        <v>24</v>
      </c>
      <c r="B467" s="68">
        <v>4</v>
      </c>
      <c r="C467" s="68">
        <v>1</v>
      </c>
      <c r="D467" s="68">
        <v>1</v>
      </c>
      <c r="E467" s="68">
        <v>1</v>
      </c>
      <c r="F467" s="68">
        <v>1247</v>
      </c>
      <c r="P467" s="68" t="s">
        <v>24</v>
      </c>
      <c r="Q467" s="68">
        <v>4</v>
      </c>
      <c r="R467" s="68">
        <v>1</v>
      </c>
      <c r="S467" s="68">
        <v>1</v>
      </c>
      <c r="T467" s="68">
        <v>1</v>
      </c>
      <c r="U467" s="68">
        <v>1247</v>
      </c>
    </row>
    <row r="468" spans="1:21" x14ac:dyDescent="0.25">
      <c r="A468" s="68" t="s">
        <v>24</v>
      </c>
      <c r="B468" s="68" t="s">
        <v>3</v>
      </c>
      <c r="C468" s="68">
        <v>0</v>
      </c>
      <c r="D468" s="68">
        <v>0</v>
      </c>
      <c r="E468" s="68">
        <v>0</v>
      </c>
      <c r="F468" s="68">
        <v>231</v>
      </c>
      <c r="P468" s="68" t="s">
        <v>24</v>
      </c>
      <c r="Q468" s="68" t="s">
        <v>3</v>
      </c>
      <c r="R468" s="68">
        <v>0</v>
      </c>
      <c r="S468" s="68">
        <v>0</v>
      </c>
      <c r="T468" s="68">
        <v>0</v>
      </c>
      <c r="U468" s="68">
        <v>231</v>
      </c>
    </row>
    <row r="469" spans="1:21" x14ac:dyDescent="0.25">
      <c r="A469" s="68" t="s">
        <v>24</v>
      </c>
      <c r="B469" s="68" t="s">
        <v>3</v>
      </c>
      <c r="C469" s="68">
        <v>0</v>
      </c>
      <c r="D469" s="68">
        <v>0</v>
      </c>
      <c r="E469" s="68">
        <v>1</v>
      </c>
      <c r="F469" s="68">
        <v>65</v>
      </c>
      <c r="P469" s="68" t="s">
        <v>24</v>
      </c>
      <c r="Q469" s="68" t="s">
        <v>3</v>
      </c>
      <c r="R469" s="68">
        <v>0</v>
      </c>
      <c r="S469" s="68">
        <v>0</v>
      </c>
      <c r="T469" s="68">
        <v>1</v>
      </c>
      <c r="U469" s="68">
        <v>65</v>
      </c>
    </row>
    <row r="470" spans="1:21" x14ac:dyDescent="0.25">
      <c r="A470" s="68" t="s">
        <v>24</v>
      </c>
      <c r="B470" s="68" t="s">
        <v>3</v>
      </c>
      <c r="C470" s="68">
        <v>0</v>
      </c>
      <c r="D470" s="68">
        <v>1</v>
      </c>
      <c r="E470" s="68">
        <v>0</v>
      </c>
      <c r="F470" s="68">
        <v>25</v>
      </c>
      <c r="P470" s="68" t="s">
        <v>24</v>
      </c>
      <c r="Q470" s="68" t="s">
        <v>3</v>
      </c>
      <c r="R470" s="68">
        <v>0</v>
      </c>
      <c r="S470" s="68">
        <v>1</v>
      </c>
      <c r="T470" s="68">
        <v>0</v>
      </c>
      <c r="U470" s="68">
        <v>25</v>
      </c>
    </row>
    <row r="471" spans="1:21" x14ac:dyDescent="0.25">
      <c r="A471" s="68" t="s">
        <v>24</v>
      </c>
      <c r="B471" s="68" t="s">
        <v>3</v>
      </c>
      <c r="C471" s="68">
        <v>0</v>
      </c>
      <c r="D471" s="68">
        <v>1</v>
      </c>
      <c r="E471" s="68">
        <v>1</v>
      </c>
      <c r="F471" s="68">
        <v>5</v>
      </c>
      <c r="P471" s="68" t="s">
        <v>24</v>
      </c>
      <c r="Q471" s="68" t="s">
        <v>3</v>
      </c>
      <c r="R471" s="68">
        <v>0</v>
      </c>
      <c r="S471" s="68">
        <v>1</v>
      </c>
      <c r="T471" s="68">
        <v>1</v>
      </c>
      <c r="U471" s="68">
        <v>5</v>
      </c>
    </row>
    <row r="472" spans="1:21" x14ac:dyDescent="0.25">
      <c r="A472" s="68" t="s">
        <v>24</v>
      </c>
      <c r="B472" s="68" t="s">
        <v>3</v>
      </c>
      <c r="C472" s="68">
        <v>1</v>
      </c>
      <c r="D472" s="68">
        <v>0</v>
      </c>
      <c r="E472" s="68">
        <v>0</v>
      </c>
      <c r="F472" s="68">
        <v>126</v>
      </c>
      <c r="P472" s="68" t="s">
        <v>24</v>
      </c>
      <c r="Q472" s="68" t="s">
        <v>3</v>
      </c>
      <c r="R472" s="68">
        <v>1</v>
      </c>
      <c r="S472" s="68">
        <v>0</v>
      </c>
      <c r="T472" s="68">
        <v>0</v>
      </c>
      <c r="U472" s="68">
        <v>126</v>
      </c>
    </row>
    <row r="473" spans="1:21" x14ac:dyDescent="0.25">
      <c r="A473" s="68" t="s">
        <v>24</v>
      </c>
      <c r="B473" s="68" t="s">
        <v>3</v>
      </c>
      <c r="C473" s="68">
        <v>1</v>
      </c>
      <c r="D473" s="68">
        <v>0</v>
      </c>
      <c r="E473" s="68">
        <v>1</v>
      </c>
      <c r="F473" s="68">
        <v>102</v>
      </c>
      <c r="P473" s="68" t="s">
        <v>24</v>
      </c>
      <c r="Q473" s="68" t="s">
        <v>3</v>
      </c>
      <c r="R473" s="68">
        <v>1</v>
      </c>
      <c r="S473" s="68">
        <v>0</v>
      </c>
      <c r="T473" s="68">
        <v>1</v>
      </c>
      <c r="U473" s="68">
        <v>102</v>
      </c>
    </row>
    <row r="474" spans="1:21" x14ac:dyDescent="0.25">
      <c r="A474" s="68" t="s">
        <v>24</v>
      </c>
      <c r="B474" s="68" t="s">
        <v>3</v>
      </c>
      <c r="C474" s="68">
        <v>1</v>
      </c>
      <c r="D474" s="68">
        <v>1</v>
      </c>
      <c r="E474" s="68">
        <v>0</v>
      </c>
      <c r="F474" s="68">
        <v>266</v>
      </c>
      <c r="P474" s="68" t="s">
        <v>24</v>
      </c>
      <c r="Q474" s="68" t="s">
        <v>3</v>
      </c>
      <c r="R474" s="68">
        <v>1</v>
      </c>
      <c r="S474" s="68">
        <v>1</v>
      </c>
      <c r="T474" s="68">
        <v>0</v>
      </c>
      <c r="U474" s="68">
        <v>266</v>
      </c>
    </row>
    <row r="475" spans="1:21" x14ac:dyDescent="0.25">
      <c r="A475" s="68" t="s">
        <v>24</v>
      </c>
      <c r="B475" s="68" t="s">
        <v>3</v>
      </c>
      <c r="C475" s="68">
        <v>1</v>
      </c>
      <c r="D475" s="68">
        <v>1</v>
      </c>
      <c r="E475" s="68">
        <v>1</v>
      </c>
      <c r="F475" s="68">
        <v>151</v>
      </c>
      <c r="P475" s="68" t="s">
        <v>24</v>
      </c>
      <c r="Q475" s="68" t="s">
        <v>3</v>
      </c>
      <c r="R475" s="68">
        <v>1</v>
      </c>
      <c r="S475" s="68">
        <v>1</v>
      </c>
      <c r="T475" s="68">
        <v>1</v>
      </c>
      <c r="U475" s="68">
        <v>151</v>
      </c>
    </row>
    <row r="476" spans="1:21" x14ac:dyDescent="0.25">
      <c r="A476" s="68" t="s">
        <v>22</v>
      </c>
      <c r="B476" s="68">
        <v>1</v>
      </c>
      <c r="C476" s="68">
        <v>0</v>
      </c>
      <c r="D476" s="68">
        <v>0</v>
      </c>
      <c r="E476" s="68">
        <v>0</v>
      </c>
      <c r="F476" s="68">
        <v>31681</v>
      </c>
      <c r="P476" s="68" t="s">
        <v>22</v>
      </c>
      <c r="Q476" s="68">
        <v>1</v>
      </c>
      <c r="R476" s="68">
        <v>0</v>
      </c>
      <c r="S476" s="68">
        <v>0</v>
      </c>
      <c r="T476" s="68">
        <v>0</v>
      </c>
      <c r="U476" s="68">
        <v>31681</v>
      </c>
    </row>
    <row r="477" spans="1:21" x14ac:dyDescent="0.25">
      <c r="A477" s="68" t="s">
        <v>22</v>
      </c>
      <c r="B477" s="68">
        <v>1</v>
      </c>
      <c r="C477" s="68">
        <v>0</v>
      </c>
      <c r="D477" s="68">
        <v>1</v>
      </c>
      <c r="E477" s="68">
        <v>0</v>
      </c>
      <c r="F477" s="68">
        <v>4732</v>
      </c>
      <c r="P477" s="68" t="s">
        <v>22</v>
      </c>
      <c r="Q477" s="68">
        <v>1</v>
      </c>
      <c r="R477" s="68">
        <v>0</v>
      </c>
      <c r="S477" s="68">
        <v>1</v>
      </c>
      <c r="T477" s="68">
        <v>0</v>
      </c>
      <c r="U477" s="68">
        <v>4732</v>
      </c>
    </row>
    <row r="478" spans="1:21" x14ac:dyDescent="0.25">
      <c r="A478" s="68" t="s">
        <v>22</v>
      </c>
      <c r="B478" s="68">
        <v>1</v>
      </c>
      <c r="C478" s="68">
        <v>1</v>
      </c>
      <c r="D478" s="68">
        <v>0</v>
      </c>
      <c r="E478" s="68">
        <v>0</v>
      </c>
      <c r="F478" s="68">
        <v>2173</v>
      </c>
      <c r="P478" s="68" t="s">
        <v>22</v>
      </c>
      <c r="Q478" s="68">
        <v>1</v>
      </c>
      <c r="R478" s="68">
        <v>1</v>
      </c>
      <c r="S478" s="68">
        <v>0</v>
      </c>
      <c r="T478" s="68">
        <v>0</v>
      </c>
      <c r="U478" s="68">
        <v>2173</v>
      </c>
    </row>
    <row r="479" spans="1:21" x14ac:dyDescent="0.25">
      <c r="A479" s="68" t="s">
        <v>22</v>
      </c>
      <c r="B479" s="68">
        <v>1</v>
      </c>
      <c r="C479" s="68">
        <v>1</v>
      </c>
      <c r="D479" s="68">
        <v>1</v>
      </c>
      <c r="E479" s="68">
        <v>0</v>
      </c>
      <c r="F479" s="68">
        <v>2132</v>
      </c>
      <c r="P479" s="68" t="s">
        <v>22</v>
      </c>
      <c r="Q479" s="68">
        <v>1</v>
      </c>
      <c r="R479" s="68">
        <v>1</v>
      </c>
      <c r="S479" s="68">
        <v>1</v>
      </c>
      <c r="T479" s="68">
        <v>0</v>
      </c>
      <c r="U479" s="68">
        <v>2132</v>
      </c>
    </row>
    <row r="480" spans="1:21" x14ac:dyDescent="0.25">
      <c r="A480" s="68" t="s">
        <v>22</v>
      </c>
      <c r="B480" s="68">
        <v>2</v>
      </c>
      <c r="C480" s="68">
        <v>0</v>
      </c>
      <c r="D480" s="68">
        <v>0</v>
      </c>
      <c r="E480" s="68">
        <v>0</v>
      </c>
      <c r="F480" s="68">
        <v>9571</v>
      </c>
      <c r="P480" s="68" t="s">
        <v>22</v>
      </c>
      <c r="Q480" s="68">
        <v>2</v>
      </c>
      <c r="R480" s="68">
        <v>0</v>
      </c>
      <c r="S480" s="68">
        <v>0</v>
      </c>
      <c r="T480" s="68">
        <v>0</v>
      </c>
      <c r="U480" s="68">
        <v>9571</v>
      </c>
    </row>
    <row r="481" spans="1:21" x14ac:dyDescent="0.25">
      <c r="A481" s="68" t="s">
        <v>22</v>
      </c>
      <c r="B481" s="68">
        <v>2</v>
      </c>
      <c r="C481" s="68">
        <v>0</v>
      </c>
      <c r="D481" s="68">
        <v>1</v>
      </c>
      <c r="E481" s="68">
        <v>0</v>
      </c>
      <c r="F481" s="68">
        <v>4627</v>
      </c>
      <c r="P481" s="68" t="s">
        <v>22</v>
      </c>
      <c r="Q481" s="68">
        <v>2</v>
      </c>
      <c r="R481" s="68">
        <v>0</v>
      </c>
      <c r="S481" s="68">
        <v>1</v>
      </c>
      <c r="T481" s="68">
        <v>0</v>
      </c>
      <c r="U481" s="68">
        <v>4627</v>
      </c>
    </row>
    <row r="482" spans="1:21" x14ac:dyDescent="0.25">
      <c r="A482" s="68" t="s">
        <v>22</v>
      </c>
      <c r="B482" s="68">
        <v>2</v>
      </c>
      <c r="C482" s="68">
        <v>1</v>
      </c>
      <c r="D482" s="68">
        <v>0</v>
      </c>
      <c r="E482" s="68">
        <v>0</v>
      </c>
      <c r="F482" s="68">
        <v>1159</v>
      </c>
      <c r="P482" s="68" t="s">
        <v>22</v>
      </c>
      <c r="Q482" s="68">
        <v>2</v>
      </c>
      <c r="R482" s="68">
        <v>1</v>
      </c>
      <c r="S482" s="68">
        <v>0</v>
      </c>
      <c r="T482" s="68">
        <v>0</v>
      </c>
      <c r="U482" s="68">
        <v>1159</v>
      </c>
    </row>
    <row r="483" spans="1:21" x14ac:dyDescent="0.25">
      <c r="A483" s="68" t="s">
        <v>22</v>
      </c>
      <c r="B483" s="68">
        <v>2</v>
      </c>
      <c r="C483" s="68">
        <v>1</v>
      </c>
      <c r="D483" s="68">
        <v>1</v>
      </c>
      <c r="E483" s="68">
        <v>0</v>
      </c>
      <c r="F483" s="68">
        <v>2148</v>
      </c>
      <c r="P483" s="68" t="s">
        <v>22</v>
      </c>
      <c r="Q483" s="68">
        <v>2</v>
      </c>
      <c r="R483" s="68">
        <v>1</v>
      </c>
      <c r="S483" s="68">
        <v>1</v>
      </c>
      <c r="T483" s="68">
        <v>0</v>
      </c>
      <c r="U483" s="68">
        <v>2148</v>
      </c>
    </row>
    <row r="484" spans="1:21" x14ac:dyDescent="0.25">
      <c r="A484" s="68" t="s">
        <v>22</v>
      </c>
      <c r="B484" s="68">
        <v>3</v>
      </c>
      <c r="C484" s="68">
        <v>0</v>
      </c>
      <c r="D484" s="68">
        <v>0</v>
      </c>
      <c r="E484" s="68">
        <v>0</v>
      </c>
      <c r="F484" s="68">
        <v>5254</v>
      </c>
      <c r="P484" s="68" t="s">
        <v>22</v>
      </c>
      <c r="Q484" s="68">
        <v>3</v>
      </c>
      <c r="R484" s="68">
        <v>0</v>
      </c>
      <c r="S484" s="68">
        <v>0</v>
      </c>
      <c r="T484" s="68">
        <v>0</v>
      </c>
      <c r="U484" s="68">
        <v>5254</v>
      </c>
    </row>
    <row r="485" spans="1:21" x14ac:dyDescent="0.25">
      <c r="A485" s="68" t="s">
        <v>22</v>
      </c>
      <c r="B485" s="68">
        <v>3</v>
      </c>
      <c r="C485" s="68">
        <v>0</v>
      </c>
      <c r="D485" s="68">
        <v>1</v>
      </c>
      <c r="E485" s="68">
        <v>0</v>
      </c>
      <c r="F485" s="68">
        <v>5558</v>
      </c>
      <c r="P485" s="68" t="s">
        <v>22</v>
      </c>
      <c r="Q485" s="68">
        <v>3</v>
      </c>
      <c r="R485" s="68">
        <v>0</v>
      </c>
      <c r="S485" s="68">
        <v>1</v>
      </c>
      <c r="T485" s="68">
        <v>0</v>
      </c>
      <c r="U485" s="68">
        <v>5558</v>
      </c>
    </row>
    <row r="486" spans="1:21" x14ac:dyDescent="0.25">
      <c r="A486" s="68" t="s">
        <v>22</v>
      </c>
      <c r="B486" s="68">
        <v>3</v>
      </c>
      <c r="C486" s="68">
        <v>1</v>
      </c>
      <c r="D486" s="68">
        <v>0</v>
      </c>
      <c r="E486" s="68">
        <v>0</v>
      </c>
      <c r="F486" s="68">
        <v>1128</v>
      </c>
      <c r="P486" s="68" t="s">
        <v>22</v>
      </c>
      <c r="Q486" s="68">
        <v>3</v>
      </c>
      <c r="R486" s="68">
        <v>1</v>
      </c>
      <c r="S486" s="68">
        <v>0</v>
      </c>
      <c r="T486" s="68">
        <v>0</v>
      </c>
      <c r="U486" s="68">
        <v>1128</v>
      </c>
    </row>
    <row r="487" spans="1:21" x14ac:dyDescent="0.25">
      <c r="A487" s="68" t="s">
        <v>22</v>
      </c>
      <c r="B487" s="68">
        <v>3</v>
      </c>
      <c r="C487" s="68">
        <v>1</v>
      </c>
      <c r="D487" s="68">
        <v>1</v>
      </c>
      <c r="E487" s="68">
        <v>0</v>
      </c>
      <c r="F487" s="68">
        <v>1938</v>
      </c>
      <c r="P487" s="68" t="s">
        <v>22</v>
      </c>
      <c r="Q487" s="68">
        <v>3</v>
      </c>
      <c r="R487" s="68">
        <v>1</v>
      </c>
      <c r="S487" s="68">
        <v>1</v>
      </c>
      <c r="T487" s="68">
        <v>0</v>
      </c>
      <c r="U487" s="68">
        <v>1938</v>
      </c>
    </row>
    <row r="488" spans="1:21" x14ac:dyDescent="0.25">
      <c r="A488" s="68" t="s">
        <v>22</v>
      </c>
      <c r="B488" s="68">
        <v>4</v>
      </c>
      <c r="C488" s="68">
        <v>0</v>
      </c>
      <c r="D488" s="68">
        <v>0</v>
      </c>
      <c r="E488" s="68">
        <v>0</v>
      </c>
      <c r="F488" s="68">
        <v>7250</v>
      </c>
      <c r="P488" s="68" t="s">
        <v>22</v>
      </c>
      <c r="Q488" s="68">
        <v>4</v>
      </c>
      <c r="R488" s="68">
        <v>0</v>
      </c>
      <c r="S488" s="68">
        <v>0</v>
      </c>
      <c r="T488" s="68">
        <v>0</v>
      </c>
      <c r="U488" s="68">
        <v>7250</v>
      </c>
    </row>
    <row r="489" spans="1:21" x14ac:dyDescent="0.25">
      <c r="A489" s="68" t="s">
        <v>22</v>
      </c>
      <c r="B489" s="68">
        <v>4</v>
      </c>
      <c r="C489" s="68">
        <v>0</v>
      </c>
      <c r="D489" s="68">
        <v>1</v>
      </c>
      <c r="E489" s="68">
        <v>0</v>
      </c>
      <c r="F489" s="68">
        <v>10583</v>
      </c>
      <c r="P489" s="68" t="s">
        <v>22</v>
      </c>
      <c r="Q489" s="68">
        <v>4</v>
      </c>
      <c r="R489" s="68">
        <v>0</v>
      </c>
      <c r="S489" s="68">
        <v>1</v>
      </c>
      <c r="T489" s="68">
        <v>0</v>
      </c>
      <c r="U489" s="68">
        <v>10583</v>
      </c>
    </row>
    <row r="490" spans="1:21" x14ac:dyDescent="0.25">
      <c r="A490" s="68" t="s">
        <v>22</v>
      </c>
      <c r="B490" s="68">
        <v>4</v>
      </c>
      <c r="C490" s="68">
        <v>1</v>
      </c>
      <c r="D490" s="68">
        <v>0</v>
      </c>
      <c r="E490" s="68">
        <v>0</v>
      </c>
      <c r="F490" s="68">
        <v>1172</v>
      </c>
      <c r="P490" s="68" t="s">
        <v>22</v>
      </c>
      <c r="Q490" s="68">
        <v>4</v>
      </c>
      <c r="R490" s="68">
        <v>1</v>
      </c>
      <c r="S490" s="68">
        <v>0</v>
      </c>
      <c r="T490" s="68">
        <v>0</v>
      </c>
      <c r="U490" s="68">
        <v>1172</v>
      </c>
    </row>
    <row r="491" spans="1:21" x14ac:dyDescent="0.25">
      <c r="A491" s="68" t="s">
        <v>22</v>
      </c>
      <c r="B491" s="68">
        <v>4</v>
      </c>
      <c r="C491" s="68">
        <v>1</v>
      </c>
      <c r="D491" s="68">
        <v>1</v>
      </c>
      <c r="E491" s="68">
        <v>0</v>
      </c>
      <c r="F491" s="68">
        <v>2554</v>
      </c>
      <c r="P491" s="68" t="s">
        <v>22</v>
      </c>
      <c r="Q491" s="68">
        <v>4</v>
      </c>
      <c r="R491" s="68">
        <v>1</v>
      </c>
      <c r="S491" s="68">
        <v>1</v>
      </c>
      <c r="T491" s="68">
        <v>0</v>
      </c>
      <c r="U491" s="68">
        <v>2554</v>
      </c>
    </row>
    <row r="492" spans="1:21" x14ac:dyDescent="0.25">
      <c r="A492" s="68" t="s">
        <v>22</v>
      </c>
      <c r="B492" s="68" t="s">
        <v>3</v>
      </c>
      <c r="C492" s="68">
        <v>0</v>
      </c>
      <c r="D492" s="68">
        <v>0</v>
      </c>
      <c r="E492" s="68">
        <v>0</v>
      </c>
      <c r="F492" s="68">
        <v>66606</v>
      </c>
      <c r="P492" s="68" t="s">
        <v>22</v>
      </c>
      <c r="Q492" s="68" t="s">
        <v>3</v>
      </c>
      <c r="R492" s="68">
        <v>0</v>
      </c>
      <c r="S492" s="68">
        <v>0</v>
      </c>
      <c r="T492" s="68">
        <v>0</v>
      </c>
      <c r="U492" s="68">
        <v>66606</v>
      </c>
    </row>
    <row r="493" spans="1:21" x14ac:dyDescent="0.25">
      <c r="A493" s="68" t="s">
        <v>22</v>
      </c>
      <c r="B493" s="68" t="s">
        <v>3</v>
      </c>
      <c r="C493" s="68">
        <v>0</v>
      </c>
      <c r="D493" s="68">
        <v>1</v>
      </c>
      <c r="E493" s="68">
        <v>0</v>
      </c>
      <c r="F493" s="68">
        <v>27492</v>
      </c>
      <c r="P493" s="68" t="s">
        <v>22</v>
      </c>
      <c r="Q493" s="68" t="s">
        <v>3</v>
      </c>
      <c r="R493" s="68">
        <v>0</v>
      </c>
      <c r="S493" s="68">
        <v>1</v>
      </c>
      <c r="T493" s="68">
        <v>0</v>
      </c>
      <c r="U493" s="68">
        <v>27492</v>
      </c>
    </row>
    <row r="494" spans="1:21" x14ac:dyDescent="0.25">
      <c r="A494" s="68" t="s">
        <v>22</v>
      </c>
      <c r="B494" s="68" t="s">
        <v>3</v>
      </c>
      <c r="C494" s="68">
        <v>1</v>
      </c>
      <c r="D494" s="68">
        <v>0</v>
      </c>
      <c r="E494" s="68">
        <v>0</v>
      </c>
      <c r="F494" s="68">
        <v>9569</v>
      </c>
      <c r="P494" s="68" t="s">
        <v>22</v>
      </c>
      <c r="Q494" s="68" t="s">
        <v>3</v>
      </c>
      <c r="R494" s="68">
        <v>1</v>
      </c>
      <c r="S494" s="68">
        <v>0</v>
      </c>
      <c r="T494" s="68">
        <v>0</v>
      </c>
      <c r="U494" s="68">
        <v>9569</v>
      </c>
    </row>
    <row r="495" spans="1:21" x14ac:dyDescent="0.25">
      <c r="A495" s="68" t="s">
        <v>22</v>
      </c>
      <c r="B495" s="68" t="s">
        <v>3</v>
      </c>
      <c r="C495" s="68">
        <v>1</v>
      </c>
      <c r="D495" s="68">
        <v>1</v>
      </c>
      <c r="E495" s="68">
        <v>0</v>
      </c>
      <c r="F495" s="68">
        <v>10595</v>
      </c>
      <c r="P495" s="68" t="s">
        <v>22</v>
      </c>
      <c r="Q495" s="68" t="s">
        <v>3</v>
      </c>
      <c r="R495" s="68">
        <v>1</v>
      </c>
      <c r="S495" s="68">
        <v>1</v>
      </c>
      <c r="T495" s="68">
        <v>0</v>
      </c>
      <c r="U495" s="68">
        <v>10595</v>
      </c>
    </row>
    <row r="496" spans="1:21" x14ac:dyDescent="0.25">
      <c r="A496" s="68" t="s">
        <v>23</v>
      </c>
      <c r="B496" s="68">
        <v>1</v>
      </c>
      <c r="C496" s="68">
        <v>0</v>
      </c>
      <c r="D496" s="68">
        <v>0</v>
      </c>
      <c r="E496" s="68">
        <v>0</v>
      </c>
      <c r="F496" s="68">
        <v>54</v>
      </c>
      <c r="P496" s="68" t="s">
        <v>23</v>
      </c>
      <c r="Q496" s="68">
        <v>1</v>
      </c>
      <c r="R496" s="68">
        <v>0</v>
      </c>
      <c r="S496" s="68">
        <v>0</v>
      </c>
      <c r="T496" s="68">
        <v>0</v>
      </c>
      <c r="U496" s="68">
        <v>54</v>
      </c>
    </row>
    <row r="497" spans="1:21" x14ac:dyDescent="0.25">
      <c r="A497" s="68" t="s">
        <v>23</v>
      </c>
      <c r="B497" s="68">
        <v>1</v>
      </c>
      <c r="C497" s="68">
        <v>0</v>
      </c>
      <c r="D497" s="68">
        <v>0</v>
      </c>
      <c r="E497" s="68">
        <v>1</v>
      </c>
      <c r="F497" s="68">
        <v>204</v>
      </c>
      <c r="P497" s="68" t="s">
        <v>23</v>
      </c>
      <c r="Q497" s="68">
        <v>1</v>
      </c>
      <c r="R497" s="68">
        <v>0</v>
      </c>
      <c r="S497" s="68">
        <v>0</v>
      </c>
      <c r="T497" s="68">
        <v>1</v>
      </c>
      <c r="U497" s="68">
        <v>204</v>
      </c>
    </row>
    <row r="498" spans="1:21" x14ac:dyDescent="0.25">
      <c r="A498" s="68" t="s">
        <v>23</v>
      </c>
      <c r="B498" s="68">
        <v>1</v>
      </c>
      <c r="C498" s="68">
        <v>0</v>
      </c>
      <c r="D498" s="68">
        <v>1</v>
      </c>
      <c r="E498" s="68">
        <v>0</v>
      </c>
      <c r="F498" s="68">
        <v>3</v>
      </c>
      <c r="P498" s="68" t="s">
        <v>23</v>
      </c>
      <c r="Q498" s="68">
        <v>1</v>
      </c>
      <c r="R498" s="68">
        <v>0</v>
      </c>
      <c r="S498" s="68">
        <v>1</v>
      </c>
      <c r="T498" s="68">
        <v>0</v>
      </c>
      <c r="U498" s="68">
        <v>3</v>
      </c>
    </row>
    <row r="499" spans="1:21" x14ac:dyDescent="0.25">
      <c r="A499" s="68" t="s">
        <v>23</v>
      </c>
      <c r="B499" s="68">
        <v>1</v>
      </c>
      <c r="C499" s="68">
        <v>0</v>
      </c>
      <c r="D499" s="68">
        <v>1</v>
      </c>
      <c r="E499" s="68">
        <v>1</v>
      </c>
      <c r="F499" s="68">
        <v>2</v>
      </c>
      <c r="P499" s="68" t="s">
        <v>23</v>
      </c>
      <c r="Q499" s="68">
        <v>1</v>
      </c>
      <c r="R499" s="68">
        <v>0</v>
      </c>
      <c r="S499" s="68">
        <v>1</v>
      </c>
      <c r="T499" s="68">
        <v>1</v>
      </c>
      <c r="U499" s="68">
        <v>2</v>
      </c>
    </row>
    <row r="500" spans="1:21" x14ac:dyDescent="0.25">
      <c r="A500" s="68" t="s">
        <v>23</v>
      </c>
      <c r="B500" s="68">
        <v>1</v>
      </c>
      <c r="C500" s="68">
        <v>1</v>
      </c>
      <c r="D500" s="68">
        <v>0</v>
      </c>
      <c r="E500" s="68">
        <v>0</v>
      </c>
      <c r="F500" s="68">
        <v>87</v>
      </c>
      <c r="P500" s="68" t="s">
        <v>23</v>
      </c>
      <c r="Q500" s="68">
        <v>1</v>
      </c>
      <c r="R500" s="68">
        <v>1</v>
      </c>
      <c r="S500" s="68">
        <v>0</v>
      </c>
      <c r="T500" s="68">
        <v>0</v>
      </c>
      <c r="U500" s="68">
        <v>87</v>
      </c>
    </row>
    <row r="501" spans="1:21" x14ac:dyDescent="0.25">
      <c r="A501" s="68" t="s">
        <v>23</v>
      </c>
      <c r="B501" s="68">
        <v>1</v>
      </c>
      <c r="C501" s="68">
        <v>1</v>
      </c>
      <c r="D501" s="68">
        <v>0</v>
      </c>
      <c r="E501" s="68">
        <v>1</v>
      </c>
      <c r="F501" s="68">
        <v>33</v>
      </c>
      <c r="P501" s="68" t="s">
        <v>23</v>
      </c>
      <c r="Q501" s="68">
        <v>1</v>
      </c>
      <c r="R501" s="68">
        <v>1</v>
      </c>
      <c r="S501" s="68">
        <v>0</v>
      </c>
      <c r="T501" s="68">
        <v>1</v>
      </c>
      <c r="U501" s="68">
        <v>33</v>
      </c>
    </row>
    <row r="502" spans="1:21" x14ac:dyDescent="0.25">
      <c r="A502" s="68" t="s">
        <v>23</v>
      </c>
      <c r="B502" s="68">
        <v>1</v>
      </c>
      <c r="C502" s="68">
        <v>1</v>
      </c>
      <c r="D502" s="68">
        <v>1</v>
      </c>
      <c r="E502" s="68">
        <v>0</v>
      </c>
      <c r="F502" s="68">
        <v>11</v>
      </c>
      <c r="P502" s="68" t="s">
        <v>23</v>
      </c>
      <c r="Q502" s="68">
        <v>1</v>
      </c>
      <c r="R502" s="68">
        <v>1</v>
      </c>
      <c r="S502" s="68">
        <v>1</v>
      </c>
      <c r="T502" s="68">
        <v>0</v>
      </c>
      <c r="U502" s="68">
        <v>11</v>
      </c>
    </row>
    <row r="503" spans="1:21" x14ac:dyDescent="0.25">
      <c r="A503" s="68" t="s">
        <v>23</v>
      </c>
      <c r="B503" s="68">
        <v>1</v>
      </c>
      <c r="C503" s="68">
        <v>1</v>
      </c>
      <c r="D503" s="68">
        <v>1</v>
      </c>
      <c r="E503" s="68">
        <v>1</v>
      </c>
      <c r="F503" s="68">
        <v>7</v>
      </c>
      <c r="P503" s="68" t="s">
        <v>23</v>
      </c>
      <c r="Q503" s="68">
        <v>1</v>
      </c>
      <c r="R503" s="68">
        <v>1</v>
      </c>
      <c r="S503" s="68">
        <v>1</v>
      </c>
      <c r="T503" s="68">
        <v>1</v>
      </c>
      <c r="U503" s="68">
        <v>7</v>
      </c>
    </row>
    <row r="504" spans="1:21" x14ac:dyDescent="0.25">
      <c r="A504" s="68" t="s">
        <v>23</v>
      </c>
      <c r="B504" s="68">
        <v>2</v>
      </c>
      <c r="C504" s="68">
        <v>0</v>
      </c>
      <c r="D504" s="68">
        <v>0</v>
      </c>
      <c r="E504" s="68">
        <v>0</v>
      </c>
      <c r="F504" s="68">
        <v>35</v>
      </c>
      <c r="P504" s="68" t="s">
        <v>23</v>
      </c>
      <c r="Q504" s="68">
        <v>2</v>
      </c>
      <c r="R504" s="68">
        <v>0</v>
      </c>
      <c r="S504" s="68">
        <v>0</v>
      </c>
      <c r="T504" s="68">
        <v>0</v>
      </c>
      <c r="U504" s="68">
        <v>35</v>
      </c>
    </row>
    <row r="505" spans="1:21" x14ac:dyDescent="0.25">
      <c r="A505" s="68" t="s">
        <v>23</v>
      </c>
      <c r="B505" s="68">
        <v>2</v>
      </c>
      <c r="C505" s="68">
        <v>0</v>
      </c>
      <c r="D505" s="68">
        <v>0</v>
      </c>
      <c r="E505" s="68">
        <v>1</v>
      </c>
      <c r="F505" s="68">
        <v>66</v>
      </c>
      <c r="P505" s="68" t="s">
        <v>23</v>
      </c>
      <c r="Q505" s="68">
        <v>2</v>
      </c>
      <c r="R505" s="68">
        <v>0</v>
      </c>
      <c r="S505" s="68">
        <v>0</v>
      </c>
      <c r="T505" s="68">
        <v>1</v>
      </c>
      <c r="U505" s="68">
        <v>66</v>
      </c>
    </row>
    <row r="506" spans="1:21" x14ac:dyDescent="0.25">
      <c r="A506" s="68" t="s">
        <v>23</v>
      </c>
      <c r="B506" s="68">
        <v>2</v>
      </c>
      <c r="C506" s="68">
        <v>0</v>
      </c>
      <c r="D506" s="68">
        <v>1</v>
      </c>
      <c r="E506" s="68">
        <v>0</v>
      </c>
      <c r="F506" s="68">
        <v>4</v>
      </c>
      <c r="P506" s="68" t="s">
        <v>23</v>
      </c>
      <c r="Q506" s="68">
        <v>2</v>
      </c>
      <c r="R506" s="68">
        <v>0</v>
      </c>
      <c r="S506" s="68">
        <v>1</v>
      </c>
      <c r="T506" s="68">
        <v>0</v>
      </c>
      <c r="U506" s="68">
        <v>4</v>
      </c>
    </row>
    <row r="507" spans="1:21" x14ac:dyDescent="0.25">
      <c r="A507" s="68" t="s">
        <v>23</v>
      </c>
      <c r="B507" s="68">
        <v>2</v>
      </c>
      <c r="C507" s="68">
        <v>0</v>
      </c>
      <c r="D507" s="68">
        <v>1</v>
      </c>
      <c r="E507" s="68">
        <v>1</v>
      </c>
      <c r="F507" s="68">
        <v>2</v>
      </c>
      <c r="P507" s="68" t="s">
        <v>23</v>
      </c>
      <c r="Q507" s="68">
        <v>2</v>
      </c>
      <c r="R507" s="68">
        <v>0</v>
      </c>
      <c r="S507" s="68">
        <v>1</v>
      </c>
      <c r="T507" s="68">
        <v>1</v>
      </c>
      <c r="U507" s="68">
        <v>2</v>
      </c>
    </row>
    <row r="508" spans="1:21" x14ac:dyDescent="0.25">
      <c r="A508" s="68" t="s">
        <v>23</v>
      </c>
      <c r="B508" s="68">
        <v>2</v>
      </c>
      <c r="C508" s="68">
        <v>1</v>
      </c>
      <c r="D508" s="68">
        <v>0</v>
      </c>
      <c r="E508" s="68">
        <v>0</v>
      </c>
      <c r="F508" s="68">
        <v>99</v>
      </c>
      <c r="P508" s="68" t="s">
        <v>23</v>
      </c>
      <c r="Q508" s="68">
        <v>2</v>
      </c>
      <c r="R508" s="68">
        <v>1</v>
      </c>
      <c r="S508" s="68">
        <v>0</v>
      </c>
      <c r="T508" s="68">
        <v>0</v>
      </c>
      <c r="U508" s="68">
        <v>99</v>
      </c>
    </row>
    <row r="509" spans="1:21" x14ac:dyDescent="0.25">
      <c r="A509" s="68" t="s">
        <v>23</v>
      </c>
      <c r="B509" s="68">
        <v>2</v>
      </c>
      <c r="C509" s="68">
        <v>1</v>
      </c>
      <c r="D509" s="68">
        <v>0</v>
      </c>
      <c r="E509" s="68">
        <v>1</v>
      </c>
      <c r="F509" s="68">
        <v>57</v>
      </c>
      <c r="P509" s="68" t="s">
        <v>23</v>
      </c>
      <c r="Q509" s="68">
        <v>2</v>
      </c>
      <c r="R509" s="68">
        <v>1</v>
      </c>
      <c r="S509" s="68">
        <v>0</v>
      </c>
      <c r="T509" s="68">
        <v>1</v>
      </c>
      <c r="U509" s="68">
        <v>57</v>
      </c>
    </row>
    <row r="510" spans="1:21" x14ac:dyDescent="0.25">
      <c r="A510" s="68" t="s">
        <v>23</v>
      </c>
      <c r="B510" s="68">
        <v>2</v>
      </c>
      <c r="C510" s="68">
        <v>1</v>
      </c>
      <c r="D510" s="68">
        <v>1</v>
      </c>
      <c r="E510" s="68">
        <v>0</v>
      </c>
      <c r="F510" s="68">
        <v>63</v>
      </c>
      <c r="P510" s="68" t="s">
        <v>23</v>
      </c>
      <c r="Q510" s="68">
        <v>2</v>
      </c>
      <c r="R510" s="68">
        <v>1</v>
      </c>
      <c r="S510" s="68">
        <v>1</v>
      </c>
      <c r="T510" s="68">
        <v>0</v>
      </c>
      <c r="U510" s="68">
        <v>63</v>
      </c>
    </row>
    <row r="511" spans="1:21" x14ac:dyDescent="0.25">
      <c r="A511" s="68" t="s">
        <v>23</v>
      </c>
      <c r="B511" s="68">
        <v>2</v>
      </c>
      <c r="C511" s="68">
        <v>1</v>
      </c>
      <c r="D511" s="68">
        <v>1</v>
      </c>
      <c r="E511" s="68">
        <v>1</v>
      </c>
      <c r="F511" s="68">
        <v>13</v>
      </c>
      <c r="P511" s="68" t="s">
        <v>23</v>
      </c>
      <c r="Q511" s="68">
        <v>2</v>
      </c>
      <c r="R511" s="68">
        <v>1</v>
      </c>
      <c r="S511" s="68">
        <v>1</v>
      </c>
      <c r="T511" s="68">
        <v>1</v>
      </c>
      <c r="U511" s="68">
        <v>13</v>
      </c>
    </row>
    <row r="512" spans="1:21" x14ac:dyDescent="0.25">
      <c r="A512" s="68" t="s">
        <v>23</v>
      </c>
      <c r="B512" s="68">
        <v>3</v>
      </c>
      <c r="C512" s="68">
        <v>0</v>
      </c>
      <c r="D512" s="68">
        <v>0</v>
      </c>
      <c r="E512" s="68">
        <v>0</v>
      </c>
      <c r="F512" s="68">
        <v>21</v>
      </c>
      <c r="P512" s="68" t="s">
        <v>23</v>
      </c>
      <c r="Q512" s="68">
        <v>3</v>
      </c>
      <c r="R512" s="68">
        <v>0</v>
      </c>
      <c r="S512" s="68">
        <v>0</v>
      </c>
      <c r="T512" s="68">
        <v>0</v>
      </c>
      <c r="U512" s="68">
        <v>21</v>
      </c>
    </row>
    <row r="513" spans="1:21" x14ac:dyDescent="0.25">
      <c r="A513" s="68" t="s">
        <v>23</v>
      </c>
      <c r="B513" s="68">
        <v>3</v>
      </c>
      <c r="C513" s="68">
        <v>0</v>
      </c>
      <c r="D513" s="68">
        <v>0</v>
      </c>
      <c r="E513" s="68">
        <v>1</v>
      </c>
      <c r="F513" s="68">
        <v>29</v>
      </c>
      <c r="P513" s="68" t="s">
        <v>23</v>
      </c>
      <c r="Q513" s="68">
        <v>3</v>
      </c>
      <c r="R513" s="68">
        <v>0</v>
      </c>
      <c r="S513" s="68">
        <v>0</v>
      </c>
      <c r="T513" s="68">
        <v>1</v>
      </c>
      <c r="U513" s="68">
        <v>29</v>
      </c>
    </row>
    <row r="514" spans="1:21" x14ac:dyDescent="0.25">
      <c r="A514" s="68" t="s">
        <v>23</v>
      </c>
      <c r="B514" s="68">
        <v>3</v>
      </c>
      <c r="C514" s="68">
        <v>0</v>
      </c>
      <c r="D514" s="68">
        <v>1</v>
      </c>
      <c r="E514" s="68">
        <v>0</v>
      </c>
      <c r="F514" s="68">
        <v>3</v>
      </c>
      <c r="P514" s="68" t="s">
        <v>23</v>
      </c>
      <c r="Q514" s="68">
        <v>3</v>
      </c>
      <c r="R514" s="68">
        <v>0</v>
      </c>
      <c r="S514" s="68">
        <v>1</v>
      </c>
      <c r="T514" s="68">
        <v>0</v>
      </c>
      <c r="U514" s="68">
        <v>3</v>
      </c>
    </row>
    <row r="515" spans="1:21" x14ac:dyDescent="0.25">
      <c r="A515" s="68" t="s">
        <v>23</v>
      </c>
      <c r="B515" s="68">
        <v>3</v>
      </c>
      <c r="C515" s="68">
        <v>0</v>
      </c>
      <c r="D515" s="68">
        <v>1</v>
      </c>
      <c r="E515" s="68">
        <v>1</v>
      </c>
      <c r="F515" s="68">
        <v>1</v>
      </c>
      <c r="P515" s="68" t="s">
        <v>23</v>
      </c>
      <c r="Q515" s="68">
        <v>3</v>
      </c>
      <c r="R515" s="68">
        <v>0</v>
      </c>
      <c r="S515" s="68">
        <v>1</v>
      </c>
      <c r="T515" s="68">
        <v>1</v>
      </c>
      <c r="U515" s="68">
        <v>1</v>
      </c>
    </row>
    <row r="516" spans="1:21" x14ac:dyDescent="0.25">
      <c r="A516" s="68" t="s">
        <v>23</v>
      </c>
      <c r="B516" s="68">
        <v>3</v>
      </c>
      <c r="C516" s="68">
        <v>1</v>
      </c>
      <c r="D516" s="68">
        <v>0</v>
      </c>
      <c r="E516" s="68">
        <v>0</v>
      </c>
      <c r="F516" s="68">
        <v>56</v>
      </c>
      <c r="P516" s="68" t="s">
        <v>23</v>
      </c>
      <c r="Q516" s="68">
        <v>3</v>
      </c>
      <c r="R516" s="68">
        <v>1</v>
      </c>
      <c r="S516" s="68">
        <v>0</v>
      </c>
      <c r="T516" s="68">
        <v>0</v>
      </c>
      <c r="U516" s="68">
        <v>56</v>
      </c>
    </row>
    <row r="517" spans="1:21" x14ac:dyDescent="0.25">
      <c r="A517" s="68" t="s">
        <v>23</v>
      </c>
      <c r="B517" s="68">
        <v>3</v>
      </c>
      <c r="C517" s="68">
        <v>1</v>
      </c>
      <c r="D517" s="68">
        <v>0</v>
      </c>
      <c r="E517" s="68">
        <v>1</v>
      </c>
      <c r="F517" s="68">
        <v>40</v>
      </c>
      <c r="P517" s="68" t="s">
        <v>23</v>
      </c>
      <c r="Q517" s="68">
        <v>3</v>
      </c>
      <c r="R517" s="68">
        <v>1</v>
      </c>
      <c r="S517" s="68">
        <v>0</v>
      </c>
      <c r="T517" s="68">
        <v>1</v>
      </c>
      <c r="U517" s="68">
        <v>40</v>
      </c>
    </row>
    <row r="518" spans="1:21" x14ac:dyDescent="0.25">
      <c r="A518" s="68" t="s">
        <v>23</v>
      </c>
      <c r="B518" s="68">
        <v>3</v>
      </c>
      <c r="C518" s="68">
        <v>1</v>
      </c>
      <c r="D518" s="68">
        <v>1</v>
      </c>
      <c r="E518" s="68">
        <v>0</v>
      </c>
      <c r="F518" s="68">
        <v>142</v>
      </c>
      <c r="P518" s="68" t="s">
        <v>23</v>
      </c>
      <c r="Q518" s="68">
        <v>3</v>
      </c>
      <c r="R518" s="68">
        <v>1</v>
      </c>
      <c r="S518" s="68">
        <v>1</v>
      </c>
      <c r="T518" s="68">
        <v>0</v>
      </c>
      <c r="U518" s="68">
        <v>142</v>
      </c>
    </row>
    <row r="519" spans="1:21" x14ac:dyDescent="0.25">
      <c r="A519" s="68" t="s">
        <v>23</v>
      </c>
      <c r="B519" s="68">
        <v>3</v>
      </c>
      <c r="C519" s="68">
        <v>1</v>
      </c>
      <c r="D519" s="68">
        <v>1</v>
      </c>
      <c r="E519" s="68">
        <v>1</v>
      </c>
      <c r="F519" s="68">
        <v>34</v>
      </c>
      <c r="P519" s="68" t="s">
        <v>23</v>
      </c>
      <c r="Q519" s="68">
        <v>3</v>
      </c>
      <c r="R519" s="68">
        <v>1</v>
      </c>
      <c r="S519" s="68">
        <v>1</v>
      </c>
      <c r="T519" s="68">
        <v>1</v>
      </c>
      <c r="U519" s="68">
        <v>34</v>
      </c>
    </row>
    <row r="520" spans="1:21" x14ac:dyDescent="0.25">
      <c r="A520" s="68" t="s">
        <v>23</v>
      </c>
      <c r="B520" s="68">
        <v>4</v>
      </c>
      <c r="C520" s="68">
        <v>0</v>
      </c>
      <c r="D520" s="68">
        <v>0</v>
      </c>
      <c r="E520" s="68">
        <v>0</v>
      </c>
      <c r="F520" s="68">
        <v>189</v>
      </c>
      <c r="P520" s="68" t="s">
        <v>23</v>
      </c>
      <c r="Q520" s="68">
        <v>4</v>
      </c>
      <c r="R520" s="68">
        <v>0</v>
      </c>
      <c r="S520" s="68">
        <v>0</v>
      </c>
      <c r="T520" s="68">
        <v>0</v>
      </c>
      <c r="U520" s="68">
        <v>189</v>
      </c>
    </row>
    <row r="521" spans="1:21" x14ac:dyDescent="0.25">
      <c r="A521" s="68" t="s">
        <v>23</v>
      </c>
      <c r="B521" s="68">
        <v>4</v>
      </c>
      <c r="C521" s="68">
        <v>0</v>
      </c>
      <c r="D521" s="68">
        <v>0</v>
      </c>
      <c r="E521" s="68">
        <v>1</v>
      </c>
      <c r="F521" s="68">
        <v>82</v>
      </c>
      <c r="P521" s="68" t="s">
        <v>23</v>
      </c>
      <c r="Q521" s="68">
        <v>4</v>
      </c>
      <c r="R521" s="68">
        <v>0</v>
      </c>
      <c r="S521" s="68">
        <v>0</v>
      </c>
      <c r="T521" s="68">
        <v>1</v>
      </c>
      <c r="U521" s="68">
        <v>82</v>
      </c>
    </row>
    <row r="522" spans="1:21" x14ac:dyDescent="0.25">
      <c r="A522" s="68" t="s">
        <v>23</v>
      </c>
      <c r="B522" s="68">
        <v>4</v>
      </c>
      <c r="C522" s="68">
        <v>0</v>
      </c>
      <c r="D522" s="68">
        <v>1</v>
      </c>
      <c r="E522" s="68">
        <v>0</v>
      </c>
      <c r="F522" s="68">
        <v>45</v>
      </c>
      <c r="P522" s="68" t="s">
        <v>23</v>
      </c>
      <c r="Q522" s="68">
        <v>4</v>
      </c>
      <c r="R522" s="68">
        <v>0</v>
      </c>
      <c r="S522" s="68">
        <v>1</v>
      </c>
      <c r="T522" s="68">
        <v>0</v>
      </c>
      <c r="U522" s="68">
        <v>45</v>
      </c>
    </row>
    <row r="523" spans="1:21" x14ac:dyDescent="0.25">
      <c r="A523" s="68" t="s">
        <v>23</v>
      </c>
      <c r="B523" s="68">
        <v>4</v>
      </c>
      <c r="C523" s="68">
        <v>0</v>
      </c>
      <c r="D523" s="68">
        <v>1</v>
      </c>
      <c r="E523" s="68">
        <v>1</v>
      </c>
      <c r="F523" s="68">
        <v>4</v>
      </c>
      <c r="P523" s="68" t="s">
        <v>23</v>
      </c>
      <c r="Q523" s="68">
        <v>4</v>
      </c>
      <c r="R523" s="68">
        <v>0</v>
      </c>
      <c r="S523" s="68">
        <v>1</v>
      </c>
      <c r="T523" s="68">
        <v>1</v>
      </c>
      <c r="U523" s="68">
        <v>4</v>
      </c>
    </row>
    <row r="524" spans="1:21" x14ac:dyDescent="0.25">
      <c r="A524" s="68" t="s">
        <v>23</v>
      </c>
      <c r="B524" s="68">
        <v>4</v>
      </c>
      <c r="C524" s="68">
        <v>1</v>
      </c>
      <c r="D524" s="68">
        <v>0</v>
      </c>
      <c r="E524" s="68">
        <v>0</v>
      </c>
      <c r="F524" s="68">
        <v>203</v>
      </c>
      <c r="P524" s="68" t="s">
        <v>23</v>
      </c>
      <c r="Q524" s="68">
        <v>4</v>
      </c>
      <c r="R524" s="68">
        <v>1</v>
      </c>
      <c r="S524" s="68">
        <v>0</v>
      </c>
      <c r="T524" s="68">
        <v>0</v>
      </c>
      <c r="U524" s="68">
        <v>203</v>
      </c>
    </row>
    <row r="525" spans="1:21" x14ac:dyDescent="0.25">
      <c r="A525" s="68" t="s">
        <v>23</v>
      </c>
      <c r="B525" s="68">
        <v>4</v>
      </c>
      <c r="C525" s="68">
        <v>1</v>
      </c>
      <c r="D525" s="68">
        <v>0</v>
      </c>
      <c r="E525" s="68">
        <v>1</v>
      </c>
      <c r="F525" s="68">
        <v>142</v>
      </c>
      <c r="P525" s="68" t="s">
        <v>23</v>
      </c>
      <c r="Q525" s="68">
        <v>4</v>
      </c>
      <c r="R525" s="68">
        <v>1</v>
      </c>
      <c r="S525" s="68">
        <v>0</v>
      </c>
      <c r="T525" s="68">
        <v>1</v>
      </c>
      <c r="U525" s="68">
        <v>142</v>
      </c>
    </row>
    <row r="526" spans="1:21" x14ac:dyDescent="0.25">
      <c r="A526" s="68" t="s">
        <v>23</v>
      </c>
      <c r="B526" s="68">
        <v>4</v>
      </c>
      <c r="C526" s="68">
        <v>1</v>
      </c>
      <c r="D526" s="68">
        <v>1</v>
      </c>
      <c r="E526" s="68">
        <v>0</v>
      </c>
      <c r="F526" s="68">
        <v>352</v>
      </c>
      <c r="P526" s="68" t="s">
        <v>23</v>
      </c>
      <c r="Q526" s="68">
        <v>4</v>
      </c>
      <c r="R526" s="68">
        <v>1</v>
      </c>
      <c r="S526" s="68">
        <v>1</v>
      </c>
      <c r="T526" s="68">
        <v>0</v>
      </c>
      <c r="U526" s="68">
        <v>352</v>
      </c>
    </row>
    <row r="527" spans="1:21" x14ac:dyDescent="0.25">
      <c r="A527" s="68" t="s">
        <v>23</v>
      </c>
      <c r="B527" s="68">
        <v>4</v>
      </c>
      <c r="C527" s="68">
        <v>1</v>
      </c>
      <c r="D527" s="68">
        <v>1</v>
      </c>
      <c r="E527" s="68">
        <v>1</v>
      </c>
      <c r="F527" s="68">
        <v>101</v>
      </c>
      <c r="P527" s="68" t="s">
        <v>23</v>
      </c>
      <c r="Q527" s="68">
        <v>4</v>
      </c>
      <c r="R527" s="68">
        <v>1</v>
      </c>
      <c r="S527" s="68">
        <v>1</v>
      </c>
      <c r="T527" s="68">
        <v>1</v>
      </c>
      <c r="U527" s="68">
        <v>101</v>
      </c>
    </row>
    <row r="528" spans="1:21" x14ac:dyDescent="0.25">
      <c r="A528" s="68" t="s">
        <v>23</v>
      </c>
      <c r="B528" s="68" t="s">
        <v>3</v>
      </c>
      <c r="C528" s="68">
        <v>0</v>
      </c>
      <c r="D528" s="68">
        <v>0</v>
      </c>
      <c r="E528" s="68">
        <v>0</v>
      </c>
      <c r="F528" s="68">
        <v>389</v>
      </c>
      <c r="P528" s="68" t="s">
        <v>23</v>
      </c>
      <c r="Q528" s="68" t="s">
        <v>3</v>
      </c>
      <c r="R528" s="68">
        <v>0</v>
      </c>
      <c r="S528" s="68">
        <v>0</v>
      </c>
      <c r="T528" s="68">
        <v>0</v>
      </c>
      <c r="U528" s="68">
        <v>389</v>
      </c>
    </row>
    <row r="529" spans="1:21" x14ac:dyDescent="0.25">
      <c r="A529" s="68" t="s">
        <v>23</v>
      </c>
      <c r="B529" s="68" t="s">
        <v>3</v>
      </c>
      <c r="C529" s="68">
        <v>0</v>
      </c>
      <c r="D529" s="68">
        <v>0</v>
      </c>
      <c r="E529" s="68">
        <v>1</v>
      </c>
      <c r="F529" s="68">
        <v>204</v>
      </c>
      <c r="P529" s="68" t="s">
        <v>23</v>
      </c>
      <c r="Q529" s="68" t="s">
        <v>3</v>
      </c>
      <c r="R529" s="68">
        <v>0</v>
      </c>
      <c r="S529" s="68">
        <v>0</v>
      </c>
      <c r="T529" s="68">
        <v>1</v>
      </c>
      <c r="U529" s="68">
        <v>204</v>
      </c>
    </row>
    <row r="530" spans="1:21" x14ac:dyDescent="0.25">
      <c r="A530" s="68" t="s">
        <v>23</v>
      </c>
      <c r="B530" s="68" t="s">
        <v>3</v>
      </c>
      <c r="C530" s="68">
        <v>0</v>
      </c>
      <c r="D530" s="68">
        <v>1</v>
      </c>
      <c r="E530" s="68">
        <v>0</v>
      </c>
      <c r="F530" s="68">
        <v>26</v>
      </c>
      <c r="P530" s="68" t="s">
        <v>23</v>
      </c>
      <c r="Q530" s="68" t="s">
        <v>3</v>
      </c>
      <c r="R530" s="68">
        <v>0</v>
      </c>
      <c r="S530" s="68">
        <v>1</v>
      </c>
      <c r="T530" s="68">
        <v>0</v>
      </c>
      <c r="U530" s="68">
        <v>26</v>
      </c>
    </row>
    <row r="531" spans="1:21" x14ac:dyDescent="0.25">
      <c r="A531" s="68" t="s">
        <v>23</v>
      </c>
      <c r="B531" s="68" t="s">
        <v>3</v>
      </c>
      <c r="C531" s="68">
        <v>0</v>
      </c>
      <c r="D531" s="68">
        <v>1</v>
      </c>
      <c r="E531" s="68">
        <v>1</v>
      </c>
      <c r="F531" s="68">
        <v>8</v>
      </c>
      <c r="P531" s="68" t="s">
        <v>23</v>
      </c>
      <c r="Q531" s="68" t="s">
        <v>3</v>
      </c>
      <c r="R531" s="68">
        <v>0</v>
      </c>
      <c r="S531" s="68">
        <v>1</v>
      </c>
      <c r="T531" s="68">
        <v>1</v>
      </c>
      <c r="U531" s="68">
        <v>8</v>
      </c>
    </row>
    <row r="532" spans="1:21" x14ac:dyDescent="0.25">
      <c r="A532" s="68" t="s">
        <v>23</v>
      </c>
      <c r="B532" s="68" t="s">
        <v>3</v>
      </c>
      <c r="C532" s="68">
        <v>1</v>
      </c>
      <c r="D532" s="68">
        <v>0</v>
      </c>
      <c r="E532" s="68">
        <v>0</v>
      </c>
      <c r="F532" s="68">
        <v>212</v>
      </c>
      <c r="P532" s="68" t="s">
        <v>23</v>
      </c>
      <c r="Q532" s="68" t="s">
        <v>3</v>
      </c>
      <c r="R532" s="68">
        <v>1</v>
      </c>
      <c r="S532" s="68">
        <v>0</v>
      </c>
      <c r="T532" s="68">
        <v>0</v>
      </c>
      <c r="U532" s="68">
        <v>212</v>
      </c>
    </row>
    <row r="533" spans="1:21" x14ac:dyDescent="0.25">
      <c r="A533" s="68" t="s">
        <v>23</v>
      </c>
      <c r="B533" s="68" t="s">
        <v>3</v>
      </c>
      <c r="C533" s="68">
        <v>1</v>
      </c>
      <c r="D533" s="68">
        <v>0</v>
      </c>
      <c r="E533" s="68">
        <v>1</v>
      </c>
      <c r="F533" s="68">
        <v>107</v>
      </c>
      <c r="P533" s="68" t="s">
        <v>23</v>
      </c>
      <c r="Q533" s="68" t="s">
        <v>3</v>
      </c>
      <c r="R533" s="68">
        <v>1</v>
      </c>
      <c r="S533" s="68">
        <v>0</v>
      </c>
      <c r="T533" s="68">
        <v>1</v>
      </c>
      <c r="U533" s="68">
        <v>107</v>
      </c>
    </row>
    <row r="534" spans="1:21" x14ac:dyDescent="0.25">
      <c r="A534" s="68" t="s">
        <v>23</v>
      </c>
      <c r="B534" s="68" t="s">
        <v>3</v>
      </c>
      <c r="C534" s="68">
        <v>1</v>
      </c>
      <c r="D534" s="68">
        <v>1</v>
      </c>
      <c r="E534" s="68">
        <v>0</v>
      </c>
      <c r="F534" s="68">
        <v>198</v>
      </c>
      <c r="P534" s="68" t="s">
        <v>23</v>
      </c>
      <c r="Q534" s="68" t="s">
        <v>3</v>
      </c>
      <c r="R534" s="68">
        <v>1</v>
      </c>
      <c r="S534" s="68">
        <v>1</v>
      </c>
      <c r="T534" s="68">
        <v>0</v>
      </c>
      <c r="U534" s="68">
        <v>198</v>
      </c>
    </row>
    <row r="535" spans="1:21" x14ac:dyDescent="0.25">
      <c r="A535" s="68" t="s">
        <v>23</v>
      </c>
      <c r="B535" s="68" t="s">
        <v>3</v>
      </c>
      <c r="C535" s="68">
        <v>1</v>
      </c>
      <c r="D535" s="68">
        <v>1</v>
      </c>
      <c r="E535" s="68">
        <v>1</v>
      </c>
      <c r="F535" s="68">
        <v>57</v>
      </c>
      <c r="P535" s="68" t="s">
        <v>23</v>
      </c>
      <c r="Q535" s="68" t="s">
        <v>3</v>
      </c>
      <c r="R535" s="68">
        <v>1</v>
      </c>
      <c r="S535" s="68">
        <v>1</v>
      </c>
      <c r="T535" s="68">
        <v>1</v>
      </c>
      <c r="U535" s="68">
        <v>57</v>
      </c>
    </row>
    <row r="536" spans="1:21" x14ac:dyDescent="0.25">
      <c r="A536" s="68" t="s">
        <v>9</v>
      </c>
      <c r="B536" s="68">
        <v>1</v>
      </c>
      <c r="C536" s="68">
        <v>0</v>
      </c>
      <c r="D536" s="68">
        <v>0</v>
      </c>
      <c r="E536" s="68">
        <v>0</v>
      </c>
      <c r="F536" s="68">
        <v>203</v>
      </c>
      <c r="P536" s="68" t="s">
        <v>9</v>
      </c>
      <c r="Q536" s="68">
        <v>1</v>
      </c>
      <c r="R536" s="68">
        <v>0</v>
      </c>
      <c r="S536" s="68">
        <v>0</v>
      </c>
      <c r="T536" s="68">
        <v>0</v>
      </c>
      <c r="U536" s="68">
        <v>203</v>
      </c>
    </row>
    <row r="537" spans="1:21" x14ac:dyDescent="0.25">
      <c r="A537" s="68" t="s">
        <v>9</v>
      </c>
      <c r="B537" s="68">
        <v>1</v>
      </c>
      <c r="C537" s="68">
        <v>0</v>
      </c>
      <c r="D537" s="68">
        <v>0</v>
      </c>
      <c r="E537" s="68">
        <v>1</v>
      </c>
      <c r="F537" s="68">
        <v>3763</v>
      </c>
      <c r="P537" s="68" t="s">
        <v>9</v>
      </c>
      <c r="Q537" s="68">
        <v>1</v>
      </c>
      <c r="R537" s="68">
        <v>0</v>
      </c>
      <c r="S537" s="68">
        <v>0</v>
      </c>
      <c r="T537" s="68">
        <v>1</v>
      </c>
      <c r="U537" s="68">
        <v>3763</v>
      </c>
    </row>
    <row r="538" spans="1:21" x14ac:dyDescent="0.25">
      <c r="A538" s="68" t="s">
        <v>9</v>
      </c>
      <c r="B538" s="68">
        <v>1</v>
      </c>
      <c r="C538" s="68">
        <v>0</v>
      </c>
      <c r="D538" s="68">
        <v>1</v>
      </c>
      <c r="E538" s="68">
        <v>0</v>
      </c>
      <c r="F538" s="68">
        <v>65</v>
      </c>
      <c r="P538" s="68" t="s">
        <v>9</v>
      </c>
      <c r="Q538" s="68">
        <v>1</v>
      </c>
      <c r="R538" s="68">
        <v>0</v>
      </c>
      <c r="S538" s="68">
        <v>1</v>
      </c>
      <c r="T538" s="68">
        <v>0</v>
      </c>
      <c r="U538" s="68">
        <v>65</v>
      </c>
    </row>
    <row r="539" spans="1:21" x14ac:dyDescent="0.25">
      <c r="A539" s="68" t="s">
        <v>9</v>
      </c>
      <c r="B539" s="68">
        <v>1</v>
      </c>
      <c r="C539" s="68">
        <v>0</v>
      </c>
      <c r="D539" s="68">
        <v>1</v>
      </c>
      <c r="E539" s="68">
        <v>1</v>
      </c>
      <c r="F539" s="68">
        <v>1494</v>
      </c>
      <c r="P539" s="68" t="s">
        <v>9</v>
      </c>
      <c r="Q539" s="68">
        <v>1</v>
      </c>
      <c r="R539" s="68">
        <v>0</v>
      </c>
      <c r="S539" s="68">
        <v>1</v>
      </c>
      <c r="T539" s="68">
        <v>1</v>
      </c>
      <c r="U539" s="68">
        <v>1494</v>
      </c>
    </row>
    <row r="540" spans="1:21" x14ac:dyDescent="0.25">
      <c r="A540" s="68" t="s">
        <v>9</v>
      </c>
      <c r="B540" s="68">
        <v>1</v>
      </c>
      <c r="C540" s="68">
        <v>1</v>
      </c>
      <c r="D540" s="68">
        <v>0</v>
      </c>
      <c r="E540" s="68">
        <v>0</v>
      </c>
      <c r="F540" s="68">
        <v>4</v>
      </c>
      <c r="P540" s="68" t="s">
        <v>9</v>
      </c>
      <c r="Q540" s="68">
        <v>1</v>
      </c>
      <c r="R540" s="68">
        <v>1</v>
      </c>
      <c r="S540" s="68">
        <v>0</v>
      </c>
      <c r="T540" s="68">
        <v>0</v>
      </c>
      <c r="U540" s="68">
        <v>4</v>
      </c>
    </row>
    <row r="541" spans="1:21" x14ac:dyDescent="0.25">
      <c r="A541" s="68" t="s">
        <v>9</v>
      </c>
      <c r="B541" s="68">
        <v>1</v>
      </c>
      <c r="C541" s="68">
        <v>1</v>
      </c>
      <c r="D541" s="68">
        <v>0</v>
      </c>
      <c r="E541" s="68">
        <v>1</v>
      </c>
      <c r="F541" s="68">
        <v>14</v>
      </c>
      <c r="P541" s="68" t="s">
        <v>9</v>
      </c>
      <c r="Q541" s="68">
        <v>1</v>
      </c>
      <c r="R541" s="68">
        <v>1</v>
      </c>
      <c r="S541" s="68">
        <v>0</v>
      </c>
      <c r="T541" s="68">
        <v>1</v>
      </c>
      <c r="U541" s="68">
        <v>14</v>
      </c>
    </row>
    <row r="542" spans="1:21" x14ac:dyDescent="0.25">
      <c r="A542" s="68" t="s">
        <v>9</v>
      </c>
      <c r="B542" s="68">
        <v>1</v>
      </c>
      <c r="C542" s="68">
        <v>1</v>
      </c>
      <c r="D542" s="68">
        <v>1</v>
      </c>
      <c r="E542" s="68">
        <v>0</v>
      </c>
      <c r="F542" s="68">
        <v>1</v>
      </c>
      <c r="P542" s="68" t="s">
        <v>9</v>
      </c>
      <c r="Q542" s="68">
        <v>1</v>
      </c>
      <c r="R542" s="68">
        <v>1</v>
      </c>
      <c r="S542" s="68">
        <v>1</v>
      </c>
      <c r="T542" s="68">
        <v>0</v>
      </c>
      <c r="U542" s="68">
        <v>1</v>
      </c>
    </row>
    <row r="543" spans="1:21" x14ac:dyDescent="0.25">
      <c r="A543" s="68" t="s">
        <v>9</v>
      </c>
      <c r="B543" s="68">
        <v>1</v>
      </c>
      <c r="C543" s="68">
        <v>1</v>
      </c>
      <c r="D543" s="68">
        <v>1</v>
      </c>
      <c r="E543" s="68">
        <v>1</v>
      </c>
      <c r="F543" s="68">
        <v>32</v>
      </c>
      <c r="P543" s="68" t="s">
        <v>9</v>
      </c>
      <c r="Q543" s="68">
        <v>1</v>
      </c>
      <c r="R543" s="68">
        <v>1</v>
      </c>
      <c r="S543" s="68">
        <v>1</v>
      </c>
      <c r="T543" s="68">
        <v>1</v>
      </c>
      <c r="U543" s="68">
        <v>32</v>
      </c>
    </row>
    <row r="544" spans="1:21" x14ac:dyDescent="0.25">
      <c r="A544" s="68" t="s">
        <v>9</v>
      </c>
      <c r="B544" s="68">
        <v>2</v>
      </c>
      <c r="C544" s="68">
        <v>0</v>
      </c>
      <c r="D544" s="68">
        <v>0</v>
      </c>
      <c r="E544" s="68">
        <v>0</v>
      </c>
      <c r="F544" s="68">
        <v>50</v>
      </c>
      <c r="P544" s="68" t="s">
        <v>9</v>
      </c>
      <c r="Q544" s="68">
        <v>2</v>
      </c>
      <c r="R544" s="68">
        <v>0</v>
      </c>
      <c r="S544" s="68">
        <v>0</v>
      </c>
      <c r="T544" s="68">
        <v>0</v>
      </c>
      <c r="U544" s="68">
        <v>50</v>
      </c>
    </row>
    <row r="545" spans="1:21" x14ac:dyDescent="0.25">
      <c r="A545" s="68" t="s">
        <v>9</v>
      </c>
      <c r="B545" s="68">
        <v>2</v>
      </c>
      <c r="C545" s="68">
        <v>0</v>
      </c>
      <c r="D545" s="68">
        <v>0</v>
      </c>
      <c r="E545" s="68">
        <v>1</v>
      </c>
      <c r="F545" s="68">
        <v>198</v>
      </c>
      <c r="P545" s="68" t="s">
        <v>9</v>
      </c>
      <c r="Q545" s="68">
        <v>2</v>
      </c>
      <c r="R545" s="68">
        <v>0</v>
      </c>
      <c r="S545" s="68">
        <v>0</v>
      </c>
      <c r="T545" s="68">
        <v>1</v>
      </c>
      <c r="U545" s="68">
        <v>198</v>
      </c>
    </row>
    <row r="546" spans="1:21" x14ac:dyDescent="0.25">
      <c r="A546" s="68" t="s">
        <v>9</v>
      </c>
      <c r="B546" s="68">
        <v>2</v>
      </c>
      <c r="C546" s="68">
        <v>0</v>
      </c>
      <c r="D546" s="68">
        <v>1</v>
      </c>
      <c r="E546" s="68">
        <v>0</v>
      </c>
      <c r="F546" s="68">
        <v>48</v>
      </c>
      <c r="P546" s="68" t="s">
        <v>9</v>
      </c>
      <c r="Q546" s="68">
        <v>2</v>
      </c>
      <c r="R546" s="68">
        <v>0</v>
      </c>
      <c r="S546" s="68">
        <v>1</v>
      </c>
      <c r="T546" s="68">
        <v>0</v>
      </c>
      <c r="U546" s="68">
        <v>48</v>
      </c>
    </row>
    <row r="547" spans="1:21" x14ac:dyDescent="0.25">
      <c r="A547" s="68" t="s">
        <v>9</v>
      </c>
      <c r="B547" s="68">
        <v>2</v>
      </c>
      <c r="C547" s="68">
        <v>0</v>
      </c>
      <c r="D547" s="68">
        <v>1</v>
      </c>
      <c r="E547" s="68">
        <v>1</v>
      </c>
      <c r="F547" s="68">
        <v>724</v>
      </c>
      <c r="P547" s="68" t="s">
        <v>9</v>
      </c>
      <c r="Q547" s="68">
        <v>2</v>
      </c>
      <c r="R547" s="68">
        <v>0</v>
      </c>
      <c r="S547" s="68">
        <v>1</v>
      </c>
      <c r="T547" s="68">
        <v>1</v>
      </c>
      <c r="U547" s="68">
        <v>724</v>
      </c>
    </row>
    <row r="548" spans="1:21" x14ac:dyDescent="0.25">
      <c r="A548" s="68" t="s">
        <v>9</v>
      </c>
      <c r="B548" s="68">
        <v>2</v>
      </c>
      <c r="C548" s="68">
        <v>1</v>
      </c>
      <c r="D548" s="68">
        <v>0</v>
      </c>
      <c r="E548" s="68">
        <v>0</v>
      </c>
      <c r="F548" s="68">
        <v>2</v>
      </c>
      <c r="P548" s="68" t="s">
        <v>9</v>
      </c>
      <c r="Q548" s="68">
        <v>2</v>
      </c>
      <c r="R548" s="68">
        <v>1</v>
      </c>
      <c r="S548" s="68">
        <v>0</v>
      </c>
      <c r="T548" s="68">
        <v>0</v>
      </c>
      <c r="U548" s="68">
        <v>2</v>
      </c>
    </row>
    <row r="549" spans="1:21" x14ac:dyDescent="0.25">
      <c r="A549" s="68" t="s">
        <v>9</v>
      </c>
      <c r="B549" s="68">
        <v>2</v>
      </c>
      <c r="C549" s="68">
        <v>1</v>
      </c>
      <c r="D549" s="68">
        <v>0</v>
      </c>
      <c r="E549" s="68">
        <v>1</v>
      </c>
      <c r="F549" s="68">
        <v>4</v>
      </c>
      <c r="P549" s="68" t="s">
        <v>9</v>
      </c>
      <c r="Q549" s="68">
        <v>2</v>
      </c>
      <c r="R549" s="68">
        <v>1</v>
      </c>
      <c r="S549" s="68">
        <v>0</v>
      </c>
      <c r="T549" s="68">
        <v>1</v>
      </c>
      <c r="U549" s="68">
        <v>4</v>
      </c>
    </row>
    <row r="550" spans="1:21" x14ac:dyDescent="0.25">
      <c r="A550" s="68" t="s">
        <v>9</v>
      </c>
      <c r="B550" s="68">
        <v>2</v>
      </c>
      <c r="C550" s="68">
        <v>1</v>
      </c>
      <c r="D550" s="68">
        <v>1</v>
      </c>
      <c r="E550" s="68">
        <v>0</v>
      </c>
      <c r="F550" s="68">
        <v>6</v>
      </c>
      <c r="P550" s="68" t="s">
        <v>9</v>
      </c>
      <c r="Q550" s="68">
        <v>2</v>
      </c>
      <c r="R550" s="68">
        <v>1</v>
      </c>
      <c r="S550" s="68">
        <v>1</v>
      </c>
      <c r="T550" s="68">
        <v>0</v>
      </c>
      <c r="U550" s="68">
        <v>6</v>
      </c>
    </row>
    <row r="551" spans="1:21" x14ac:dyDescent="0.25">
      <c r="A551" s="68" t="s">
        <v>9</v>
      </c>
      <c r="B551" s="68">
        <v>2</v>
      </c>
      <c r="C551" s="68">
        <v>1</v>
      </c>
      <c r="D551" s="68">
        <v>1</v>
      </c>
      <c r="E551" s="68">
        <v>1</v>
      </c>
      <c r="F551" s="68">
        <v>30</v>
      </c>
      <c r="P551" s="68" t="s">
        <v>9</v>
      </c>
      <c r="Q551" s="68">
        <v>2</v>
      </c>
      <c r="R551" s="68">
        <v>1</v>
      </c>
      <c r="S551" s="68">
        <v>1</v>
      </c>
      <c r="T551" s="68">
        <v>1</v>
      </c>
      <c r="U551" s="68">
        <v>30</v>
      </c>
    </row>
    <row r="552" spans="1:21" x14ac:dyDescent="0.25">
      <c r="A552" s="68" t="s">
        <v>9</v>
      </c>
      <c r="B552" s="68">
        <v>3</v>
      </c>
      <c r="C552" s="68">
        <v>0</v>
      </c>
      <c r="D552" s="68">
        <v>0</v>
      </c>
      <c r="E552" s="68">
        <v>0</v>
      </c>
      <c r="F552" s="68">
        <v>845</v>
      </c>
      <c r="P552" s="68" t="s">
        <v>9</v>
      </c>
      <c r="Q552" s="68">
        <v>3</v>
      </c>
      <c r="R552" s="68">
        <v>0</v>
      </c>
      <c r="S552" s="68">
        <v>0</v>
      </c>
      <c r="T552" s="68">
        <v>0</v>
      </c>
      <c r="U552" s="68">
        <v>845</v>
      </c>
    </row>
    <row r="553" spans="1:21" x14ac:dyDescent="0.25">
      <c r="A553" s="68" t="s">
        <v>9</v>
      </c>
      <c r="B553" s="68">
        <v>3</v>
      </c>
      <c r="C553" s="68">
        <v>0</v>
      </c>
      <c r="D553" s="68">
        <v>0</v>
      </c>
      <c r="E553" s="68">
        <v>1</v>
      </c>
      <c r="F553" s="68">
        <v>500</v>
      </c>
      <c r="P553" s="68" t="s">
        <v>9</v>
      </c>
      <c r="Q553" s="68">
        <v>3</v>
      </c>
      <c r="R553" s="68">
        <v>0</v>
      </c>
      <c r="S553" s="68">
        <v>0</v>
      </c>
      <c r="T553" s="68">
        <v>1</v>
      </c>
      <c r="U553" s="68">
        <v>500</v>
      </c>
    </row>
    <row r="554" spans="1:21" x14ac:dyDescent="0.25">
      <c r="A554" s="68" t="s">
        <v>9</v>
      </c>
      <c r="B554" s="68">
        <v>3</v>
      </c>
      <c r="C554" s="68">
        <v>0</v>
      </c>
      <c r="D554" s="68">
        <v>1</v>
      </c>
      <c r="E554" s="68">
        <v>0</v>
      </c>
      <c r="F554" s="68">
        <v>1361</v>
      </c>
      <c r="P554" s="68" t="s">
        <v>9</v>
      </c>
      <c r="Q554" s="68">
        <v>3</v>
      </c>
      <c r="R554" s="68">
        <v>0</v>
      </c>
      <c r="S554" s="68">
        <v>1</v>
      </c>
      <c r="T554" s="68">
        <v>0</v>
      </c>
      <c r="U554" s="68">
        <v>1361</v>
      </c>
    </row>
    <row r="555" spans="1:21" x14ac:dyDescent="0.25">
      <c r="A555" s="68" t="s">
        <v>9</v>
      </c>
      <c r="B555" s="68">
        <v>3</v>
      </c>
      <c r="C555" s="68">
        <v>0</v>
      </c>
      <c r="D555" s="68">
        <v>1</v>
      </c>
      <c r="E555" s="68">
        <v>1</v>
      </c>
      <c r="F555" s="68">
        <v>3816</v>
      </c>
      <c r="P555" s="68" t="s">
        <v>9</v>
      </c>
      <c r="Q555" s="68">
        <v>3</v>
      </c>
      <c r="R555" s="68">
        <v>0</v>
      </c>
      <c r="S555" s="68">
        <v>1</v>
      </c>
      <c r="T555" s="68">
        <v>1</v>
      </c>
      <c r="U555" s="68">
        <v>3816</v>
      </c>
    </row>
    <row r="556" spans="1:21" x14ac:dyDescent="0.25">
      <c r="A556" s="68" t="s">
        <v>9</v>
      </c>
      <c r="B556" s="68">
        <v>3</v>
      </c>
      <c r="C556" s="68">
        <v>1</v>
      </c>
      <c r="D556" s="68">
        <v>0</v>
      </c>
      <c r="E556" s="68">
        <v>0</v>
      </c>
      <c r="F556" s="68">
        <v>4</v>
      </c>
      <c r="P556" s="68" t="s">
        <v>9</v>
      </c>
      <c r="Q556" s="68">
        <v>3</v>
      </c>
      <c r="R556" s="68">
        <v>1</v>
      </c>
      <c r="S556" s="68">
        <v>0</v>
      </c>
      <c r="T556" s="68">
        <v>0</v>
      </c>
      <c r="U556" s="68">
        <v>4</v>
      </c>
    </row>
    <row r="557" spans="1:21" x14ac:dyDescent="0.25">
      <c r="A557" s="68" t="s">
        <v>9</v>
      </c>
      <c r="B557" s="68">
        <v>3</v>
      </c>
      <c r="C557" s="68">
        <v>1</v>
      </c>
      <c r="D557" s="68">
        <v>0</v>
      </c>
      <c r="E557" s="68">
        <v>1</v>
      </c>
      <c r="F557" s="68">
        <v>4</v>
      </c>
      <c r="P557" s="68" t="s">
        <v>9</v>
      </c>
      <c r="Q557" s="68">
        <v>3</v>
      </c>
      <c r="R557" s="68">
        <v>1</v>
      </c>
      <c r="S557" s="68">
        <v>0</v>
      </c>
      <c r="T557" s="68">
        <v>1</v>
      </c>
      <c r="U557" s="68">
        <v>4</v>
      </c>
    </row>
    <row r="558" spans="1:21" x14ac:dyDescent="0.25">
      <c r="A558" s="68" t="s">
        <v>9</v>
      </c>
      <c r="B558" s="68">
        <v>3</v>
      </c>
      <c r="C558" s="68">
        <v>1</v>
      </c>
      <c r="D558" s="68">
        <v>1</v>
      </c>
      <c r="E558" s="68">
        <v>0</v>
      </c>
      <c r="F558" s="68">
        <v>28</v>
      </c>
      <c r="P558" s="68" t="s">
        <v>9</v>
      </c>
      <c r="Q558" s="68">
        <v>3</v>
      </c>
      <c r="R558" s="68">
        <v>1</v>
      </c>
      <c r="S558" s="68">
        <v>1</v>
      </c>
      <c r="T558" s="68">
        <v>0</v>
      </c>
      <c r="U558" s="68">
        <v>28</v>
      </c>
    </row>
    <row r="559" spans="1:21" x14ac:dyDescent="0.25">
      <c r="A559" s="68" t="s">
        <v>9</v>
      </c>
      <c r="B559" s="68">
        <v>3</v>
      </c>
      <c r="C559" s="68">
        <v>1</v>
      </c>
      <c r="D559" s="68">
        <v>1</v>
      </c>
      <c r="E559" s="68">
        <v>1</v>
      </c>
      <c r="F559" s="68">
        <v>76</v>
      </c>
      <c r="P559" s="68" t="s">
        <v>9</v>
      </c>
      <c r="Q559" s="68">
        <v>3</v>
      </c>
      <c r="R559" s="68">
        <v>1</v>
      </c>
      <c r="S559" s="68">
        <v>1</v>
      </c>
      <c r="T559" s="68">
        <v>1</v>
      </c>
      <c r="U559" s="68">
        <v>76</v>
      </c>
    </row>
    <row r="560" spans="1:21" x14ac:dyDescent="0.25">
      <c r="A560" s="68" t="s">
        <v>9</v>
      </c>
      <c r="B560" s="68">
        <v>4</v>
      </c>
      <c r="C560" s="68">
        <v>0</v>
      </c>
      <c r="D560" s="68">
        <v>0</v>
      </c>
      <c r="E560" s="68">
        <v>0</v>
      </c>
      <c r="F560" s="68">
        <v>986</v>
      </c>
      <c r="P560" s="68" t="s">
        <v>9</v>
      </c>
      <c r="Q560" s="68">
        <v>4</v>
      </c>
      <c r="R560" s="68">
        <v>0</v>
      </c>
      <c r="S560" s="68">
        <v>0</v>
      </c>
      <c r="T560" s="68">
        <v>0</v>
      </c>
      <c r="U560" s="68">
        <v>986</v>
      </c>
    </row>
    <row r="561" spans="1:21" x14ac:dyDescent="0.25">
      <c r="A561" s="68" t="s">
        <v>9</v>
      </c>
      <c r="B561" s="68">
        <v>4</v>
      </c>
      <c r="C561" s="68">
        <v>0</v>
      </c>
      <c r="D561" s="68">
        <v>0</v>
      </c>
      <c r="E561" s="68">
        <v>1</v>
      </c>
      <c r="F561" s="68">
        <v>102</v>
      </c>
      <c r="P561" s="68" t="s">
        <v>9</v>
      </c>
      <c r="Q561" s="68">
        <v>4</v>
      </c>
      <c r="R561" s="68">
        <v>0</v>
      </c>
      <c r="S561" s="68">
        <v>0</v>
      </c>
      <c r="T561" s="68">
        <v>1</v>
      </c>
      <c r="U561" s="68">
        <v>102</v>
      </c>
    </row>
    <row r="562" spans="1:21" x14ac:dyDescent="0.25">
      <c r="A562" s="68" t="s">
        <v>9</v>
      </c>
      <c r="B562" s="68">
        <v>4</v>
      </c>
      <c r="C562" s="68">
        <v>0</v>
      </c>
      <c r="D562" s="68">
        <v>1</v>
      </c>
      <c r="E562" s="68">
        <v>0</v>
      </c>
      <c r="F562" s="68">
        <v>1162</v>
      </c>
      <c r="P562" s="68" t="s">
        <v>9</v>
      </c>
      <c r="Q562" s="68">
        <v>4</v>
      </c>
      <c r="R562" s="68">
        <v>0</v>
      </c>
      <c r="S562" s="68">
        <v>1</v>
      </c>
      <c r="T562" s="68">
        <v>0</v>
      </c>
      <c r="U562" s="68">
        <v>1162</v>
      </c>
    </row>
    <row r="563" spans="1:21" x14ac:dyDescent="0.25">
      <c r="A563" s="68" t="s">
        <v>9</v>
      </c>
      <c r="B563" s="68">
        <v>4</v>
      </c>
      <c r="C563" s="68">
        <v>0</v>
      </c>
      <c r="D563" s="68">
        <v>1</v>
      </c>
      <c r="E563" s="68">
        <v>1</v>
      </c>
      <c r="F563" s="68">
        <v>1120</v>
      </c>
      <c r="P563" s="68" t="s">
        <v>9</v>
      </c>
      <c r="Q563" s="68">
        <v>4</v>
      </c>
      <c r="R563" s="68">
        <v>0</v>
      </c>
      <c r="S563" s="68">
        <v>1</v>
      </c>
      <c r="T563" s="68">
        <v>1</v>
      </c>
      <c r="U563" s="68">
        <v>1120</v>
      </c>
    </row>
    <row r="564" spans="1:21" x14ac:dyDescent="0.25">
      <c r="A564" s="68" t="s">
        <v>9</v>
      </c>
      <c r="B564" s="68">
        <v>4</v>
      </c>
      <c r="C564" s="68">
        <v>1</v>
      </c>
      <c r="D564" s="68">
        <v>0</v>
      </c>
      <c r="E564" s="68">
        <v>0</v>
      </c>
      <c r="F564" s="68">
        <v>16</v>
      </c>
      <c r="P564" s="68" t="s">
        <v>9</v>
      </c>
      <c r="Q564" s="68">
        <v>4</v>
      </c>
      <c r="R564" s="68">
        <v>1</v>
      </c>
      <c r="S564" s="68">
        <v>0</v>
      </c>
      <c r="T564" s="68">
        <v>0</v>
      </c>
      <c r="U564" s="68">
        <v>16</v>
      </c>
    </row>
    <row r="565" spans="1:21" x14ac:dyDescent="0.25">
      <c r="A565" s="68" t="s">
        <v>9</v>
      </c>
      <c r="B565" s="68">
        <v>4</v>
      </c>
      <c r="C565" s="68">
        <v>1</v>
      </c>
      <c r="D565" s="68">
        <v>0</v>
      </c>
      <c r="E565" s="68">
        <v>1</v>
      </c>
      <c r="F565" s="68">
        <v>6</v>
      </c>
      <c r="P565" s="68" t="s">
        <v>9</v>
      </c>
      <c r="Q565" s="68">
        <v>4</v>
      </c>
      <c r="R565" s="68">
        <v>1</v>
      </c>
      <c r="S565" s="68">
        <v>0</v>
      </c>
      <c r="T565" s="68">
        <v>1</v>
      </c>
      <c r="U565" s="68">
        <v>6</v>
      </c>
    </row>
    <row r="566" spans="1:21" x14ac:dyDescent="0.25">
      <c r="A566" s="68" t="s">
        <v>9</v>
      </c>
      <c r="B566" s="68">
        <v>4</v>
      </c>
      <c r="C566" s="68">
        <v>1</v>
      </c>
      <c r="D566" s="68">
        <v>1</v>
      </c>
      <c r="E566" s="68">
        <v>0</v>
      </c>
      <c r="F566" s="68">
        <v>41</v>
      </c>
      <c r="P566" s="68" t="s">
        <v>9</v>
      </c>
      <c r="Q566" s="68">
        <v>4</v>
      </c>
      <c r="R566" s="68">
        <v>1</v>
      </c>
      <c r="S566" s="68">
        <v>1</v>
      </c>
      <c r="T566" s="68">
        <v>0</v>
      </c>
      <c r="U566" s="68">
        <v>41</v>
      </c>
    </row>
    <row r="567" spans="1:21" x14ac:dyDescent="0.25">
      <c r="A567" s="68" t="s">
        <v>9</v>
      </c>
      <c r="B567" s="68">
        <v>4</v>
      </c>
      <c r="C567" s="68">
        <v>1</v>
      </c>
      <c r="D567" s="68">
        <v>1</v>
      </c>
      <c r="E567" s="68">
        <v>1</v>
      </c>
      <c r="F567" s="68">
        <v>35</v>
      </c>
      <c r="P567" s="68" t="s">
        <v>9</v>
      </c>
      <c r="Q567" s="68">
        <v>4</v>
      </c>
      <c r="R567" s="68">
        <v>1</v>
      </c>
      <c r="S567" s="68">
        <v>1</v>
      </c>
      <c r="T567" s="68">
        <v>1</v>
      </c>
      <c r="U567" s="68">
        <v>35</v>
      </c>
    </row>
    <row r="568" spans="1:21" x14ac:dyDescent="0.25">
      <c r="A568" s="68" t="s">
        <v>9</v>
      </c>
      <c r="B568" s="68" t="s">
        <v>3</v>
      </c>
      <c r="C568" s="68">
        <v>0</v>
      </c>
      <c r="D568" s="68">
        <v>0</v>
      </c>
      <c r="E568" s="68">
        <v>0</v>
      </c>
      <c r="F568" s="68">
        <v>1967</v>
      </c>
      <c r="P568" s="68" t="s">
        <v>9</v>
      </c>
      <c r="Q568" s="68" t="s">
        <v>3</v>
      </c>
      <c r="R568" s="68">
        <v>0</v>
      </c>
      <c r="S568" s="68">
        <v>0</v>
      </c>
      <c r="T568" s="68">
        <v>0</v>
      </c>
      <c r="U568" s="68">
        <v>1967</v>
      </c>
    </row>
    <row r="569" spans="1:21" x14ac:dyDescent="0.25">
      <c r="A569" s="68" t="s">
        <v>9</v>
      </c>
      <c r="B569" s="68" t="s">
        <v>3</v>
      </c>
      <c r="C569" s="68">
        <v>0</v>
      </c>
      <c r="D569" s="68">
        <v>0</v>
      </c>
      <c r="E569" s="68">
        <v>1</v>
      </c>
      <c r="F569" s="68">
        <v>757</v>
      </c>
      <c r="P569" s="68" t="s">
        <v>9</v>
      </c>
      <c r="Q569" s="68" t="s">
        <v>3</v>
      </c>
      <c r="R569" s="68">
        <v>0</v>
      </c>
      <c r="S569" s="68">
        <v>0</v>
      </c>
      <c r="T569" s="68">
        <v>1</v>
      </c>
      <c r="U569" s="68">
        <v>757</v>
      </c>
    </row>
    <row r="570" spans="1:21" x14ac:dyDescent="0.25">
      <c r="A570" s="68" t="s">
        <v>9</v>
      </c>
      <c r="B570" s="68" t="s">
        <v>3</v>
      </c>
      <c r="C570" s="68">
        <v>0</v>
      </c>
      <c r="D570" s="68">
        <v>1</v>
      </c>
      <c r="E570" s="68">
        <v>0</v>
      </c>
      <c r="F570" s="68">
        <v>479</v>
      </c>
      <c r="P570" s="68" t="s">
        <v>9</v>
      </c>
      <c r="Q570" s="68" t="s">
        <v>3</v>
      </c>
      <c r="R570" s="68">
        <v>0</v>
      </c>
      <c r="S570" s="68">
        <v>1</v>
      </c>
      <c r="T570" s="68">
        <v>0</v>
      </c>
      <c r="U570" s="68">
        <v>479</v>
      </c>
    </row>
    <row r="571" spans="1:21" x14ac:dyDescent="0.25">
      <c r="A571" s="68" t="s">
        <v>9</v>
      </c>
      <c r="B571" s="68" t="s">
        <v>3</v>
      </c>
      <c r="C571" s="68">
        <v>0</v>
      </c>
      <c r="D571" s="68">
        <v>1</v>
      </c>
      <c r="E571" s="68">
        <v>1</v>
      </c>
      <c r="F571" s="68">
        <v>329</v>
      </c>
      <c r="P571" s="68" t="s">
        <v>9</v>
      </c>
      <c r="Q571" s="68" t="s">
        <v>3</v>
      </c>
      <c r="R571" s="68">
        <v>0</v>
      </c>
      <c r="S571" s="68">
        <v>1</v>
      </c>
      <c r="T571" s="68">
        <v>1</v>
      </c>
      <c r="U571" s="68">
        <v>329</v>
      </c>
    </row>
    <row r="572" spans="1:21" x14ac:dyDescent="0.25">
      <c r="A572" s="68" t="s">
        <v>9</v>
      </c>
      <c r="B572" s="68" t="s">
        <v>3</v>
      </c>
      <c r="C572" s="68">
        <v>1</v>
      </c>
      <c r="D572" s="68">
        <v>0</v>
      </c>
      <c r="E572" s="68">
        <v>0</v>
      </c>
      <c r="F572" s="68">
        <v>20</v>
      </c>
      <c r="P572" s="68" t="s">
        <v>9</v>
      </c>
      <c r="Q572" s="68" t="s">
        <v>3</v>
      </c>
      <c r="R572" s="68">
        <v>1</v>
      </c>
      <c r="S572" s="68">
        <v>0</v>
      </c>
      <c r="T572" s="68">
        <v>0</v>
      </c>
      <c r="U572" s="68">
        <v>20</v>
      </c>
    </row>
    <row r="573" spans="1:21" x14ac:dyDescent="0.25">
      <c r="A573" s="68" t="s">
        <v>9</v>
      </c>
      <c r="B573" s="68" t="s">
        <v>3</v>
      </c>
      <c r="C573" s="68">
        <v>1</v>
      </c>
      <c r="D573" s="68">
        <v>0</v>
      </c>
      <c r="E573" s="68">
        <v>1</v>
      </c>
      <c r="F573" s="68">
        <v>7</v>
      </c>
      <c r="P573" s="68" t="s">
        <v>9</v>
      </c>
      <c r="Q573" s="68" t="s">
        <v>3</v>
      </c>
      <c r="R573" s="68">
        <v>1</v>
      </c>
      <c r="S573" s="68">
        <v>0</v>
      </c>
      <c r="T573" s="68">
        <v>1</v>
      </c>
      <c r="U573" s="68">
        <v>7</v>
      </c>
    </row>
    <row r="574" spans="1:21" x14ac:dyDescent="0.25">
      <c r="A574" s="68" t="s">
        <v>9</v>
      </c>
      <c r="B574" s="68" t="s">
        <v>3</v>
      </c>
      <c r="C574" s="68">
        <v>1</v>
      </c>
      <c r="D574" s="68">
        <v>1</v>
      </c>
      <c r="E574" s="68">
        <v>0</v>
      </c>
      <c r="F574" s="68">
        <v>30</v>
      </c>
      <c r="P574" s="68" t="s">
        <v>9</v>
      </c>
      <c r="Q574" s="68" t="s">
        <v>3</v>
      </c>
      <c r="R574" s="68">
        <v>1</v>
      </c>
      <c r="S574" s="68">
        <v>1</v>
      </c>
      <c r="T574" s="68">
        <v>0</v>
      </c>
      <c r="U574" s="68">
        <v>30</v>
      </c>
    </row>
    <row r="575" spans="1:21" x14ac:dyDescent="0.25">
      <c r="A575" s="68" t="s">
        <v>9</v>
      </c>
      <c r="B575" s="68" t="s">
        <v>3</v>
      </c>
      <c r="C575" s="68">
        <v>1</v>
      </c>
      <c r="D575" s="68">
        <v>1</v>
      </c>
      <c r="E575" s="68">
        <v>1</v>
      </c>
      <c r="F575" s="68">
        <v>8</v>
      </c>
      <c r="P575" s="68" t="s">
        <v>9</v>
      </c>
      <c r="Q575" s="68" t="s">
        <v>3</v>
      </c>
      <c r="R575" s="68">
        <v>1</v>
      </c>
      <c r="S575" s="68">
        <v>1</v>
      </c>
      <c r="T575" s="68">
        <v>1</v>
      </c>
      <c r="U575" s="68">
        <v>8</v>
      </c>
    </row>
    <row r="576" spans="1:21" x14ac:dyDescent="0.25">
      <c r="A576" s="68" t="s">
        <v>14</v>
      </c>
      <c r="B576" s="68">
        <v>1</v>
      </c>
      <c r="C576" s="68">
        <v>0</v>
      </c>
      <c r="D576" s="68">
        <v>0</v>
      </c>
      <c r="E576" s="68">
        <v>0</v>
      </c>
      <c r="F576" s="68">
        <v>691</v>
      </c>
      <c r="P576" s="68" t="s">
        <v>14</v>
      </c>
      <c r="Q576" s="68">
        <v>1</v>
      </c>
      <c r="R576" s="68">
        <v>0</v>
      </c>
      <c r="S576" s="68">
        <v>0</v>
      </c>
      <c r="T576" s="68">
        <v>0</v>
      </c>
      <c r="U576" s="68">
        <v>691</v>
      </c>
    </row>
    <row r="577" spans="1:21" x14ac:dyDescent="0.25">
      <c r="A577" s="68" t="s">
        <v>14</v>
      </c>
      <c r="B577" s="68">
        <v>1</v>
      </c>
      <c r="C577" s="68">
        <v>0</v>
      </c>
      <c r="D577" s="68">
        <v>0</v>
      </c>
      <c r="E577" s="68">
        <v>1</v>
      </c>
      <c r="F577" s="68">
        <v>178</v>
      </c>
      <c r="P577" s="68" t="s">
        <v>14</v>
      </c>
      <c r="Q577" s="68">
        <v>1</v>
      </c>
      <c r="R577" s="68">
        <v>0</v>
      </c>
      <c r="S577" s="68">
        <v>0</v>
      </c>
      <c r="T577" s="68">
        <v>1</v>
      </c>
      <c r="U577" s="68">
        <v>178</v>
      </c>
    </row>
    <row r="578" spans="1:21" x14ac:dyDescent="0.25">
      <c r="A578" s="68" t="s">
        <v>14</v>
      </c>
      <c r="B578" s="68">
        <v>1</v>
      </c>
      <c r="C578" s="68">
        <v>0</v>
      </c>
      <c r="D578" s="68">
        <v>1</v>
      </c>
      <c r="E578" s="68">
        <v>0</v>
      </c>
      <c r="F578" s="68">
        <v>147</v>
      </c>
      <c r="P578" s="68" t="s">
        <v>14</v>
      </c>
      <c r="Q578" s="68">
        <v>1</v>
      </c>
      <c r="R578" s="68">
        <v>0</v>
      </c>
      <c r="S578" s="68">
        <v>1</v>
      </c>
      <c r="T578" s="68">
        <v>0</v>
      </c>
      <c r="U578" s="68">
        <v>147</v>
      </c>
    </row>
    <row r="579" spans="1:21" x14ac:dyDescent="0.25">
      <c r="A579" s="68" t="s">
        <v>14</v>
      </c>
      <c r="B579" s="68">
        <v>1</v>
      </c>
      <c r="C579" s="68">
        <v>0</v>
      </c>
      <c r="D579" s="68">
        <v>1</v>
      </c>
      <c r="E579" s="68">
        <v>1</v>
      </c>
      <c r="F579" s="68">
        <v>54</v>
      </c>
      <c r="P579" s="68" t="s">
        <v>14</v>
      </c>
      <c r="Q579" s="68">
        <v>1</v>
      </c>
      <c r="R579" s="68">
        <v>0</v>
      </c>
      <c r="S579" s="68">
        <v>1</v>
      </c>
      <c r="T579" s="68">
        <v>1</v>
      </c>
      <c r="U579" s="68">
        <v>54</v>
      </c>
    </row>
    <row r="580" spans="1:21" x14ac:dyDescent="0.25">
      <c r="A580" s="68" t="s">
        <v>14</v>
      </c>
      <c r="B580" s="68">
        <v>1</v>
      </c>
      <c r="C580" s="68">
        <v>1</v>
      </c>
      <c r="D580" s="68">
        <v>0</v>
      </c>
      <c r="E580" s="68">
        <v>0</v>
      </c>
      <c r="F580" s="68">
        <v>12</v>
      </c>
      <c r="P580" s="68" t="s">
        <v>14</v>
      </c>
      <c r="Q580" s="68">
        <v>1</v>
      </c>
      <c r="R580" s="68">
        <v>1</v>
      </c>
      <c r="S580" s="68">
        <v>0</v>
      </c>
      <c r="T580" s="68">
        <v>0</v>
      </c>
      <c r="U580" s="68">
        <v>12</v>
      </c>
    </row>
    <row r="581" spans="1:21" x14ac:dyDescent="0.25">
      <c r="A581" s="68" t="s">
        <v>14</v>
      </c>
      <c r="B581" s="68">
        <v>1</v>
      </c>
      <c r="C581" s="68">
        <v>1</v>
      </c>
      <c r="D581" s="68">
        <v>0</v>
      </c>
      <c r="E581" s="68">
        <v>1</v>
      </c>
      <c r="F581" s="68">
        <v>2</v>
      </c>
      <c r="P581" s="68" t="s">
        <v>14</v>
      </c>
      <c r="Q581" s="68">
        <v>1</v>
      </c>
      <c r="R581" s="68">
        <v>1</v>
      </c>
      <c r="S581" s="68">
        <v>0</v>
      </c>
      <c r="T581" s="68">
        <v>1</v>
      </c>
      <c r="U581" s="68">
        <v>2</v>
      </c>
    </row>
    <row r="582" spans="1:21" x14ac:dyDescent="0.25">
      <c r="A582" s="68" t="s">
        <v>14</v>
      </c>
      <c r="B582" s="68">
        <v>1</v>
      </c>
      <c r="C582" s="68">
        <v>1</v>
      </c>
      <c r="D582" s="68">
        <v>1</v>
      </c>
      <c r="E582" s="68">
        <v>0</v>
      </c>
      <c r="F582" s="68">
        <v>50</v>
      </c>
      <c r="P582" s="68" t="s">
        <v>14</v>
      </c>
      <c r="Q582" s="68">
        <v>1</v>
      </c>
      <c r="R582" s="68">
        <v>1</v>
      </c>
      <c r="S582" s="68">
        <v>1</v>
      </c>
      <c r="T582" s="68">
        <v>0</v>
      </c>
      <c r="U582" s="68">
        <v>50</v>
      </c>
    </row>
    <row r="583" spans="1:21" x14ac:dyDescent="0.25">
      <c r="A583" s="68" t="s">
        <v>14</v>
      </c>
      <c r="B583" s="68">
        <v>1</v>
      </c>
      <c r="C583" s="68">
        <v>1</v>
      </c>
      <c r="D583" s="68">
        <v>1</v>
      </c>
      <c r="E583" s="68">
        <v>1</v>
      </c>
      <c r="F583" s="68">
        <v>3</v>
      </c>
      <c r="P583" s="68" t="s">
        <v>14</v>
      </c>
      <c r="Q583" s="68">
        <v>1</v>
      </c>
      <c r="R583" s="68">
        <v>1</v>
      </c>
      <c r="S583" s="68">
        <v>1</v>
      </c>
      <c r="T583" s="68">
        <v>1</v>
      </c>
      <c r="U583" s="68">
        <v>3</v>
      </c>
    </row>
    <row r="584" spans="1:21" x14ac:dyDescent="0.25">
      <c r="A584" s="68" t="s">
        <v>14</v>
      </c>
      <c r="B584" s="68">
        <v>2</v>
      </c>
      <c r="C584" s="68">
        <v>0</v>
      </c>
      <c r="D584" s="68">
        <v>0</v>
      </c>
      <c r="E584" s="68">
        <v>0</v>
      </c>
      <c r="F584" s="68">
        <v>717</v>
      </c>
      <c r="P584" s="68" t="s">
        <v>14</v>
      </c>
      <c r="Q584" s="68">
        <v>2</v>
      </c>
      <c r="R584" s="68">
        <v>0</v>
      </c>
      <c r="S584" s="68">
        <v>0</v>
      </c>
      <c r="T584" s="68">
        <v>0</v>
      </c>
      <c r="U584" s="68">
        <v>717</v>
      </c>
    </row>
    <row r="585" spans="1:21" x14ac:dyDescent="0.25">
      <c r="A585" s="68" t="s">
        <v>14</v>
      </c>
      <c r="B585" s="68">
        <v>2</v>
      </c>
      <c r="C585" s="68">
        <v>0</v>
      </c>
      <c r="D585" s="68">
        <v>0</v>
      </c>
      <c r="E585" s="68">
        <v>1</v>
      </c>
      <c r="F585" s="68">
        <v>402</v>
      </c>
      <c r="P585" s="68" t="s">
        <v>14</v>
      </c>
      <c r="Q585" s="68">
        <v>2</v>
      </c>
      <c r="R585" s="68">
        <v>0</v>
      </c>
      <c r="S585" s="68">
        <v>0</v>
      </c>
      <c r="T585" s="68">
        <v>1</v>
      </c>
      <c r="U585" s="68">
        <v>402</v>
      </c>
    </row>
    <row r="586" spans="1:21" x14ac:dyDescent="0.25">
      <c r="A586" s="68" t="s">
        <v>14</v>
      </c>
      <c r="B586" s="68">
        <v>2</v>
      </c>
      <c r="C586" s="68">
        <v>0</v>
      </c>
      <c r="D586" s="68">
        <v>1</v>
      </c>
      <c r="E586" s="68">
        <v>0</v>
      </c>
      <c r="F586" s="68">
        <v>299</v>
      </c>
      <c r="P586" s="68" t="s">
        <v>14</v>
      </c>
      <c r="Q586" s="68">
        <v>2</v>
      </c>
      <c r="R586" s="68">
        <v>0</v>
      </c>
      <c r="S586" s="68">
        <v>1</v>
      </c>
      <c r="T586" s="68">
        <v>0</v>
      </c>
      <c r="U586" s="68">
        <v>299</v>
      </c>
    </row>
    <row r="587" spans="1:21" x14ac:dyDescent="0.25">
      <c r="A587" s="68" t="s">
        <v>14</v>
      </c>
      <c r="B587" s="68">
        <v>2</v>
      </c>
      <c r="C587" s="68">
        <v>0</v>
      </c>
      <c r="D587" s="68">
        <v>1</v>
      </c>
      <c r="E587" s="68">
        <v>1</v>
      </c>
      <c r="F587" s="68">
        <v>806</v>
      </c>
      <c r="P587" s="68" t="s">
        <v>14</v>
      </c>
      <c r="Q587" s="68">
        <v>2</v>
      </c>
      <c r="R587" s="68">
        <v>0</v>
      </c>
      <c r="S587" s="68">
        <v>1</v>
      </c>
      <c r="T587" s="68">
        <v>1</v>
      </c>
      <c r="U587" s="68">
        <v>806</v>
      </c>
    </row>
    <row r="588" spans="1:21" x14ac:dyDescent="0.25">
      <c r="A588" s="68" t="s">
        <v>14</v>
      </c>
      <c r="B588" s="68">
        <v>2</v>
      </c>
      <c r="C588" s="68">
        <v>1</v>
      </c>
      <c r="D588" s="68">
        <v>0</v>
      </c>
      <c r="E588" s="68">
        <v>0</v>
      </c>
      <c r="F588" s="68">
        <v>10</v>
      </c>
      <c r="P588" s="68" t="s">
        <v>14</v>
      </c>
      <c r="Q588" s="68">
        <v>2</v>
      </c>
      <c r="R588" s="68">
        <v>1</v>
      </c>
      <c r="S588" s="68">
        <v>0</v>
      </c>
      <c r="T588" s="68">
        <v>0</v>
      </c>
      <c r="U588" s="68">
        <v>10</v>
      </c>
    </row>
    <row r="589" spans="1:21" x14ac:dyDescent="0.25">
      <c r="A589" s="68" t="s">
        <v>14</v>
      </c>
      <c r="B589" s="68">
        <v>2</v>
      </c>
      <c r="C589" s="68">
        <v>1</v>
      </c>
      <c r="D589" s="68">
        <v>0</v>
      </c>
      <c r="E589" s="68">
        <v>1</v>
      </c>
      <c r="F589" s="68">
        <v>9</v>
      </c>
      <c r="P589" s="68" t="s">
        <v>14</v>
      </c>
      <c r="Q589" s="68">
        <v>2</v>
      </c>
      <c r="R589" s="68">
        <v>1</v>
      </c>
      <c r="S589" s="68">
        <v>0</v>
      </c>
      <c r="T589" s="68">
        <v>1</v>
      </c>
      <c r="U589" s="68">
        <v>9</v>
      </c>
    </row>
    <row r="590" spans="1:21" x14ac:dyDescent="0.25">
      <c r="A590" s="68" t="s">
        <v>14</v>
      </c>
      <c r="B590" s="68">
        <v>2</v>
      </c>
      <c r="C590" s="68">
        <v>1</v>
      </c>
      <c r="D590" s="68">
        <v>1</v>
      </c>
      <c r="E590" s="68">
        <v>0</v>
      </c>
      <c r="F590" s="68">
        <v>87</v>
      </c>
      <c r="P590" s="68" t="s">
        <v>14</v>
      </c>
      <c r="Q590" s="68">
        <v>2</v>
      </c>
      <c r="R590" s="68">
        <v>1</v>
      </c>
      <c r="S590" s="68">
        <v>1</v>
      </c>
      <c r="T590" s="68">
        <v>0</v>
      </c>
      <c r="U590" s="68">
        <v>87</v>
      </c>
    </row>
    <row r="591" spans="1:21" x14ac:dyDescent="0.25">
      <c r="A591" s="68" t="s">
        <v>14</v>
      </c>
      <c r="B591" s="68">
        <v>2</v>
      </c>
      <c r="C591" s="68">
        <v>1</v>
      </c>
      <c r="D591" s="68">
        <v>1</v>
      </c>
      <c r="E591" s="68">
        <v>1</v>
      </c>
      <c r="F591" s="68">
        <v>39</v>
      </c>
      <c r="P591" s="68" t="s">
        <v>14</v>
      </c>
      <c r="Q591" s="68">
        <v>2</v>
      </c>
      <c r="R591" s="68">
        <v>1</v>
      </c>
      <c r="S591" s="68">
        <v>1</v>
      </c>
      <c r="T591" s="68">
        <v>1</v>
      </c>
      <c r="U591" s="68">
        <v>39</v>
      </c>
    </row>
    <row r="592" spans="1:21" x14ac:dyDescent="0.25">
      <c r="A592" s="68" t="s">
        <v>14</v>
      </c>
      <c r="B592" s="68">
        <v>3</v>
      </c>
      <c r="C592" s="68">
        <v>0</v>
      </c>
      <c r="D592" s="68">
        <v>0</v>
      </c>
      <c r="E592" s="68">
        <v>0</v>
      </c>
      <c r="F592" s="68">
        <v>772</v>
      </c>
      <c r="P592" s="68" t="s">
        <v>14</v>
      </c>
      <c r="Q592" s="68">
        <v>3</v>
      </c>
      <c r="R592" s="68">
        <v>0</v>
      </c>
      <c r="S592" s="68">
        <v>0</v>
      </c>
      <c r="T592" s="68">
        <v>0</v>
      </c>
      <c r="U592" s="68">
        <v>772</v>
      </c>
    </row>
    <row r="593" spans="1:21" x14ac:dyDescent="0.25">
      <c r="A593" s="68" t="s">
        <v>14</v>
      </c>
      <c r="B593" s="68">
        <v>3</v>
      </c>
      <c r="C593" s="68">
        <v>0</v>
      </c>
      <c r="D593" s="68">
        <v>0</v>
      </c>
      <c r="E593" s="68">
        <v>1</v>
      </c>
      <c r="F593" s="68">
        <v>59</v>
      </c>
      <c r="P593" s="68" t="s">
        <v>14</v>
      </c>
      <c r="Q593" s="68">
        <v>3</v>
      </c>
      <c r="R593" s="68">
        <v>0</v>
      </c>
      <c r="S593" s="68">
        <v>0</v>
      </c>
      <c r="T593" s="68">
        <v>1</v>
      </c>
      <c r="U593" s="68">
        <v>59</v>
      </c>
    </row>
    <row r="594" spans="1:21" x14ac:dyDescent="0.25">
      <c r="A594" s="68" t="s">
        <v>14</v>
      </c>
      <c r="B594" s="68">
        <v>3</v>
      </c>
      <c r="C594" s="68">
        <v>0</v>
      </c>
      <c r="D594" s="68">
        <v>1</v>
      </c>
      <c r="E594" s="68">
        <v>0</v>
      </c>
      <c r="F594" s="68">
        <v>657</v>
      </c>
      <c r="P594" s="68" t="s">
        <v>14</v>
      </c>
      <c r="Q594" s="68">
        <v>3</v>
      </c>
      <c r="R594" s="68">
        <v>0</v>
      </c>
      <c r="S594" s="68">
        <v>1</v>
      </c>
      <c r="T594" s="68">
        <v>0</v>
      </c>
      <c r="U594" s="68">
        <v>657</v>
      </c>
    </row>
    <row r="595" spans="1:21" x14ac:dyDescent="0.25">
      <c r="A595" s="68" t="s">
        <v>14</v>
      </c>
      <c r="B595" s="68">
        <v>3</v>
      </c>
      <c r="C595" s="68">
        <v>0</v>
      </c>
      <c r="D595" s="68">
        <v>1</v>
      </c>
      <c r="E595" s="68">
        <v>1</v>
      </c>
      <c r="F595" s="68">
        <v>57</v>
      </c>
      <c r="P595" s="68" t="s">
        <v>14</v>
      </c>
      <c r="Q595" s="68">
        <v>3</v>
      </c>
      <c r="R595" s="68">
        <v>0</v>
      </c>
      <c r="S595" s="68">
        <v>1</v>
      </c>
      <c r="T595" s="68">
        <v>1</v>
      </c>
      <c r="U595" s="68">
        <v>57</v>
      </c>
    </row>
    <row r="596" spans="1:21" x14ac:dyDescent="0.25">
      <c r="A596" s="68" t="s">
        <v>14</v>
      </c>
      <c r="B596" s="68">
        <v>3</v>
      </c>
      <c r="C596" s="68">
        <v>1</v>
      </c>
      <c r="D596" s="68">
        <v>0</v>
      </c>
      <c r="E596" s="68">
        <v>0</v>
      </c>
      <c r="F596" s="68">
        <v>27</v>
      </c>
      <c r="P596" s="68" t="s">
        <v>14</v>
      </c>
      <c r="Q596" s="68">
        <v>3</v>
      </c>
      <c r="R596" s="68">
        <v>1</v>
      </c>
      <c r="S596" s="68">
        <v>0</v>
      </c>
      <c r="T596" s="68">
        <v>0</v>
      </c>
      <c r="U596" s="68">
        <v>27</v>
      </c>
    </row>
    <row r="597" spans="1:21" x14ac:dyDescent="0.25">
      <c r="A597" s="68" t="s">
        <v>14</v>
      </c>
      <c r="B597" s="68">
        <v>3</v>
      </c>
      <c r="C597" s="68">
        <v>1</v>
      </c>
      <c r="D597" s="68">
        <v>0</v>
      </c>
      <c r="E597" s="68">
        <v>1</v>
      </c>
      <c r="F597" s="68">
        <v>1</v>
      </c>
      <c r="P597" s="68" t="s">
        <v>14</v>
      </c>
      <c r="Q597" s="68">
        <v>3</v>
      </c>
      <c r="R597" s="68">
        <v>1</v>
      </c>
      <c r="S597" s="68">
        <v>0</v>
      </c>
      <c r="T597" s="68">
        <v>1</v>
      </c>
      <c r="U597" s="68">
        <v>1</v>
      </c>
    </row>
    <row r="598" spans="1:21" x14ac:dyDescent="0.25">
      <c r="A598" s="68" t="s">
        <v>14</v>
      </c>
      <c r="B598" s="68">
        <v>3</v>
      </c>
      <c r="C598" s="68">
        <v>1</v>
      </c>
      <c r="D598" s="68">
        <v>1</v>
      </c>
      <c r="E598" s="68">
        <v>0</v>
      </c>
      <c r="F598" s="68">
        <v>165</v>
      </c>
      <c r="P598" s="68" t="s">
        <v>14</v>
      </c>
      <c r="Q598" s="68">
        <v>3</v>
      </c>
      <c r="R598" s="68">
        <v>1</v>
      </c>
      <c r="S598" s="68">
        <v>1</v>
      </c>
      <c r="T598" s="68">
        <v>0</v>
      </c>
      <c r="U598" s="68">
        <v>165</v>
      </c>
    </row>
    <row r="599" spans="1:21" x14ac:dyDescent="0.25">
      <c r="A599" s="68" t="s">
        <v>14</v>
      </c>
      <c r="B599" s="68">
        <v>3</v>
      </c>
      <c r="C599" s="68">
        <v>1</v>
      </c>
      <c r="D599" s="68">
        <v>1</v>
      </c>
      <c r="E599" s="68">
        <v>1</v>
      </c>
      <c r="F599" s="68">
        <v>4</v>
      </c>
      <c r="P599" s="68" t="s">
        <v>14</v>
      </c>
      <c r="Q599" s="68">
        <v>3</v>
      </c>
      <c r="R599" s="68">
        <v>1</v>
      </c>
      <c r="S599" s="68">
        <v>1</v>
      </c>
      <c r="T599" s="68">
        <v>1</v>
      </c>
      <c r="U599" s="68">
        <v>4</v>
      </c>
    </row>
    <row r="600" spans="1:21" x14ac:dyDescent="0.25">
      <c r="A600" s="68" t="s">
        <v>14</v>
      </c>
      <c r="B600" s="68">
        <v>4</v>
      </c>
      <c r="C600" s="68">
        <v>0</v>
      </c>
      <c r="D600" s="68">
        <v>0</v>
      </c>
      <c r="E600" s="68">
        <v>0</v>
      </c>
      <c r="F600" s="68">
        <v>8085</v>
      </c>
      <c r="P600" s="68" t="s">
        <v>14</v>
      </c>
      <c r="Q600" s="68">
        <v>4</v>
      </c>
      <c r="R600" s="68">
        <v>0</v>
      </c>
      <c r="S600" s="68">
        <v>0</v>
      </c>
      <c r="T600" s="68">
        <v>0</v>
      </c>
      <c r="U600" s="68">
        <v>8085</v>
      </c>
    </row>
    <row r="601" spans="1:21" x14ac:dyDescent="0.25">
      <c r="A601" s="68" t="s">
        <v>14</v>
      </c>
      <c r="B601" s="68">
        <v>4</v>
      </c>
      <c r="C601" s="68">
        <v>0</v>
      </c>
      <c r="D601" s="68">
        <v>0</v>
      </c>
      <c r="E601" s="68">
        <v>1</v>
      </c>
      <c r="F601" s="68">
        <v>111</v>
      </c>
      <c r="P601" s="68" t="s">
        <v>14</v>
      </c>
      <c r="Q601" s="68">
        <v>4</v>
      </c>
      <c r="R601" s="68">
        <v>0</v>
      </c>
      <c r="S601" s="68">
        <v>0</v>
      </c>
      <c r="T601" s="68">
        <v>1</v>
      </c>
      <c r="U601" s="68">
        <v>111</v>
      </c>
    </row>
    <row r="602" spans="1:21" x14ac:dyDescent="0.25">
      <c r="A602" s="68" t="s">
        <v>14</v>
      </c>
      <c r="B602" s="68">
        <v>4</v>
      </c>
      <c r="C602" s="68">
        <v>0</v>
      </c>
      <c r="D602" s="68">
        <v>1</v>
      </c>
      <c r="E602" s="68">
        <v>0</v>
      </c>
      <c r="F602" s="68">
        <v>2809</v>
      </c>
      <c r="P602" s="68" t="s">
        <v>14</v>
      </c>
      <c r="Q602" s="68">
        <v>4</v>
      </c>
      <c r="R602" s="68">
        <v>0</v>
      </c>
      <c r="S602" s="68">
        <v>1</v>
      </c>
      <c r="T602" s="68">
        <v>0</v>
      </c>
      <c r="U602" s="68">
        <v>2809</v>
      </c>
    </row>
    <row r="603" spans="1:21" x14ac:dyDescent="0.25">
      <c r="A603" s="68" t="s">
        <v>14</v>
      </c>
      <c r="B603" s="68">
        <v>4</v>
      </c>
      <c r="C603" s="68">
        <v>0</v>
      </c>
      <c r="D603" s="68">
        <v>1</v>
      </c>
      <c r="E603" s="68">
        <v>1</v>
      </c>
      <c r="F603" s="68">
        <v>97</v>
      </c>
      <c r="P603" s="68" t="s">
        <v>14</v>
      </c>
      <c r="Q603" s="68">
        <v>4</v>
      </c>
      <c r="R603" s="68">
        <v>0</v>
      </c>
      <c r="S603" s="68">
        <v>1</v>
      </c>
      <c r="T603" s="68">
        <v>1</v>
      </c>
      <c r="U603" s="68">
        <v>97</v>
      </c>
    </row>
    <row r="604" spans="1:21" x14ac:dyDescent="0.25">
      <c r="A604" s="68" t="s">
        <v>14</v>
      </c>
      <c r="B604" s="68">
        <v>4</v>
      </c>
      <c r="C604" s="68">
        <v>1</v>
      </c>
      <c r="D604" s="68">
        <v>0</v>
      </c>
      <c r="E604" s="68">
        <v>0</v>
      </c>
      <c r="F604" s="68">
        <v>184</v>
      </c>
      <c r="P604" s="68" t="s">
        <v>14</v>
      </c>
      <c r="Q604" s="68">
        <v>4</v>
      </c>
      <c r="R604" s="68">
        <v>1</v>
      </c>
      <c r="S604" s="68">
        <v>0</v>
      </c>
      <c r="T604" s="68">
        <v>0</v>
      </c>
      <c r="U604" s="68">
        <v>184</v>
      </c>
    </row>
    <row r="605" spans="1:21" x14ac:dyDescent="0.25">
      <c r="A605" s="68" t="s">
        <v>14</v>
      </c>
      <c r="B605" s="68">
        <v>4</v>
      </c>
      <c r="C605" s="68">
        <v>1</v>
      </c>
      <c r="D605" s="68">
        <v>0</v>
      </c>
      <c r="E605" s="68">
        <v>1</v>
      </c>
      <c r="F605" s="68">
        <v>3</v>
      </c>
      <c r="P605" s="68" t="s">
        <v>14</v>
      </c>
      <c r="Q605" s="68">
        <v>4</v>
      </c>
      <c r="R605" s="68">
        <v>1</v>
      </c>
      <c r="S605" s="68">
        <v>0</v>
      </c>
      <c r="T605" s="68">
        <v>1</v>
      </c>
      <c r="U605" s="68">
        <v>3</v>
      </c>
    </row>
    <row r="606" spans="1:21" x14ac:dyDescent="0.25">
      <c r="A606" s="68" t="s">
        <v>14</v>
      </c>
      <c r="B606" s="68">
        <v>4</v>
      </c>
      <c r="C606" s="68">
        <v>1</v>
      </c>
      <c r="D606" s="68">
        <v>1</v>
      </c>
      <c r="E606" s="68">
        <v>0</v>
      </c>
      <c r="F606" s="68">
        <v>253</v>
      </c>
      <c r="P606" s="68" t="s">
        <v>14</v>
      </c>
      <c r="Q606" s="68">
        <v>4</v>
      </c>
      <c r="R606" s="68">
        <v>1</v>
      </c>
      <c r="S606" s="68">
        <v>1</v>
      </c>
      <c r="T606" s="68">
        <v>0</v>
      </c>
      <c r="U606" s="68">
        <v>253</v>
      </c>
    </row>
    <row r="607" spans="1:21" x14ac:dyDescent="0.25">
      <c r="A607" s="68" t="s">
        <v>14</v>
      </c>
      <c r="B607" s="68">
        <v>4</v>
      </c>
      <c r="C607" s="68">
        <v>1</v>
      </c>
      <c r="D607" s="68">
        <v>1</v>
      </c>
      <c r="E607" s="68">
        <v>1</v>
      </c>
      <c r="F607" s="68">
        <v>10</v>
      </c>
      <c r="P607" s="68" t="s">
        <v>14</v>
      </c>
      <c r="Q607" s="68">
        <v>4</v>
      </c>
      <c r="R607" s="68">
        <v>1</v>
      </c>
      <c r="S607" s="68">
        <v>1</v>
      </c>
      <c r="T607" s="68">
        <v>1</v>
      </c>
      <c r="U607" s="68">
        <v>10</v>
      </c>
    </row>
    <row r="608" spans="1:21" x14ac:dyDescent="0.25">
      <c r="A608" s="68" t="s">
        <v>14</v>
      </c>
      <c r="B608" s="68" t="s">
        <v>3</v>
      </c>
      <c r="C608" s="68">
        <v>0</v>
      </c>
      <c r="D608" s="68">
        <v>0</v>
      </c>
      <c r="E608" s="68">
        <v>0</v>
      </c>
      <c r="F608" s="68">
        <v>6175</v>
      </c>
      <c r="P608" s="68" t="s">
        <v>14</v>
      </c>
      <c r="Q608" s="68" t="s">
        <v>3</v>
      </c>
      <c r="R608" s="68">
        <v>0</v>
      </c>
      <c r="S608" s="68">
        <v>0</v>
      </c>
      <c r="T608" s="68">
        <v>0</v>
      </c>
      <c r="U608" s="68">
        <v>6175</v>
      </c>
    </row>
    <row r="609" spans="1:21" x14ac:dyDescent="0.25">
      <c r="A609" s="68" t="s">
        <v>14</v>
      </c>
      <c r="B609" s="68" t="s">
        <v>3</v>
      </c>
      <c r="C609" s="68">
        <v>0</v>
      </c>
      <c r="D609" s="68">
        <v>0</v>
      </c>
      <c r="E609" s="68">
        <v>1</v>
      </c>
      <c r="F609" s="68">
        <v>349</v>
      </c>
      <c r="P609" s="68" t="s">
        <v>14</v>
      </c>
      <c r="Q609" s="68" t="s">
        <v>3</v>
      </c>
      <c r="R609" s="68">
        <v>0</v>
      </c>
      <c r="S609" s="68">
        <v>0</v>
      </c>
      <c r="T609" s="68">
        <v>1</v>
      </c>
      <c r="U609" s="68">
        <v>349</v>
      </c>
    </row>
    <row r="610" spans="1:21" x14ac:dyDescent="0.25">
      <c r="A610" s="68" t="s">
        <v>14</v>
      </c>
      <c r="B610" s="68" t="s">
        <v>3</v>
      </c>
      <c r="C610" s="68">
        <v>0</v>
      </c>
      <c r="D610" s="68">
        <v>1</v>
      </c>
      <c r="E610" s="68">
        <v>0</v>
      </c>
      <c r="F610" s="68">
        <v>1011</v>
      </c>
      <c r="P610" s="68" t="s">
        <v>14</v>
      </c>
      <c r="Q610" s="68" t="s">
        <v>3</v>
      </c>
      <c r="R610" s="68">
        <v>0</v>
      </c>
      <c r="S610" s="68">
        <v>1</v>
      </c>
      <c r="T610" s="68">
        <v>0</v>
      </c>
      <c r="U610" s="68">
        <v>1011</v>
      </c>
    </row>
    <row r="611" spans="1:21" x14ac:dyDescent="0.25">
      <c r="A611" s="68" t="s">
        <v>14</v>
      </c>
      <c r="B611" s="68" t="s">
        <v>3</v>
      </c>
      <c r="C611" s="68">
        <v>0</v>
      </c>
      <c r="D611" s="68">
        <v>1</v>
      </c>
      <c r="E611" s="68">
        <v>1</v>
      </c>
      <c r="F611" s="68">
        <v>206</v>
      </c>
      <c r="P611" s="68" t="s">
        <v>14</v>
      </c>
      <c r="Q611" s="68" t="s">
        <v>3</v>
      </c>
      <c r="R611" s="68">
        <v>0</v>
      </c>
      <c r="S611" s="68">
        <v>1</v>
      </c>
      <c r="T611" s="68">
        <v>1</v>
      </c>
      <c r="U611" s="68">
        <v>206</v>
      </c>
    </row>
    <row r="612" spans="1:21" x14ac:dyDescent="0.25">
      <c r="A612" s="68" t="s">
        <v>14</v>
      </c>
      <c r="B612" s="68" t="s">
        <v>3</v>
      </c>
      <c r="C612" s="68">
        <v>1</v>
      </c>
      <c r="D612" s="68">
        <v>0</v>
      </c>
      <c r="E612" s="68">
        <v>0</v>
      </c>
      <c r="F612" s="68">
        <v>91</v>
      </c>
      <c r="P612" s="68" t="s">
        <v>14</v>
      </c>
      <c r="Q612" s="68" t="s">
        <v>3</v>
      </c>
      <c r="R612" s="68">
        <v>1</v>
      </c>
      <c r="S612" s="68">
        <v>0</v>
      </c>
      <c r="T612" s="68">
        <v>0</v>
      </c>
      <c r="U612" s="68">
        <v>91</v>
      </c>
    </row>
    <row r="613" spans="1:21" x14ac:dyDescent="0.25">
      <c r="A613" s="68" t="s">
        <v>14</v>
      </c>
      <c r="B613" s="68" t="s">
        <v>3</v>
      </c>
      <c r="C613" s="68">
        <v>1</v>
      </c>
      <c r="D613" s="68">
        <v>0</v>
      </c>
      <c r="E613" s="68">
        <v>1</v>
      </c>
      <c r="F613" s="68">
        <v>5</v>
      </c>
      <c r="P613" s="68" t="s">
        <v>14</v>
      </c>
      <c r="Q613" s="68" t="s">
        <v>3</v>
      </c>
      <c r="R613" s="68">
        <v>1</v>
      </c>
      <c r="S613" s="68">
        <v>0</v>
      </c>
      <c r="T613" s="68">
        <v>1</v>
      </c>
      <c r="U613" s="68">
        <v>5</v>
      </c>
    </row>
    <row r="614" spans="1:21" x14ac:dyDescent="0.25">
      <c r="A614" s="68" t="s">
        <v>14</v>
      </c>
      <c r="B614" s="68" t="s">
        <v>3</v>
      </c>
      <c r="C614" s="68">
        <v>1</v>
      </c>
      <c r="D614" s="68">
        <v>1</v>
      </c>
      <c r="E614" s="68">
        <v>0</v>
      </c>
      <c r="F614" s="68">
        <v>279</v>
      </c>
      <c r="P614" s="68" t="s">
        <v>14</v>
      </c>
      <c r="Q614" s="68" t="s">
        <v>3</v>
      </c>
      <c r="R614" s="68">
        <v>1</v>
      </c>
      <c r="S614" s="68">
        <v>1</v>
      </c>
      <c r="T614" s="68">
        <v>0</v>
      </c>
      <c r="U614" s="68">
        <v>279</v>
      </c>
    </row>
    <row r="615" spans="1:21" x14ac:dyDescent="0.25">
      <c r="A615" s="68" t="s">
        <v>14</v>
      </c>
      <c r="B615" s="68" t="s">
        <v>3</v>
      </c>
      <c r="C615" s="68">
        <v>1</v>
      </c>
      <c r="D615" s="68">
        <v>1</v>
      </c>
      <c r="E615" s="68">
        <v>1</v>
      </c>
      <c r="F615" s="68">
        <v>13</v>
      </c>
      <c r="P615" s="68" t="s">
        <v>14</v>
      </c>
      <c r="Q615" s="68" t="s">
        <v>3</v>
      </c>
      <c r="R615" s="68">
        <v>1</v>
      </c>
      <c r="S615" s="68">
        <v>1</v>
      </c>
      <c r="T615" s="68">
        <v>1</v>
      </c>
      <c r="U615" s="68">
        <v>13</v>
      </c>
    </row>
    <row r="616" spans="1:21" x14ac:dyDescent="0.25">
      <c r="A616" s="68" t="s">
        <v>11</v>
      </c>
      <c r="B616" s="68">
        <v>1</v>
      </c>
      <c r="C616" s="68">
        <v>0</v>
      </c>
      <c r="D616" s="68">
        <v>0</v>
      </c>
      <c r="E616" s="68">
        <v>0</v>
      </c>
      <c r="F616" s="68">
        <v>24519</v>
      </c>
      <c r="P616" s="68" t="s">
        <v>11</v>
      </c>
      <c r="Q616" s="68">
        <v>1</v>
      </c>
      <c r="R616" s="68">
        <v>0</v>
      </c>
      <c r="S616" s="68">
        <v>0</v>
      </c>
      <c r="T616" s="68">
        <v>0</v>
      </c>
      <c r="U616" s="68">
        <v>24519</v>
      </c>
    </row>
    <row r="617" spans="1:21" x14ac:dyDescent="0.25">
      <c r="A617" s="68" t="s">
        <v>11</v>
      </c>
      <c r="B617" s="68">
        <v>1</v>
      </c>
      <c r="C617" s="68">
        <v>0</v>
      </c>
      <c r="D617" s="68">
        <v>0</v>
      </c>
      <c r="E617" s="68">
        <v>1</v>
      </c>
      <c r="F617" s="68">
        <v>3936</v>
      </c>
      <c r="P617" s="68" t="s">
        <v>11</v>
      </c>
      <c r="Q617" s="68">
        <v>1</v>
      </c>
      <c r="R617" s="68">
        <v>0</v>
      </c>
      <c r="S617" s="68">
        <v>0</v>
      </c>
      <c r="T617" s="68">
        <v>1</v>
      </c>
      <c r="U617" s="68">
        <v>3936</v>
      </c>
    </row>
    <row r="618" spans="1:21" x14ac:dyDescent="0.25">
      <c r="A618" s="68" t="s">
        <v>11</v>
      </c>
      <c r="B618" s="68">
        <v>1</v>
      </c>
      <c r="C618" s="68">
        <v>0</v>
      </c>
      <c r="D618" s="68">
        <v>1</v>
      </c>
      <c r="E618" s="68">
        <v>0</v>
      </c>
      <c r="F618" s="68">
        <v>138</v>
      </c>
      <c r="P618" s="68" t="s">
        <v>11</v>
      </c>
      <c r="Q618" s="68">
        <v>1</v>
      </c>
      <c r="R618" s="68">
        <v>0</v>
      </c>
      <c r="S618" s="68">
        <v>1</v>
      </c>
      <c r="T618" s="68">
        <v>0</v>
      </c>
      <c r="U618" s="68">
        <v>138</v>
      </c>
    </row>
    <row r="619" spans="1:21" x14ac:dyDescent="0.25">
      <c r="A619" s="68" t="s">
        <v>11</v>
      </c>
      <c r="B619" s="68">
        <v>1</v>
      </c>
      <c r="C619" s="68">
        <v>0</v>
      </c>
      <c r="D619" s="68">
        <v>1</v>
      </c>
      <c r="E619" s="68">
        <v>1</v>
      </c>
      <c r="F619" s="68">
        <v>29</v>
      </c>
      <c r="P619" s="68" t="s">
        <v>11</v>
      </c>
      <c r="Q619" s="68">
        <v>1</v>
      </c>
      <c r="R619" s="68">
        <v>0</v>
      </c>
      <c r="S619" s="68">
        <v>1</v>
      </c>
      <c r="T619" s="68">
        <v>1</v>
      </c>
      <c r="U619" s="68">
        <v>29</v>
      </c>
    </row>
    <row r="620" spans="1:21" x14ac:dyDescent="0.25">
      <c r="A620" s="68" t="s">
        <v>11</v>
      </c>
      <c r="B620" s="68">
        <v>1</v>
      </c>
      <c r="C620" s="68">
        <v>1</v>
      </c>
      <c r="D620" s="68">
        <v>0</v>
      </c>
      <c r="E620" s="68">
        <v>0</v>
      </c>
      <c r="F620" s="68">
        <v>7640</v>
      </c>
      <c r="P620" s="68" t="s">
        <v>11</v>
      </c>
      <c r="Q620" s="68">
        <v>1</v>
      </c>
      <c r="R620" s="68">
        <v>1</v>
      </c>
      <c r="S620" s="68">
        <v>0</v>
      </c>
      <c r="T620" s="68">
        <v>0</v>
      </c>
      <c r="U620" s="68">
        <v>7640</v>
      </c>
    </row>
    <row r="621" spans="1:21" x14ac:dyDescent="0.25">
      <c r="A621" s="68" t="s">
        <v>11</v>
      </c>
      <c r="B621" s="68">
        <v>1</v>
      </c>
      <c r="C621" s="68">
        <v>1</v>
      </c>
      <c r="D621" s="68">
        <v>0</v>
      </c>
      <c r="E621" s="68">
        <v>1</v>
      </c>
      <c r="F621" s="68">
        <v>109</v>
      </c>
      <c r="P621" s="68" t="s">
        <v>11</v>
      </c>
      <c r="Q621" s="68">
        <v>1</v>
      </c>
      <c r="R621" s="68">
        <v>1</v>
      </c>
      <c r="S621" s="68">
        <v>0</v>
      </c>
      <c r="T621" s="68">
        <v>1</v>
      </c>
      <c r="U621" s="68">
        <v>109</v>
      </c>
    </row>
    <row r="622" spans="1:21" x14ac:dyDescent="0.25">
      <c r="A622" s="68" t="s">
        <v>11</v>
      </c>
      <c r="B622" s="68">
        <v>1</v>
      </c>
      <c r="C622" s="68">
        <v>1</v>
      </c>
      <c r="D622" s="68">
        <v>1</v>
      </c>
      <c r="E622" s="68">
        <v>0</v>
      </c>
      <c r="F622" s="68">
        <v>108</v>
      </c>
      <c r="P622" s="68" t="s">
        <v>11</v>
      </c>
      <c r="Q622" s="68">
        <v>1</v>
      </c>
      <c r="R622" s="68">
        <v>1</v>
      </c>
      <c r="S622" s="68">
        <v>1</v>
      </c>
      <c r="T622" s="68">
        <v>0</v>
      </c>
      <c r="U622" s="68">
        <v>108</v>
      </c>
    </row>
    <row r="623" spans="1:21" x14ac:dyDescent="0.25">
      <c r="A623" s="68" t="s">
        <v>11</v>
      </c>
      <c r="B623" s="68">
        <v>1</v>
      </c>
      <c r="C623" s="68">
        <v>1</v>
      </c>
      <c r="D623" s="68">
        <v>1</v>
      </c>
      <c r="E623" s="68">
        <v>1</v>
      </c>
      <c r="F623" s="68">
        <v>6</v>
      </c>
      <c r="P623" s="68" t="s">
        <v>11</v>
      </c>
      <c r="Q623" s="68">
        <v>1</v>
      </c>
      <c r="R623" s="68">
        <v>1</v>
      </c>
      <c r="S623" s="68">
        <v>1</v>
      </c>
      <c r="T623" s="68">
        <v>1</v>
      </c>
      <c r="U623" s="68">
        <v>6</v>
      </c>
    </row>
    <row r="624" spans="1:21" x14ac:dyDescent="0.25">
      <c r="A624" s="68" t="s">
        <v>11</v>
      </c>
      <c r="B624" s="68">
        <v>2</v>
      </c>
      <c r="C624" s="68">
        <v>0</v>
      </c>
      <c r="D624" s="68">
        <v>0</v>
      </c>
      <c r="E624" s="68">
        <v>0</v>
      </c>
      <c r="F624" s="68">
        <v>8753</v>
      </c>
      <c r="P624" s="68" t="s">
        <v>11</v>
      </c>
      <c r="Q624" s="68">
        <v>2</v>
      </c>
      <c r="R624" s="68">
        <v>0</v>
      </c>
      <c r="S624" s="68">
        <v>0</v>
      </c>
      <c r="T624" s="68">
        <v>0</v>
      </c>
      <c r="U624" s="68">
        <v>8753</v>
      </c>
    </row>
    <row r="625" spans="1:21" x14ac:dyDescent="0.25">
      <c r="A625" s="68" t="s">
        <v>11</v>
      </c>
      <c r="B625" s="68">
        <v>2</v>
      </c>
      <c r="C625" s="68">
        <v>0</v>
      </c>
      <c r="D625" s="68">
        <v>0</v>
      </c>
      <c r="E625" s="68">
        <v>1</v>
      </c>
      <c r="F625" s="68">
        <v>6762</v>
      </c>
      <c r="P625" s="68" t="s">
        <v>11</v>
      </c>
      <c r="Q625" s="68">
        <v>2</v>
      </c>
      <c r="R625" s="68">
        <v>0</v>
      </c>
      <c r="S625" s="68">
        <v>0</v>
      </c>
      <c r="T625" s="68">
        <v>1</v>
      </c>
      <c r="U625" s="68">
        <v>6762</v>
      </c>
    </row>
    <row r="626" spans="1:21" x14ac:dyDescent="0.25">
      <c r="A626" s="68" t="s">
        <v>11</v>
      </c>
      <c r="B626" s="68">
        <v>2</v>
      </c>
      <c r="C626" s="68">
        <v>0</v>
      </c>
      <c r="D626" s="68">
        <v>1</v>
      </c>
      <c r="E626" s="68">
        <v>0</v>
      </c>
      <c r="F626" s="68">
        <v>87</v>
      </c>
      <c r="P626" s="68" t="s">
        <v>11</v>
      </c>
      <c r="Q626" s="68">
        <v>2</v>
      </c>
      <c r="R626" s="68">
        <v>0</v>
      </c>
      <c r="S626" s="68">
        <v>1</v>
      </c>
      <c r="T626" s="68">
        <v>0</v>
      </c>
      <c r="U626" s="68">
        <v>87</v>
      </c>
    </row>
    <row r="627" spans="1:21" x14ac:dyDescent="0.25">
      <c r="A627" s="68" t="s">
        <v>11</v>
      </c>
      <c r="B627" s="68">
        <v>2</v>
      </c>
      <c r="C627" s="68">
        <v>0</v>
      </c>
      <c r="D627" s="68">
        <v>1</v>
      </c>
      <c r="E627" s="68">
        <v>1</v>
      </c>
      <c r="F627" s="68">
        <v>25</v>
      </c>
      <c r="P627" s="68" t="s">
        <v>11</v>
      </c>
      <c r="Q627" s="68">
        <v>2</v>
      </c>
      <c r="R627" s="68">
        <v>0</v>
      </c>
      <c r="S627" s="68">
        <v>1</v>
      </c>
      <c r="T627" s="68">
        <v>1</v>
      </c>
      <c r="U627" s="68">
        <v>25</v>
      </c>
    </row>
    <row r="628" spans="1:21" x14ac:dyDescent="0.25">
      <c r="A628" s="68" t="s">
        <v>11</v>
      </c>
      <c r="B628" s="68">
        <v>2</v>
      </c>
      <c r="C628" s="68">
        <v>1</v>
      </c>
      <c r="D628" s="68">
        <v>0</v>
      </c>
      <c r="E628" s="68">
        <v>0</v>
      </c>
      <c r="F628" s="68">
        <v>7914</v>
      </c>
      <c r="P628" s="68" t="s">
        <v>11</v>
      </c>
      <c r="Q628" s="68">
        <v>2</v>
      </c>
      <c r="R628" s="68">
        <v>1</v>
      </c>
      <c r="S628" s="68">
        <v>0</v>
      </c>
      <c r="T628" s="68">
        <v>0</v>
      </c>
      <c r="U628" s="68">
        <v>7914</v>
      </c>
    </row>
    <row r="629" spans="1:21" x14ac:dyDescent="0.25">
      <c r="A629" s="68" t="s">
        <v>11</v>
      </c>
      <c r="B629" s="68">
        <v>2</v>
      </c>
      <c r="C629" s="68">
        <v>1</v>
      </c>
      <c r="D629" s="68">
        <v>0</v>
      </c>
      <c r="E629" s="68">
        <v>1</v>
      </c>
      <c r="F629" s="68">
        <v>207</v>
      </c>
      <c r="P629" s="68" t="s">
        <v>11</v>
      </c>
      <c r="Q629" s="68">
        <v>2</v>
      </c>
      <c r="R629" s="68">
        <v>1</v>
      </c>
      <c r="S629" s="68">
        <v>0</v>
      </c>
      <c r="T629" s="68">
        <v>1</v>
      </c>
      <c r="U629" s="68">
        <v>207</v>
      </c>
    </row>
    <row r="630" spans="1:21" x14ac:dyDescent="0.25">
      <c r="A630" s="68" t="s">
        <v>11</v>
      </c>
      <c r="B630" s="68">
        <v>2</v>
      </c>
      <c r="C630" s="68">
        <v>1</v>
      </c>
      <c r="D630" s="68">
        <v>1</v>
      </c>
      <c r="E630" s="68">
        <v>0</v>
      </c>
      <c r="F630" s="68">
        <v>144</v>
      </c>
      <c r="P630" s="68" t="s">
        <v>11</v>
      </c>
      <c r="Q630" s="68">
        <v>2</v>
      </c>
      <c r="R630" s="68">
        <v>1</v>
      </c>
      <c r="S630" s="68">
        <v>1</v>
      </c>
      <c r="T630" s="68">
        <v>0</v>
      </c>
      <c r="U630" s="68">
        <v>144</v>
      </c>
    </row>
    <row r="631" spans="1:21" x14ac:dyDescent="0.25">
      <c r="A631" s="68" t="s">
        <v>11</v>
      </c>
      <c r="B631" s="68">
        <v>2</v>
      </c>
      <c r="C631" s="68">
        <v>1</v>
      </c>
      <c r="D631" s="68">
        <v>1</v>
      </c>
      <c r="E631" s="68">
        <v>1</v>
      </c>
      <c r="F631" s="68">
        <v>2</v>
      </c>
      <c r="P631" s="68" t="s">
        <v>11</v>
      </c>
      <c r="Q631" s="68">
        <v>2</v>
      </c>
      <c r="R631" s="68">
        <v>1</v>
      </c>
      <c r="S631" s="68">
        <v>1</v>
      </c>
      <c r="T631" s="68">
        <v>1</v>
      </c>
      <c r="U631" s="68">
        <v>2</v>
      </c>
    </row>
    <row r="632" spans="1:21" x14ac:dyDescent="0.25">
      <c r="A632" s="68" t="s">
        <v>11</v>
      </c>
      <c r="B632" s="68">
        <v>3</v>
      </c>
      <c r="C632" s="68">
        <v>0</v>
      </c>
      <c r="D632" s="68">
        <v>0</v>
      </c>
      <c r="E632" s="68">
        <v>0</v>
      </c>
      <c r="F632" s="68">
        <v>5822</v>
      </c>
      <c r="P632" s="68" t="s">
        <v>11</v>
      </c>
      <c r="Q632" s="68">
        <v>3</v>
      </c>
      <c r="R632" s="68">
        <v>0</v>
      </c>
      <c r="S632" s="68">
        <v>0</v>
      </c>
      <c r="T632" s="68">
        <v>0</v>
      </c>
      <c r="U632" s="68">
        <v>5822</v>
      </c>
    </row>
    <row r="633" spans="1:21" x14ac:dyDescent="0.25">
      <c r="A633" s="68" t="s">
        <v>11</v>
      </c>
      <c r="B633" s="68">
        <v>3</v>
      </c>
      <c r="C633" s="68">
        <v>0</v>
      </c>
      <c r="D633" s="68">
        <v>0</v>
      </c>
      <c r="E633" s="68">
        <v>1</v>
      </c>
      <c r="F633" s="68">
        <v>4637</v>
      </c>
      <c r="P633" s="68" t="s">
        <v>11</v>
      </c>
      <c r="Q633" s="68">
        <v>3</v>
      </c>
      <c r="R633" s="68">
        <v>0</v>
      </c>
      <c r="S633" s="68">
        <v>0</v>
      </c>
      <c r="T633" s="68">
        <v>1</v>
      </c>
      <c r="U633" s="68">
        <v>4637</v>
      </c>
    </row>
    <row r="634" spans="1:21" x14ac:dyDescent="0.25">
      <c r="A634" s="68" t="s">
        <v>11</v>
      </c>
      <c r="B634" s="68">
        <v>3</v>
      </c>
      <c r="C634" s="68">
        <v>0</v>
      </c>
      <c r="D634" s="68">
        <v>1</v>
      </c>
      <c r="E634" s="68">
        <v>0</v>
      </c>
      <c r="F634" s="68">
        <v>139</v>
      </c>
      <c r="P634" s="68" t="s">
        <v>11</v>
      </c>
      <c r="Q634" s="68">
        <v>3</v>
      </c>
      <c r="R634" s="68">
        <v>0</v>
      </c>
      <c r="S634" s="68">
        <v>1</v>
      </c>
      <c r="T634" s="68">
        <v>0</v>
      </c>
      <c r="U634" s="68">
        <v>139</v>
      </c>
    </row>
    <row r="635" spans="1:21" x14ac:dyDescent="0.25">
      <c r="A635" s="68" t="s">
        <v>11</v>
      </c>
      <c r="B635" s="68">
        <v>3</v>
      </c>
      <c r="C635" s="68">
        <v>0</v>
      </c>
      <c r="D635" s="68">
        <v>1</v>
      </c>
      <c r="E635" s="68">
        <v>1</v>
      </c>
      <c r="F635" s="68">
        <v>21</v>
      </c>
      <c r="P635" s="68" t="s">
        <v>11</v>
      </c>
      <c r="Q635" s="68">
        <v>3</v>
      </c>
      <c r="R635" s="68">
        <v>0</v>
      </c>
      <c r="S635" s="68">
        <v>1</v>
      </c>
      <c r="T635" s="68">
        <v>1</v>
      </c>
      <c r="U635" s="68">
        <v>21</v>
      </c>
    </row>
    <row r="636" spans="1:21" x14ac:dyDescent="0.25">
      <c r="A636" s="68" t="s">
        <v>11</v>
      </c>
      <c r="B636" s="68">
        <v>3</v>
      </c>
      <c r="C636" s="68">
        <v>1</v>
      </c>
      <c r="D636" s="68">
        <v>0</v>
      </c>
      <c r="E636" s="68">
        <v>0</v>
      </c>
      <c r="F636" s="68">
        <v>10680</v>
      </c>
      <c r="P636" s="68" t="s">
        <v>11</v>
      </c>
      <c r="Q636" s="68">
        <v>3</v>
      </c>
      <c r="R636" s="68">
        <v>1</v>
      </c>
      <c r="S636" s="68">
        <v>0</v>
      </c>
      <c r="T636" s="68">
        <v>0</v>
      </c>
      <c r="U636" s="68">
        <v>10680</v>
      </c>
    </row>
    <row r="637" spans="1:21" x14ac:dyDescent="0.25">
      <c r="A637" s="68" t="s">
        <v>11</v>
      </c>
      <c r="B637" s="68">
        <v>3</v>
      </c>
      <c r="C637" s="68">
        <v>1</v>
      </c>
      <c r="D637" s="68">
        <v>0</v>
      </c>
      <c r="E637" s="68">
        <v>1</v>
      </c>
      <c r="F637" s="68">
        <v>840</v>
      </c>
      <c r="P637" s="68" t="s">
        <v>11</v>
      </c>
      <c r="Q637" s="68">
        <v>3</v>
      </c>
      <c r="R637" s="68">
        <v>1</v>
      </c>
      <c r="S637" s="68">
        <v>0</v>
      </c>
      <c r="T637" s="68">
        <v>1</v>
      </c>
      <c r="U637" s="68">
        <v>840</v>
      </c>
    </row>
    <row r="638" spans="1:21" x14ac:dyDescent="0.25">
      <c r="A638" s="68" t="s">
        <v>11</v>
      </c>
      <c r="B638" s="68">
        <v>3</v>
      </c>
      <c r="C638" s="68">
        <v>1</v>
      </c>
      <c r="D638" s="68">
        <v>1</v>
      </c>
      <c r="E638" s="68">
        <v>0</v>
      </c>
      <c r="F638" s="68">
        <v>314</v>
      </c>
      <c r="P638" s="68" t="s">
        <v>11</v>
      </c>
      <c r="Q638" s="68">
        <v>3</v>
      </c>
      <c r="R638" s="68">
        <v>1</v>
      </c>
      <c r="S638" s="68">
        <v>1</v>
      </c>
      <c r="T638" s="68">
        <v>0</v>
      </c>
      <c r="U638" s="68">
        <v>314</v>
      </c>
    </row>
    <row r="639" spans="1:21" x14ac:dyDescent="0.25">
      <c r="A639" s="68" t="s">
        <v>11</v>
      </c>
      <c r="B639" s="68">
        <v>3</v>
      </c>
      <c r="C639" s="68">
        <v>1</v>
      </c>
      <c r="D639" s="68">
        <v>1</v>
      </c>
      <c r="E639" s="68">
        <v>1</v>
      </c>
      <c r="F639" s="68">
        <v>10</v>
      </c>
      <c r="P639" s="68" t="s">
        <v>11</v>
      </c>
      <c r="Q639" s="68">
        <v>3</v>
      </c>
      <c r="R639" s="68">
        <v>1</v>
      </c>
      <c r="S639" s="68">
        <v>1</v>
      </c>
      <c r="T639" s="68">
        <v>1</v>
      </c>
      <c r="U639" s="68">
        <v>10</v>
      </c>
    </row>
    <row r="640" spans="1:21" x14ac:dyDescent="0.25">
      <c r="A640" s="68" t="s">
        <v>11</v>
      </c>
      <c r="B640" s="68">
        <v>4</v>
      </c>
      <c r="C640" s="68">
        <v>0</v>
      </c>
      <c r="D640" s="68">
        <v>0</v>
      </c>
      <c r="E640" s="68">
        <v>0</v>
      </c>
      <c r="F640" s="68">
        <v>13919</v>
      </c>
      <c r="P640" s="68" t="s">
        <v>11</v>
      </c>
      <c r="Q640" s="68">
        <v>4</v>
      </c>
      <c r="R640" s="68">
        <v>0</v>
      </c>
      <c r="S640" s="68">
        <v>0</v>
      </c>
      <c r="T640" s="68">
        <v>0</v>
      </c>
      <c r="U640" s="68">
        <v>13919</v>
      </c>
    </row>
    <row r="641" spans="1:21" x14ac:dyDescent="0.25">
      <c r="A641" s="68" t="s">
        <v>11</v>
      </c>
      <c r="B641" s="68">
        <v>4</v>
      </c>
      <c r="C641" s="68">
        <v>0</v>
      </c>
      <c r="D641" s="68">
        <v>0</v>
      </c>
      <c r="E641" s="68">
        <v>1</v>
      </c>
      <c r="F641" s="68">
        <v>446</v>
      </c>
      <c r="P641" s="68" t="s">
        <v>11</v>
      </c>
      <c r="Q641" s="68">
        <v>4</v>
      </c>
      <c r="R641" s="68">
        <v>0</v>
      </c>
      <c r="S641" s="68">
        <v>0</v>
      </c>
      <c r="T641" s="68">
        <v>1</v>
      </c>
      <c r="U641" s="68">
        <v>446</v>
      </c>
    </row>
    <row r="642" spans="1:21" x14ac:dyDescent="0.25">
      <c r="A642" s="68" t="s">
        <v>11</v>
      </c>
      <c r="B642" s="68">
        <v>4</v>
      </c>
      <c r="C642" s="68">
        <v>0</v>
      </c>
      <c r="D642" s="68">
        <v>1</v>
      </c>
      <c r="E642" s="68">
        <v>0</v>
      </c>
      <c r="F642" s="68">
        <v>1575</v>
      </c>
      <c r="P642" s="68" t="s">
        <v>11</v>
      </c>
      <c r="Q642" s="68">
        <v>4</v>
      </c>
      <c r="R642" s="68">
        <v>0</v>
      </c>
      <c r="S642" s="68">
        <v>1</v>
      </c>
      <c r="T642" s="68">
        <v>0</v>
      </c>
      <c r="U642" s="68">
        <v>1575</v>
      </c>
    </row>
    <row r="643" spans="1:21" x14ac:dyDescent="0.25">
      <c r="A643" s="68" t="s">
        <v>11</v>
      </c>
      <c r="B643" s="68">
        <v>4</v>
      </c>
      <c r="C643" s="68">
        <v>0</v>
      </c>
      <c r="D643" s="68">
        <v>1</v>
      </c>
      <c r="E643" s="68">
        <v>1</v>
      </c>
      <c r="F643" s="68">
        <v>19</v>
      </c>
      <c r="P643" s="68" t="s">
        <v>11</v>
      </c>
      <c r="Q643" s="68">
        <v>4</v>
      </c>
      <c r="R643" s="68">
        <v>0</v>
      </c>
      <c r="S643" s="68">
        <v>1</v>
      </c>
      <c r="T643" s="68">
        <v>1</v>
      </c>
      <c r="U643" s="68">
        <v>19</v>
      </c>
    </row>
    <row r="644" spans="1:21" x14ac:dyDescent="0.25">
      <c r="A644" s="68" t="s">
        <v>11</v>
      </c>
      <c r="B644" s="68">
        <v>4</v>
      </c>
      <c r="C644" s="68">
        <v>1</v>
      </c>
      <c r="D644" s="68">
        <v>0</v>
      </c>
      <c r="E644" s="68">
        <v>0</v>
      </c>
      <c r="F644" s="68">
        <v>5005</v>
      </c>
      <c r="P644" s="68" t="s">
        <v>11</v>
      </c>
      <c r="Q644" s="68">
        <v>4</v>
      </c>
      <c r="R644" s="68">
        <v>1</v>
      </c>
      <c r="S644" s="68">
        <v>0</v>
      </c>
      <c r="T644" s="68">
        <v>0</v>
      </c>
      <c r="U644" s="68">
        <v>5005</v>
      </c>
    </row>
    <row r="645" spans="1:21" x14ac:dyDescent="0.25">
      <c r="A645" s="68" t="s">
        <v>11</v>
      </c>
      <c r="B645" s="68">
        <v>4</v>
      </c>
      <c r="C645" s="68">
        <v>1</v>
      </c>
      <c r="D645" s="68">
        <v>0</v>
      </c>
      <c r="E645" s="68">
        <v>1</v>
      </c>
      <c r="F645" s="68">
        <v>220</v>
      </c>
      <c r="P645" s="68" t="s">
        <v>11</v>
      </c>
      <c r="Q645" s="68">
        <v>4</v>
      </c>
      <c r="R645" s="68">
        <v>1</v>
      </c>
      <c r="S645" s="68">
        <v>0</v>
      </c>
      <c r="T645" s="68">
        <v>1</v>
      </c>
      <c r="U645" s="68">
        <v>220</v>
      </c>
    </row>
    <row r="646" spans="1:21" x14ac:dyDescent="0.25">
      <c r="A646" s="68" t="s">
        <v>11</v>
      </c>
      <c r="B646" s="68">
        <v>4</v>
      </c>
      <c r="C646" s="68">
        <v>1</v>
      </c>
      <c r="D646" s="68">
        <v>1</v>
      </c>
      <c r="E646" s="68">
        <v>0</v>
      </c>
      <c r="F646" s="68">
        <v>1101</v>
      </c>
      <c r="P646" s="68" t="s">
        <v>11</v>
      </c>
      <c r="Q646" s="68">
        <v>4</v>
      </c>
      <c r="R646" s="68">
        <v>1</v>
      </c>
      <c r="S646" s="68">
        <v>1</v>
      </c>
      <c r="T646" s="68">
        <v>0</v>
      </c>
      <c r="U646" s="68">
        <v>1101</v>
      </c>
    </row>
    <row r="647" spans="1:21" x14ac:dyDescent="0.25">
      <c r="A647" s="68" t="s">
        <v>11</v>
      </c>
      <c r="B647" s="68">
        <v>4</v>
      </c>
      <c r="C647" s="68">
        <v>1</v>
      </c>
      <c r="D647" s="68">
        <v>1</v>
      </c>
      <c r="E647" s="68">
        <v>1</v>
      </c>
      <c r="F647" s="68">
        <v>7</v>
      </c>
      <c r="P647" s="68" t="s">
        <v>11</v>
      </c>
      <c r="Q647" s="68">
        <v>4</v>
      </c>
      <c r="R647" s="68">
        <v>1</v>
      </c>
      <c r="S647" s="68">
        <v>1</v>
      </c>
      <c r="T647" s="68">
        <v>1</v>
      </c>
      <c r="U647" s="68">
        <v>7</v>
      </c>
    </row>
    <row r="648" spans="1:21" x14ac:dyDescent="0.25">
      <c r="A648" s="68" t="s">
        <v>11</v>
      </c>
      <c r="B648" s="68" t="s">
        <v>3</v>
      </c>
      <c r="C648" s="68">
        <v>0</v>
      </c>
      <c r="D648" s="68">
        <v>0</v>
      </c>
      <c r="E648" s="68">
        <v>0</v>
      </c>
      <c r="F648" s="68">
        <v>13178</v>
      </c>
      <c r="P648" s="68" t="s">
        <v>11</v>
      </c>
      <c r="Q648" s="68" t="s">
        <v>3</v>
      </c>
      <c r="R648" s="68">
        <v>0</v>
      </c>
      <c r="S648" s="68">
        <v>0</v>
      </c>
      <c r="T648" s="68">
        <v>0</v>
      </c>
      <c r="U648" s="68">
        <v>13178</v>
      </c>
    </row>
    <row r="649" spans="1:21" x14ac:dyDescent="0.25">
      <c r="A649" s="68" t="s">
        <v>11</v>
      </c>
      <c r="B649" s="68" t="s">
        <v>3</v>
      </c>
      <c r="C649" s="68">
        <v>0</v>
      </c>
      <c r="D649" s="68">
        <v>0</v>
      </c>
      <c r="E649" s="68">
        <v>1</v>
      </c>
      <c r="F649" s="68">
        <v>1722</v>
      </c>
      <c r="P649" s="68" t="s">
        <v>11</v>
      </c>
      <c r="Q649" s="68" t="s">
        <v>3</v>
      </c>
      <c r="R649" s="68">
        <v>0</v>
      </c>
      <c r="S649" s="68">
        <v>0</v>
      </c>
      <c r="T649" s="68">
        <v>1</v>
      </c>
      <c r="U649" s="68">
        <v>1722</v>
      </c>
    </row>
    <row r="650" spans="1:21" x14ac:dyDescent="0.25">
      <c r="A650" s="68" t="s">
        <v>11</v>
      </c>
      <c r="B650" s="68" t="s">
        <v>3</v>
      </c>
      <c r="C650" s="68">
        <v>0</v>
      </c>
      <c r="D650" s="68">
        <v>1</v>
      </c>
      <c r="E650" s="68">
        <v>0</v>
      </c>
      <c r="F650" s="68">
        <v>291</v>
      </c>
      <c r="P650" s="68" t="s">
        <v>11</v>
      </c>
      <c r="Q650" s="68" t="s">
        <v>3</v>
      </c>
      <c r="R650" s="68">
        <v>0</v>
      </c>
      <c r="S650" s="68">
        <v>1</v>
      </c>
      <c r="T650" s="68">
        <v>0</v>
      </c>
      <c r="U650" s="68">
        <v>291</v>
      </c>
    </row>
    <row r="651" spans="1:21" x14ac:dyDescent="0.25">
      <c r="A651" s="68" t="s">
        <v>11</v>
      </c>
      <c r="B651" s="68" t="s">
        <v>3</v>
      </c>
      <c r="C651" s="68">
        <v>0</v>
      </c>
      <c r="D651" s="68">
        <v>1</v>
      </c>
      <c r="E651" s="68">
        <v>1</v>
      </c>
      <c r="F651" s="68">
        <v>11</v>
      </c>
      <c r="P651" s="68" t="s">
        <v>11</v>
      </c>
      <c r="Q651" s="68" t="s">
        <v>3</v>
      </c>
      <c r="R651" s="68">
        <v>0</v>
      </c>
      <c r="S651" s="68">
        <v>1</v>
      </c>
      <c r="T651" s="68">
        <v>1</v>
      </c>
      <c r="U651" s="68">
        <v>11</v>
      </c>
    </row>
    <row r="652" spans="1:21" x14ac:dyDescent="0.25">
      <c r="A652" s="68" t="s">
        <v>11</v>
      </c>
      <c r="B652" s="68" t="s">
        <v>3</v>
      </c>
      <c r="C652" s="68">
        <v>1</v>
      </c>
      <c r="D652" s="68">
        <v>0</v>
      </c>
      <c r="E652" s="68">
        <v>0</v>
      </c>
      <c r="F652" s="68">
        <v>2453</v>
      </c>
      <c r="P652" s="68" t="s">
        <v>11</v>
      </c>
      <c r="Q652" s="68" t="s">
        <v>3</v>
      </c>
      <c r="R652" s="68">
        <v>1</v>
      </c>
      <c r="S652" s="68">
        <v>0</v>
      </c>
      <c r="T652" s="68">
        <v>0</v>
      </c>
      <c r="U652" s="68">
        <v>2453</v>
      </c>
    </row>
    <row r="653" spans="1:21" x14ac:dyDescent="0.25">
      <c r="A653" s="68" t="s">
        <v>11</v>
      </c>
      <c r="B653" s="68" t="s">
        <v>3</v>
      </c>
      <c r="C653" s="68">
        <v>1</v>
      </c>
      <c r="D653" s="68">
        <v>0</v>
      </c>
      <c r="E653" s="68">
        <v>1</v>
      </c>
      <c r="F653" s="68">
        <v>82</v>
      </c>
      <c r="P653" s="68" t="s">
        <v>11</v>
      </c>
      <c r="Q653" s="68" t="s">
        <v>3</v>
      </c>
      <c r="R653" s="68">
        <v>1</v>
      </c>
      <c r="S653" s="68">
        <v>0</v>
      </c>
      <c r="T653" s="68">
        <v>1</v>
      </c>
      <c r="U653" s="68">
        <v>82</v>
      </c>
    </row>
    <row r="654" spans="1:21" x14ac:dyDescent="0.25">
      <c r="A654" s="68" t="s">
        <v>11</v>
      </c>
      <c r="B654" s="68" t="s">
        <v>3</v>
      </c>
      <c r="C654" s="68">
        <v>1</v>
      </c>
      <c r="D654" s="68">
        <v>1</v>
      </c>
      <c r="E654" s="68">
        <v>0</v>
      </c>
      <c r="F654" s="68">
        <v>195</v>
      </c>
      <c r="P654" s="68" t="s">
        <v>11</v>
      </c>
      <c r="Q654" s="68" t="s">
        <v>3</v>
      </c>
      <c r="R654" s="68">
        <v>1</v>
      </c>
      <c r="S654" s="68">
        <v>1</v>
      </c>
      <c r="T654" s="68">
        <v>0</v>
      </c>
      <c r="U654" s="68">
        <v>195</v>
      </c>
    </row>
    <row r="655" spans="1:21" x14ac:dyDescent="0.25">
      <c r="A655" s="68" t="s">
        <v>11</v>
      </c>
      <c r="B655" s="68" t="s">
        <v>3</v>
      </c>
      <c r="C655" s="68">
        <v>1</v>
      </c>
      <c r="D655" s="68">
        <v>1</v>
      </c>
      <c r="E655" s="68">
        <v>1</v>
      </c>
      <c r="F655" s="68">
        <v>1</v>
      </c>
      <c r="P655" s="68" t="s">
        <v>11</v>
      </c>
      <c r="Q655" s="68" t="s">
        <v>3</v>
      </c>
      <c r="R655" s="68">
        <v>1</v>
      </c>
      <c r="S655" s="68">
        <v>1</v>
      </c>
      <c r="T655" s="68">
        <v>1</v>
      </c>
      <c r="U655" s="68">
        <v>1</v>
      </c>
    </row>
    <row r="656" spans="1:21" x14ac:dyDescent="0.25">
      <c r="A656" s="68" t="s">
        <v>6</v>
      </c>
      <c r="B656" s="68">
        <v>1</v>
      </c>
      <c r="C656" s="68">
        <v>0</v>
      </c>
      <c r="D656" s="68">
        <v>0</v>
      </c>
      <c r="E656" s="68">
        <v>0</v>
      </c>
      <c r="F656" s="68">
        <v>99</v>
      </c>
      <c r="P656" s="68" t="s">
        <v>6</v>
      </c>
      <c r="Q656" s="68">
        <v>1</v>
      </c>
      <c r="R656" s="68">
        <v>0</v>
      </c>
      <c r="S656" s="68">
        <v>0</v>
      </c>
      <c r="T656" s="68">
        <v>0</v>
      </c>
      <c r="U656" s="68">
        <v>99</v>
      </c>
    </row>
    <row r="657" spans="1:21" x14ac:dyDescent="0.25">
      <c r="A657" s="68" t="s">
        <v>6</v>
      </c>
      <c r="B657" s="68">
        <v>1</v>
      </c>
      <c r="C657" s="68">
        <v>0</v>
      </c>
      <c r="D657" s="68">
        <v>0</v>
      </c>
      <c r="E657" s="68">
        <v>1</v>
      </c>
      <c r="F657" s="68">
        <v>4647</v>
      </c>
      <c r="P657" s="68" t="s">
        <v>6</v>
      </c>
      <c r="Q657" s="68">
        <v>1</v>
      </c>
      <c r="R657" s="68">
        <v>0</v>
      </c>
      <c r="S657" s="68">
        <v>0</v>
      </c>
      <c r="T657" s="68">
        <v>1</v>
      </c>
      <c r="U657" s="68">
        <v>4647</v>
      </c>
    </row>
    <row r="658" spans="1:21" x14ac:dyDescent="0.25">
      <c r="A658" s="68" t="s">
        <v>6</v>
      </c>
      <c r="B658" s="68">
        <v>1</v>
      </c>
      <c r="C658" s="68">
        <v>0</v>
      </c>
      <c r="D658" s="68">
        <v>1</v>
      </c>
      <c r="E658" s="68">
        <v>0</v>
      </c>
      <c r="F658" s="68">
        <v>3</v>
      </c>
      <c r="P658" s="68" t="s">
        <v>6</v>
      </c>
      <c r="Q658" s="68">
        <v>1</v>
      </c>
      <c r="R658" s="68">
        <v>0</v>
      </c>
      <c r="S658" s="68">
        <v>1</v>
      </c>
      <c r="T658" s="68">
        <v>0</v>
      </c>
      <c r="U658" s="68">
        <v>3</v>
      </c>
    </row>
    <row r="659" spans="1:21" x14ac:dyDescent="0.25">
      <c r="A659" s="68" t="s">
        <v>6</v>
      </c>
      <c r="B659" s="68">
        <v>1</v>
      </c>
      <c r="C659" s="68">
        <v>0</v>
      </c>
      <c r="D659" s="68">
        <v>1</v>
      </c>
      <c r="E659" s="68">
        <v>1</v>
      </c>
      <c r="F659" s="68">
        <v>101</v>
      </c>
      <c r="P659" s="68" t="s">
        <v>6</v>
      </c>
      <c r="Q659" s="68">
        <v>1</v>
      </c>
      <c r="R659" s="68">
        <v>0</v>
      </c>
      <c r="S659" s="68">
        <v>1</v>
      </c>
      <c r="T659" s="68">
        <v>1</v>
      </c>
      <c r="U659" s="68">
        <v>101</v>
      </c>
    </row>
    <row r="660" spans="1:21" x14ac:dyDescent="0.25">
      <c r="A660" s="68" t="s">
        <v>6</v>
      </c>
      <c r="B660" s="68">
        <v>1</v>
      </c>
      <c r="C660" s="68">
        <v>1</v>
      </c>
      <c r="D660" s="68">
        <v>0</v>
      </c>
      <c r="E660" s="68">
        <v>0</v>
      </c>
      <c r="F660" s="68">
        <v>39</v>
      </c>
      <c r="P660" s="68" t="s">
        <v>6</v>
      </c>
      <c r="Q660" s="68">
        <v>1</v>
      </c>
      <c r="R660" s="68">
        <v>1</v>
      </c>
      <c r="S660" s="68">
        <v>0</v>
      </c>
      <c r="T660" s="68">
        <v>0</v>
      </c>
      <c r="U660" s="68">
        <v>39</v>
      </c>
    </row>
    <row r="661" spans="1:21" x14ac:dyDescent="0.25">
      <c r="A661" s="68" t="s">
        <v>6</v>
      </c>
      <c r="B661" s="68">
        <v>1</v>
      </c>
      <c r="C661" s="68">
        <v>1</v>
      </c>
      <c r="D661" s="68">
        <v>0</v>
      </c>
      <c r="E661" s="68">
        <v>1</v>
      </c>
      <c r="F661" s="68">
        <v>698</v>
      </c>
      <c r="P661" s="68" t="s">
        <v>6</v>
      </c>
      <c r="Q661" s="68">
        <v>1</v>
      </c>
      <c r="R661" s="68">
        <v>1</v>
      </c>
      <c r="S661" s="68">
        <v>0</v>
      </c>
      <c r="T661" s="68">
        <v>1</v>
      </c>
      <c r="U661" s="68">
        <v>698</v>
      </c>
    </row>
    <row r="662" spans="1:21" x14ac:dyDescent="0.25">
      <c r="A662" s="68" t="s">
        <v>6</v>
      </c>
      <c r="B662" s="68">
        <v>1</v>
      </c>
      <c r="C662" s="68">
        <v>1</v>
      </c>
      <c r="D662" s="68">
        <v>1</v>
      </c>
      <c r="E662" s="68">
        <v>0</v>
      </c>
      <c r="F662" s="68">
        <v>14</v>
      </c>
      <c r="P662" s="68" t="s">
        <v>6</v>
      </c>
      <c r="Q662" s="68">
        <v>1</v>
      </c>
      <c r="R662" s="68">
        <v>1</v>
      </c>
      <c r="S662" s="68">
        <v>1</v>
      </c>
      <c r="T662" s="68">
        <v>0</v>
      </c>
      <c r="U662" s="68">
        <v>14</v>
      </c>
    </row>
    <row r="663" spans="1:21" x14ac:dyDescent="0.25">
      <c r="A663" s="68" t="s">
        <v>6</v>
      </c>
      <c r="B663" s="68">
        <v>1</v>
      </c>
      <c r="C663" s="68">
        <v>1</v>
      </c>
      <c r="D663" s="68">
        <v>1</v>
      </c>
      <c r="E663" s="68">
        <v>1</v>
      </c>
      <c r="F663" s="68">
        <v>490</v>
      </c>
      <c r="P663" s="68" t="s">
        <v>6</v>
      </c>
      <c r="Q663" s="68">
        <v>1</v>
      </c>
      <c r="R663" s="68">
        <v>1</v>
      </c>
      <c r="S663" s="68">
        <v>1</v>
      </c>
      <c r="T663" s="68">
        <v>1</v>
      </c>
      <c r="U663" s="68">
        <v>490</v>
      </c>
    </row>
    <row r="664" spans="1:21" x14ac:dyDescent="0.25">
      <c r="A664" s="68" t="s">
        <v>6</v>
      </c>
      <c r="B664" s="68">
        <v>2</v>
      </c>
      <c r="C664" s="68">
        <v>0</v>
      </c>
      <c r="D664" s="68">
        <v>0</v>
      </c>
      <c r="E664" s="68">
        <v>0</v>
      </c>
      <c r="F664" s="68">
        <v>432</v>
      </c>
      <c r="P664" s="68" t="s">
        <v>6</v>
      </c>
      <c r="Q664" s="68">
        <v>2</v>
      </c>
      <c r="R664" s="68">
        <v>0</v>
      </c>
      <c r="S664" s="68">
        <v>0</v>
      </c>
      <c r="T664" s="68">
        <v>0</v>
      </c>
      <c r="U664" s="68">
        <v>432</v>
      </c>
    </row>
    <row r="665" spans="1:21" x14ac:dyDescent="0.25">
      <c r="A665" s="68" t="s">
        <v>6</v>
      </c>
      <c r="B665" s="68">
        <v>2</v>
      </c>
      <c r="C665" s="68">
        <v>0</v>
      </c>
      <c r="D665" s="68">
        <v>0</v>
      </c>
      <c r="E665" s="68">
        <v>1</v>
      </c>
      <c r="F665" s="68">
        <v>1917</v>
      </c>
      <c r="P665" s="68" t="s">
        <v>6</v>
      </c>
      <c r="Q665" s="68">
        <v>2</v>
      </c>
      <c r="R665" s="68">
        <v>0</v>
      </c>
      <c r="S665" s="68">
        <v>0</v>
      </c>
      <c r="T665" s="68">
        <v>1</v>
      </c>
      <c r="U665" s="68">
        <v>1917</v>
      </c>
    </row>
    <row r="666" spans="1:21" x14ac:dyDescent="0.25">
      <c r="A666" s="68" t="s">
        <v>6</v>
      </c>
      <c r="B666" s="68">
        <v>2</v>
      </c>
      <c r="C666" s="68">
        <v>0</v>
      </c>
      <c r="D666" s="68">
        <v>1</v>
      </c>
      <c r="E666" s="68">
        <v>0</v>
      </c>
      <c r="F666" s="68">
        <v>19</v>
      </c>
      <c r="P666" s="68" t="s">
        <v>6</v>
      </c>
      <c r="Q666" s="68">
        <v>2</v>
      </c>
      <c r="R666" s="68">
        <v>0</v>
      </c>
      <c r="S666" s="68">
        <v>1</v>
      </c>
      <c r="T666" s="68">
        <v>0</v>
      </c>
      <c r="U666" s="68">
        <v>19</v>
      </c>
    </row>
    <row r="667" spans="1:21" x14ac:dyDescent="0.25">
      <c r="A667" s="68" t="s">
        <v>6</v>
      </c>
      <c r="B667" s="68">
        <v>2</v>
      </c>
      <c r="C667" s="68">
        <v>0</v>
      </c>
      <c r="D667" s="68">
        <v>1</v>
      </c>
      <c r="E667" s="68">
        <v>1</v>
      </c>
      <c r="F667" s="68">
        <v>429</v>
      </c>
      <c r="P667" s="68" t="s">
        <v>6</v>
      </c>
      <c r="Q667" s="68">
        <v>2</v>
      </c>
      <c r="R667" s="68">
        <v>0</v>
      </c>
      <c r="S667" s="68">
        <v>1</v>
      </c>
      <c r="T667" s="68">
        <v>1</v>
      </c>
      <c r="U667" s="68">
        <v>429</v>
      </c>
    </row>
    <row r="668" spans="1:21" x14ac:dyDescent="0.25">
      <c r="A668" s="68" t="s">
        <v>6</v>
      </c>
      <c r="B668" s="68">
        <v>2</v>
      </c>
      <c r="C668" s="68">
        <v>1</v>
      </c>
      <c r="D668" s="68">
        <v>0</v>
      </c>
      <c r="E668" s="68">
        <v>0</v>
      </c>
      <c r="F668" s="68">
        <v>441</v>
      </c>
      <c r="P668" s="68" t="s">
        <v>6</v>
      </c>
      <c r="Q668" s="68">
        <v>2</v>
      </c>
      <c r="R668" s="68">
        <v>1</v>
      </c>
      <c r="S668" s="68">
        <v>0</v>
      </c>
      <c r="T668" s="68">
        <v>0</v>
      </c>
      <c r="U668" s="68">
        <v>441</v>
      </c>
    </row>
    <row r="669" spans="1:21" x14ac:dyDescent="0.25">
      <c r="A669" s="68" t="s">
        <v>6</v>
      </c>
      <c r="B669" s="68">
        <v>2</v>
      </c>
      <c r="C669" s="68">
        <v>1</v>
      </c>
      <c r="D669" s="68">
        <v>0</v>
      </c>
      <c r="E669" s="68">
        <v>1</v>
      </c>
      <c r="F669" s="68">
        <v>406</v>
      </c>
      <c r="P669" s="68" t="s">
        <v>6</v>
      </c>
      <c r="Q669" s="68">
        <v>2</v>
      </c>
      <c r="R669" s="68">
        <v>1</v>
      </c>
      <c r="S669" s="68">
        <v>0</v>
      </c>
      <c r="T669" s="68">
        <v>1</v>
      </c>
      <c r="U669" s="68">
        <v>406</v>
      </c>
    </row>
    <row r="670" spans="1:21" x14ac:dyDescent="0.25">
      <c r="A670" s="68" t="s">
        <v>6</v>
      </c>
      <c r="B670" s="68">
        <v>2</v>
      </c>
      <c r="C670" s="68">
        <v>1</v>
      </c>
      <c r="D670" s="68">
        <v>1</v>
      </c>
      <c r="E670" s="68">
        <v>0</v>
      </c>
      <c r="F670" s="68">
        <v>303</v>
      </c>
      <c r="P670" s="68" t="s">
        <v>6</v>
      </c>
      <c r="Q670" s="68">
        <v>2</v>
      </c>
      <c r="R670" s="68">
        <v>1</v>
      </c>
      <c r="S670" s="68">
        <v>1</v>
      </c>
      <c r="T670" s="68">
        <v>0</v>
      </c>
      <c r="U670" s="68">
        <v>303</v>
      </c>
    </row>
    <row r="671" spans="1:21" x14ac:dyDescent="0.25">
      <c r="A671" s="68" t="s">
        <v>6</v>
      </c>
      <c r="B671" s="68">
        <v>2</v>
      </c>
      <c r="C671" s="68">
        <v>1</v>
      </c>
      <c r="D671" s="68">
        <v>1</v>
      </c>
      <c r="E671" s="68">
        <v>1</v>
      </c>
      <c r="F671" s="68">
        <v>781</v>
      </c>
      <c r="P671" s="68" t="s">
        <v>6</v>
      </c>
      <c r="Q671" s="68">
        <v>2</v>
      </c>
      <c r="R671" s="68">
        <v>1</v>
      </c>
      <c r="S671" s="68">
        <v>1</v>
      </c>
      <c r="T671" s="68">
        <v>1</v>
      </c>
      <c r="U671" s="68">
        <v>781</v>
      </c>
    </row>
    <row r="672" spans="1:21" x14ac:dyDescent="0.25">
      <c r="A672" s="68" t="s">
        <v>6</v>
      </c>
      <c r="B672" s="68">
        <v>3</v>
      </c>
      <c r="C672" s="68">
        <v>0</v>
      </c>
      <c r="D672" s="68">
        <v>0</v>
      </c>
      <c r="E672" s="68">
        <v>0</v>
      </c>
      <c r="F672" s="68">
        <v>545</v>
      </c>
      <c r="P672" s="68" t="s">
        <v>6</v>
      </c>
      <c r="Q672" s="68">
        <v>3</v>
      </c>
      <c r="R672" s="68">
        <v>0</v>
      </c>
      <c r="S672" s="68">
        <v>0</v>
      </c>
      <c r="T672" s="68">
        <v>0</v>
      </c>
      <c r="U672" s="68">
        <v>545</v>
      </c>
    </row>
    <row r="673" spans="1:21" x14ac:dyDescent="0.25">
      <c r="A673" s="68" t="s">
        <v>6</v>
      </c>
      <c r="B673" s="68">
        <v>3</v>
      </c>
      <c r="C673" s="68">
        <v>0</v>
      </c>
      <c r="D673" s="68">
        <v>0</v>
      </c>
      <c r="E673" s="68">
        <v>1</v>
      </c>
      <c r="F673" s="68">
        <v>873</v>
      </c>
      <c r="P673" s="68" t="s">
        <v>6</v>
      </c>
      <c r="Q673" s="68">
        <v>3</v>
      </c>
      <c r="R673" s="68">
        <v>0</v>
      </c>
      <c r="S673" s="68">
        <v>0</v>
      </c>
      <c r="T673" s="68">
        <v>1</v>
      </c>
      <c r="U673" s="68">
        <v>873</v>
      </c>
    </row>
    <row r="674" spans="1:21" x14ac:dyDescent="0.25">
      <c r="A674" s="68" t="s">
        <v>6</v>
      </c>
      <c r="B674" s="68">
        <v>3</v>
      </c>
      <c r="C674" s="68">
        <v>0</v>
      </c>
      <c r="D674" s="68">
        <v>1</v>
      </c>
      <c r="E674" s="68">
        <v>0</v>
      </c>
      <c r="F674" s="68">
        <v>109</v>
      </c>
      <c r="P674" s="68" t="s">
        <v>6</v>
      </c>
      <c r="Q674" s="68">
        <v>3</v>
      </c>
      <c r="R674" s="68">
        <v>0</v>
      </c>
      <c r="S674" s="68">
        <v>1</v>
      </c>
      <c r="T674" s="68">
        <v>0</v>
      </c>
      <c r="U674" s="68">
        <v>109</v>
      </c>
    </row>
    <row r="675" spans="1:21" x14ac:dyDescent="0.25">
      <c r="A675" s="68" t="s">
        <v>6</v>
      </c>
      <c r="B675" s="68">
        <v>3</v>
      </c>
      <c r="C675" s="68">
        <v>0</v>
      </c>
      <c r="D675" s="68">
        <v>1</v>
      </c>
      <c r="E675" s="68">
        <v>1</v>
      </c>
      <c r="F675" s="68">
        <v>1875</v>
      </c>
      <c r="P675" s="68" t="s">
        <v>6</v>
      </c>
      <c r="Q675" s="68">
        <v>3</v>
      </c>
      <c r="R675" s="68">
        <v>0</v>
      </c>
      <c r="S675" s="68">
        <v>1</v>
      </c>
      <c r="T675" s="68">
        <v>1</v>
      </c>
      <c r="U675" s="68">
        <v>1875</v>
      </c>
    </row>
    <row r="676" spans="1:21" x14ac:dyDescent="0.25">
      <c r="A676" s="68" t="s">
        <v>6</v>
      </c>
      <c r="B676" s="68">
        <v>3</v>
      </c>
      <c r="C676" s="68">
        <v>1</v>
      </c>
      <c r="D676" s="68">
        <v>0</v>
      </c>
      <c r="E676" s="68">
        <v>0</v>
      </c>
      <c r="F676" s="68">
        <v>735</v>
      </c>
      <c r="P676" s="68" t="s">
        <v>6</v>
      </c>
      <c r="Q676" s="68">
        <v>3</v>
      </c>
      <c r="R676" s="68">
        <v>1</v>
      </c>
      <c r="S676" s="68">
        <v>0</v>
      </c>
      <c r="T676" s="68">
        <v>0</v>
      </c>
      <c r="U676" s="68">
        <v>735</v>
      </c>
    </row>
    <row r="677" spans="1:21" x14ac:dyDescent="0.25">
      <c r="A677" s="68" t="s">
        <v>6</v>
      </c>
      <c r="B677" s="68">
        <v>3</v>
      </c>
      <c r="C677" s="68">
        <v>1</v>
      </c>
      <c r="D677" s="68">
        <v>0</v>
      </c>
      <c r="E677" s="68">
        <v>1</v>
      </c>
      <c r="F677" s="68">
        <v>744</v>
      </c>
      <c r="P677" s="68" t="s">
        <v>6</v>
      </c>
      <c r="Q677" s="68">
        <v>3</v>
      </c>
      <c r="R677" s="68">
        <v>1</v>
      </c>
      <c r="S677" s="68">
        <v>0</v>
      </c>
      <c r="T677" s="68">
        <v>1</v>
      </c>
      <c r="U677" s="68">
        <v>744</v>
      </c>
    </row>
    <row r="678" spans="1:21" x14ac:dyDescent="0.25">
      <c r="A678" s="68" t="s">
        <v>6</v>
      </c>
      <c r="B678" s="68">
        <v>3</v>
      </c>
      <c r="C678" s="68">
        <v>1</v>
      </c>
      <c r="D678" s="68">
        <v>1</v>
      </c>
      <c r="E678" s="68">
        <v>0</v>
      </c>
      <c r="F678" s="68">
        <v>978</v>
      </c>
      <c r="P678" s="68" t="s">
        <v>6</v>
      </c>
      <c r="Q678" s="68">
        <v>3</v>
      </c>
      <c r="R678" s="68">
        <v>1</v>
      </c>
      <c r="S678" s="68">
        <v>1</v>
      </c>
      <c r="T678" s="68">
        <v>0</v>
      </c>
      <c r="U678" s="68">
        <v>978</v>
      </c>
    </row>
    <row r="679" spans="1:21" x14ac:dyDescent="0.25">
      <c r="A679" s="68" t="s">
        <v>6</v>
      </c>
      <c r="B679" s="68">
        <v>3</v>
      </c>
      <c r="C679" s="68">
        <v>1</v>
      </c>
      <c r="D679" s="68">
        <v>1</v>
      </c>
      <c r="E679" s="68">
        <v>1</v>
      </c>
      <c r="F679" s="68">
        <v>2993</v>
      </c>
      <c r="P679" s="68" t="s">
        <v>6</v>
      </c>
      <c r="Q679" s="68">
        <v>3</v>
      </c>
      <c r="R679" s="68">
        <v>1</v>
      </c>
      <c r="S679" s="68">
        <v>1</v>
      </c>
      <c r="T679" s="68">
        <v>1</v>
      </c>
      <c r="U679" s="68">
        <v>2993</v>
      </c>
    </row>
    <row r="680" spans="1:21" x14ac:dyDescent="0.25">
      <c r="A680" s="68" t="s">
        <v>6</v>
      </c>
      <c r="B680" s="68">
        <v>4</v>
      </c>
      <c r="C680" s="68">
        <v>0</v>
      </c>
      <c r="D680" s="68">
        <v>0</v>
      </c>
      <c r="E680" s="68">
        <v>0</v>
      </c>
      <c r="F680" s="68">
        <v>1406</v>
      </c>
      <c r="P680" s="68" t="s">
        <v>6</v>
      </c>
      <c r="Q680" s="68">
        <v>4</v>
      </c>
      <c r="R680" s="68">
        <v>0</v>
      </c>
      <c r="S680" s="68">
        <v>0</v>
      </c>
      <c r="T680" s="68">
        <v>0</v>
      </c>
      <c r="U680" s="68">
        <v>1406</v>
      </c>
    </row>
    <row r="681" spans="1:21" x14ac:dyDescent="0.25">
      <c r="A681" s="68" t="s">
        <v>6</v>
      </c>
      <c r="B681" s="68">
        <v>4</v>
      </c>
      <c r="C681" s="68">
        <v>0</v>
      </c>
      <c r="D681" s="68">
        <v>0</v>
      </c>
      <c r="E681" s="68">
        <v>1</v>
      </c>
      <c r="F681" s="68">
        <v>176</v>
      </c>
      <c r="P681" s="68" t="s">
        <v>6</v>
      </c>
      <c r="Q681" s="68">
        <v>4</v>
      </c>
      <c r="R681" s="68">
        <v>0</v>
      </c>
      <c r="S681" s="68">
        <v>0</v>
      </c>
      <c r="T681" s="68">
        <v>1</v>
      </c>
      <c r="U681" s="68">
        <v>176</v>
      </c>
    </row>
    <row r="682" spans="1:21" x14ac:dyDescent="0.25">
      <c r="A682" s="68" t="s">
        <v>6</v>
      </c>
      <c r="B682" s="68">
        <v>4</v>
      </c>
      <c r="C682" s="68">
        <v>0</v>
      </c>
      <c r="D682" s="68">
        <v>1</v>
      </c>
      <c r="E682" s="68">
        <v>0</v>
      </c>
      <c r="F682" s="68">
        <v>1203</v>
      </c>
      <c r="P682" s="68" t="s">
        <v>6</v>
      </c>
      <c r="Q682" s="68">
        <v>4</v>
      </c>
      <c r="R682" s="68">
        <v>0</v>
      </c>
      <c r="S682" s="68">
        <v>1</v>
      </c>
      <c r="T682" s="68">
        <v>0</v>
      </c>
      <c r="U682" s="68">
        <v>1203</v>
      </c>
    </row>
    <row r="683" spans="1:21" x14ac:dyDescent="0.25">
      <c r="A683" s="68" t="s">
        <v>6</v>
      </c>
      <c r="B683" s="68">
        <v>4</v>
      </c>
      <c r="C683" s="68">
        <v>0</v>
      </c>
      <c r="D683" s="68">
        <v>1</v>
      </c>
      <c r="E683" s="68">
        <v>1</v>
      </c>
      <c r="F683" s="68">
        <v>399</v>
      </c>
      <c r="P683" s="68" t="s">
        <v>6</v>
      </c>
      <c r="Q683" s="68">
        <v>4</v>
      </c>
      <c r="R683" s="68">
        <v>0</v>
      </c>
      <c r="S683" s="68">
        <v>1</v>
      </c>
      <c r="T683" s="68">
        <v>1</v>
      </c>
      <c r="U683" s="68">
        <v>399</v>
      </c>
    </row>
    <row r="684" spans="1:21" x14ac:dyDescent="0.25">
      <c r="A684" s="68" t="s">
        <v>6</v>
      </c>
      <c r="B684" s="68">
        <v>4</v>
      </c>
      <c r="C684" s="68">
        <v>1</v>
      </c>
      <c r="D684" s="68">
        <v>0</v>
      </c>
      <c r="E684" s="68">
        <v>0</v>
      </c>
      <c r="F684" s="68">
        <v>509</v>
      </c>
      <c r="P684" s="68" t="s">
        <v>6</v>
      </c>
      <c r="Q684" s="68">
        <v>4</v>
      </c>
      <c r="R684" s="68">
        <v>1</v>
      </c>
      <c r="S684" s="68">
        <v>0</v>
      </c>
      <c r="T684" s="68">
        <v>0</v>
      </c>
      <c r="U684" s="68">
        <v>509</v>
      </c>
    </row>
    <row r="685" spans="1:21" x14ac:dyDescent="0.25">
      <c r="A685" s="68" t="s">
        <v>6</v>
      </c>
      <c r="B685" s="68">
        <v>4</v>
      </c>
      <c r="C685" s="68">
        <v>1</v>
      </c>
      <c r="D685" s="68">
        <v>0</v>
      </c>
      <c r="E685" s="68">
        <v>1</v>
      </c>
      <c r="F685" s="68">
        <v>50</v>
      </c>
      <c r="P685" s="68" t="s">
        <v>6</v>
      </c>
      <c r="Q685" s="68">
        <v>4</v>
      </c>
      <c r="R685" s="68">
        <v>1</v>
      </c>
      <c r="S685" s="68">
        <v>0</v>
      </c>
      <c r="T685" s="68">
        <v>1</v>
      </c>
      <c r="U685" s="68">
        <v>50</v>
      </c>
    </row>
    <row r="686" spans="1:21" x14ac:dyDescent="0.25">
      <c r="A686" s="68" t="s">
        <v>6</v>
      </c>
      <c r="B686" s="68">
        <v>4</v>
      </c>
      <c r="C686" s="68">
        <v>1</v>
      </c>
      <c r="D686" s="68">
        <v>1</v>
      </c>
      <c r="E686" s="68">
        <v>0</v>
      </c>
      <c r="F686" s="68">
        <v>909</v>
      </c>
      <c r="P686" s="68" t="s">
        <v>6</v>
      </c>
      <c r="Q686" s="68">
        <v>4</v>
      </c>
      <c r="R686" s="68">
        <v>1</v>
      </c>
      <c r="S686" s="68">
        <v>1</v>
      </c>
      <c r="T686" s="68">
        <v>0</v>
      </c>
      <c r="U686" s="68">
        <v>909</v>
      </c>
    </row>
    <row r="687" spans="1:21" x14ac:dyDescent="0.25">
      <c r="A687" s="68" t="s">
        <v>6</v>
      </c>
      <c r="B687" s="68">
        <v>4</v>
      </c>
      <c r="C687" s="68">
        <v>1</v>
      </c>
      <c r="D687" s="68">
        <v>1</v>
      </c>
      <c r="E687" s="68">
        <v>1</v>
      </c>
      <c r="F687" s="68">
        <v>394</v>
      </c>
      <c r="P687" s="68" t="s">
        <v>6</v>
      </c>
      <c r="Q687" s="68">
        <v>4</v>
      </c>
      <c r="R687" s="68">
        <v>1</v>
      </c>
      <c r="S687" s="68">
        <v>1</v>
      </c>
      <c r="T687" s="68">
        <v>1</v>
      </c>
      <c r="U687" s="68">
        <v>394</v>
      </c>
    </row>
    <row r="688" spans="1:21" x14ac:dyDescent="0.25">
      <c r="A688" s="68" t="s">
        <v>6</v>
      </c>
      <c r="B688" s="68" t="s">
        <v>3</v>
      </c>
      <c r="C688" s="68">
        <v>0</v>
      </c>
      <c r="D688" s="68">
        <v>0</v>
      </c>
      <c r="E688" s="68">
        <v>0</v>
      </c>
      <c r="F688" s="68">
        <v>1981</v>
      </c>
      <c r="P688" s="68" t="s">
        <v>6</v>
      </c>
      <c r="Q688" s="68" t="s">
        <v>3</v>
      </c>
      <c r="R688" s="68">
        <v>0</v>
      </c>
      <c r="S688" s="68">
        <v>0</v>
      </c>
      <c r="T688" s="68">
        <v>0</v>
      </c>
      <c r="U688" s="68">
        <v>1981</v>
      </c>
    </row>
    <row r="689" spans="1:21" x14ac:dyDescent="0.25">
      <c r="A689" s="68" t="s">
        <v>6</v>
      </c>
      <c r="B689" s="68" t="s">
        <v>3</v>
      </c>
      <c r="C689" s="68">
        <v>0</v>
      </c>
      <c r="D689" s="68">
        <v>0</v>
      </c>
      <c r="E689" s="68">
        <v>1</v>
      </c>
      <c r="F689" s="68">
        <v>384</v>
      </c>
      <c r="P689" s="68" t="s">
        <v>6</v>
      </c>
      <c r="Q689" s="68" t="s">
        <v>3</v>
      </c>
      <c r="R689" s="68">
        <v>0</v>
      </c>
      <c r="S689" s="68">
        <v>0</v>
      </c>
      <c r="T689" s="68">
        <v>1</v>
      </c>
      <c r="U689" s="68">
        <v>384</v>
      </c>
    </row>
    <row r="690" spans="1:21" x14ac:dyDescent="0.25">
      <c r="A690" s="68" t="s">
        <v>6</v>
      </c>
      <c r="B690" s="68" t="s">
        <v>3</v>
      </c>
      <c r="C690" s="68">
        <v>0</v>
      </c>
      <c r="D690" s="68">
        <v>1</v>
      </c>
      <c r="E690" s="68">
        <v>0</v>
      </c>
      <c r="F690" s="68">
        <v>110</v>
      </c>
      <c r="P690" s="68" t="s">
        <v>6</v>
      </c>
      <c r="Q690" s="68" t="s">
        <v>3</v>
      </c>
      <c r="R690" s="68">
        <v>0</v>
      </c>
      <c r="S690" s="68">
        <v>1</v>
      </c>
      <c r="T690" s="68">
        <v>0</v>
      </c>
      <c r="U690" s="68">
        <v>110</v>
      </c>
    </row>
    <row r="691" spans="1:21" x14ac:dyDescent="0.25">
      <c r="A691" s="68" t="s">
        <v>6</v>
      </c>
      <c r="B691" s="68" t="s">
        <v>3</v>
      </c>
      <c r="C691" s="68">
        <v>0</v>
      </c>
      <c r="D691" s="68">
        <v>1</v>
      </c>
      <c r="E691" s="68">
        <v>1</v>
      </c>
      <c r="F691" s="68">
        <v>124</v>
      </c>
      <c r="P691" s="68" t="s">
        <v>6</v>
      </c>
      <c r="Q691" s="68" t="s">
        <v>3</v>
      </c>
      <c r="R691" s="68">
        <v>0</v>
      </c>
      <c r="S691" s="68">
        <v>1</v>
      </c>
      <c r="T691" s="68">
        <v>1</v>
      </c>
      <c r="U691" s="68">
        <v>124</v>
      </c>
    </row>
    <row r="692" spans="1:21" x14ac:dyDescent="0.25">
      <c r="A692" s="68" t="s">
        <v>6</v>
      </c>
      <c r="B692" s="68" t="s">
        <v>3</v>
      </c>
      <c r="C692" s="68">
        <v>1</v>
      </c>
      <c r="D692" s="68">
        <v>0</v>
      </c>
      <c r="E692" s="68">
        <v>0</v>
      </c>
      <c r="F692" s="68">
        <v>335</v>
      </c>
      <c r="P692" s="68" t="s">
        <v>6</v>
      </c>
      <c r="Q692" s="68" t="s">
        <v>3</v>
      </c>
      <c r="R692" s="68">
        <v>1</v>
      </c>
      <c r="S692" s="68">
        <v>0</v>
      </c>
      <c r="T692" s="68">
        <v>0</v>
      </c>
      <c r="U692" s="68">
        <v>335</v>
      </c>
    </row>
    <row r="693" spans="1:21" x14ac:dyDescent="0.25">
      <c r="A693" s="68" t="s">
        <v>6</v>
      </c>
      <c r="B693" s="68" t="s">
        <v>3</v>
      </c>
      <c r="C693" s="68">
        <v>1</v>
      </c>
      <c r="D693" s="68">
        <v>0</v>
      </c>
      <c r="E693" s="68">
        <v>1</v>
      </c>
      <c r="F693" s="68">
        <v>67</v>
      </c>
      <c r="P693" s="68" t="s">
        <v>6</v>
      </c>
      <c r="Q693" s="68" t="s">
        <v>3</v>
      </c>
      <c r="R693" s="68">
        <v>1</v>
      </c>
      <c r="S693" s="68">
        <v>0</v>
      </c>
      <c r="T693" s="68">
        <v>1</v>
      </c>
      <c r="U693" s="68">
        <v>67</v>
      </c>
    </row>
    <row r="694" spans="1:21" x14ac:dyDescent="0.25">
      <c r="A694" s="68" t="s">
        <v>6</v>
      </c>
      <c r="B694" s="68" t="s">
        <v>3</v>
      </c>
      <c r="C694" s="68">
        <v>1</v>
      </c>
      <c r="D694" s="68">
        <v>1</v>
      </c>
      <c r="E694" s="68">
        <v>0</v>
      </c>
      <c r="F694" s="68">
        <v>182</v>
      </c>
      <c r="P694" s="68" t="s">
        <v>6</v>
      </c>
      <c r="Q694" s="68" t="s">
        <v>3</v>
      </c>
      <c r="R694" s="68">
        <v>1</v>
      </c>
      <c r="S694" s="68">
        <v>1</v>
      </c>
      <c r="T694" s="68">
        <v>0</v>
      </c>
      <c r="U694" s="68">
        <v>182</v>
      </c>
    </row>
    <row r="695" spans="1:21" x14ac:dyDescent="0.25">
      <c r="A695" s="68" t="s">
        <v>6</v>
      </c>
      <c r="B695" s="68" t="s">
        <v>3</v>
      </c>
      <c r="C695" s="68">
        <v>1</v>
      </c>
      <c r="D695" s="68">
        <v>1</v>
      </c>
      <c r="E695" s="68">
        <v>1</v>
      </c>
      <c r="F695" s="68">
        <v>236</v>
      </c>
      <c r="P695" s="68" t="s">
        <v>6</v>
      </c>
      <c r="Q695" s="68" t="s">
        <v>3</v>
      </c>
      <c r="R695" s="68">
        <v>1</v>
      </c>
      <c r="S695" s="68">
        <v>1</v>
      </c>
      <c r="T695" s="68">
        <v>1</v>
      </c>
      <c r="U695" s="68">
        <v>236</v>
      </c>
    </row>
    <row r="696" spans="1:21" x14ac:dyDescent="0.25">
      <c r="A696" s="68" t="s">
        <v>113</v>
      </c>
      <c r="B696" s="68">
        <v>1</v>
      </c>
      <c r="C696" s="68">
        <v>0</v>
      </c>
      <c r="D696" s="68">
        <v>0</v>
      </c>
      <c r="E696" s="68">
        <v>0</v>
      </c>
      <c r="F696" s="68">
        <v>37</v>
      </c>
      <c r="P696" s="68" t="s">
        <v>113</v>
      </c>
      <c r="Q696" s="68">
        <v>1</v>
      </c>
      <c r="R696" s="68">
        <v>0</v>
      </c>
      <c r="S696" s="68">
        <v>0</v>
      </c>
      <c r="T696" s="68">
        <v>0</v>
      </c>
      <c r="U696" s="68">
        <v>37</v>
      </c>
    </row>
    <row r="697" spans="1:21" x14ac:dyDescent="0.25">
      <c r="A697" s="68" t="s">
        <v>113</v>
      </c>
      <c r="B697" s="68">
        <v>1</v>
      </c>
      <c r="C697" s="68">
        <v>0</v>
      </c>
      <c r="D697" s="68">
        <v>0</v>
      </c>
      <c r="E697" s="68">
        <v>1</v>
      </c>
      <c r="F697" s="68">
        <v>44</v>
      </c>
      <c r="P697" s="68" t="s">
        <v>113</v>
      </c>
      <c r="Q697" s="68">
        <v>1</v>
      </c>
      <c r="R697" s="68">
        <v>0</v>
      </c>
      <c r="S697" s="68">
        <v>0</v>
      </c>
      <c r="T697" s="68">
        <v>1</v>
      </c>
      <c r="U697" s="68">
        <v>44</v>
      </c>
    </row>
    <row r="698" spans="1:21" x14ac:dyDescent="0.25">
      <c r="A698" s="68" t="s">
        <v>113</v>
      </c>
      <c r="B698" s="68">
        <v>1</v>
      </c>
      <c r="C698" s="68">
        <v>0</v>
      </c>
      <c r="D698" s="68">
        <v>1</v>
      </c>
      <c r="E698" s="68">
        <v>0</v>
      </c>
      <c r="F698" s="68">
        <v>42</v>
      </c>
      <c r="P698" s="68" t="s">
        <v>113</v>
      </c>
      <c r="Q698" s="68">
        <v>1</v>
      </c>
      <c r="R698" s="68">
        <v>0</v>
      </c>
      <c r="S698" s="68">
        <v>1</v>
      </c>
      <c r="T698" s="68">
        <v>0</v>
      </c>
      <c r="U698" s="68">
        <v>42</v>
      </c>
    </row>
    <row r="699" spans="1:21" x14ac:dyDescent="0.25">
      <c r="A699" s="68" t="s">
        <v>113</v>
      </c>
      <c r="B699" s="68">
        <v>1</v>
      </c>
      <c r="C699" s="68">
        <v>0</v>
      </c>
      <c r="D699" s="68">
        <v>1</v>
      </c>
      <c r="E699" s="68">
        <v>1</v>
      </c>
      <c r="F699" s="68">
        <v>62</v>
      </c>
      <c r="P699" s="68" t="s">
        <v>113</v>
      </c>
      <c r="Q699" s="68">
        <v>1</v>
      </c>
      <c r="R699" s="68">
        <v>0</v>
      </c>
      <c r="S699" s="68">
        <v>1</v>
      </c>
      <c r="T699" s="68">
        <v>1</v>
      </c>
      <c r="U699" s="68">
        <v>62</v>
      </c>
    </row>
    <row r="700" spans="1:21" x14ac:dyDescent="0.25">
      <c r="A700" s="68" t="s">
        <v>113</v>
      </c>
      <c r="B700" s="68">
        <v>1</v>
      </c>
      <c r="C700" s="68">
        <v>1</v>
      </c>
      <c r="D700" s="68">
        <v>0</v>
      </c>
      <c r="E700" s="68">
        <v>0</v>
      </c>
      <c r="F700" s="68">
        <v>44</v>
      </c>
      <c r="P700" s="68" t="s">
        <v>113</v>
      </c>
      <c r="Q700" s="68">
        <v>1</v>
      </c>
      <c r="R700" s="68">
        <v>1</v>
      </c>
      <c r="S700" s="68">
        <v>0</v>
      </c>
      <c r="T700" s="68">
        <v>0</v>
      </c>
      <c r="U700" s="68">
        <v>44</v>
      </c>
    </row>
    <row r="701" spans="1:21" x14ac:dyDescent="0.25">
      <c r="A701" s="68" t="s">
        <v>113</v>
      </c>
      <c r="B701" s="68">
        <v>1</v>
      </c>
      <c r="C701" s="68">
        <v>1</v>
      </c>
      <c r="D701" s="68">
        <v>0</v>
      </c>
      <c r="E701" s="68">
        <v>1</v>
      </c>
      <c r="F701" s="68">
        <v>2</v>
      </c>
      <c r="P701" s="68" t="s">
        <v>113</v>
      </c>
      <c r="Q701" s="68">
        <v>1</v>
      </c>
      <c r="R701" s="68">
        <v>1</v>
      </c>
      <c r="S701" s="68">
        <v>0</v>
      </c>
      <c r="T701" s="68">
        <v>1</v>
      </c>
      <c r="U701" s="68">
        <v>2</v>
      </c>
    </row>
    <row r="702" spans="1:21" x14ac:dyDescent="0.25">
      <c r="A702" s="68" t="s">
        <v>113</v>
      </c>
      <c r="B702" s="68">
        <v>1</v>
      </c>
      <c r="C702" s="68">
        <v>1</v>
      </c>
      <c r="D702" s="68">
        <v>1</v>
      </c>
      <c r="E702" s="68">
        <v>0</v>
      </c>
      <c r="F702" s="68">
        <v>59</v>
      </c>
      <c r="P702" s="68" t="s">
        <v>113</v>
      </c>
      <c r="Q702" s="68">
        <v>1</v>
      </c>
      <c r="R702" s="68">
        <v>1</v>
      </c>
      <c r="S702" s="68">
        <v>1</v>
      </c>
      <c r="T702" s="68">
        <v>0</v>
      </c>
      <c r="U702" s="68">
        <v>59</v>
      </c>
    </row>
    <row r="703" spans="1:21" x14ac:dyDescent="0.25">
      <c r="A703" s="68" t="s">
        <v>113</v>
      </c>
      <c r="B703" s="68">
        <v>1</v>
      </c>
      <c r="C703" s="68">
        <v>1</v>
      </c>
      <c r="D703" s="68">
        <v>1</v>
      </c>
      <c r="E703" s="68">
        <v>1</v>
      </c>
      <c r="F703" s="68">
        <v>14</v>
      </c>
      <c r="P703" s="68" t="s">
        <v>113</v>
      </c>
      <c r="Q703" s="68">
        <v>1</v>
      </c>
      <c r="R703" s="68">
        <v>1</v>
      </c>
      <c r="S703" s="68">
        <v>1</v>
      </c>
      <c r="T703" s="68">
        <v>1</v>
      </c>
      <c r="U703" s="68">
        <v>14</v>
      </c>
    </row>
    <row r="704" spans="1:21" x14ac:dyDescent="0.25">
      <c r="A704" s="68" t="s">
        <v>113</v>
      </c>
      <c r="B704" s="68">
        <v>2</v>
      </c>
      <c r="C704" s="68">
        <v>0</v>
      </c>
      <c r="D704" s="68">
        <v>0</v>
      </c>
      <c r="E704" s="68">
        <v>0</v>
      </c>
      <c r="F704" s="68">
        <v>36</v>
      </c>
      <c r="P704" s="68" t="s">
        <v>113</v>
      </c>
      <c r="Q704" s="68">
        <v>2</v>
      </c>
      <c r="R704" s="68">
        <v>0</v>
      </c>
      <c r="S704" s="68">
        <v>0</v>
      </c>
      <c r="T704" s="68">
        <v>0</v>
      </c>
      <c r="U704" s="68">
        <v>36</v>
      </c>
    </row>
    <row r="705" spans="1:21" x14ac:dyDescent="0.25">
      <c r="A705" s="68" t="s">
        <v>113</v>
      </c>
      <c r="B705" s="68">
        <v>2</v>
      </c>
      <c r="C705" s="68">
        <v>0</v>
      </c>
      <c r="D705" s="68">
        <v>0</v>
      </c>
      <c r="E705" s="68">
        <v>1</v>
      </c>
      <c r="F705" s="68">
        <v>12</v>
      </c>
      <c r="P705" s="68" t="s">
        <v>113</v>
      </c>
      <c r="Q705" s="68">
        <v>2</v>
      </c>
      <c r="R705" s="68">
        <v>0</v>
      </c>
      <c r="S705" s="68">
        <v>0</v>
      </c>
      <c r="T705" s="68">
        <v>1</v>
      </c>
      <c r="U705" s="68">
        <v>12</v>
      </c>
    </row>
    <row r="706" spans="1:21" x14ac:dyDescent="0.25">
      <c r="A706" s="68" t="s">
        <v>113</v>
      </c>
      <c r="B706" s="68">
        <v>2</v>
      </c>
      <c r="C706" s="68">
        <v>0</v>
      </c>
      <c r="D706" s="68">
        <v>1</v>
      </c>
      <c r="E706" s="68">
        <v>0</v>
      </c>
      <c r="F706" s="68">
        <v>66</v>
      </c>
      <c r="P706" s="68" t="s">
        <v>113</v>
      </c>
      <c r="Q706" s="68">
        <v>2</v>
      </c>
      <c r="R706" s="68">
        <v>0</v>
      </c>
      <c r="S706" s="68">
        <v>1</v>
      </c>
      <c r="T706" s="68">
        <v>0</v>
      </c>
      <c r="U706" s="68">
        <v>66</v>
      </c>
    </row>
    <row r="707" spans="1:21" x14ac:dyDescent="0.25">
      <c r="A707" s="68" t="s">
        <v>113</v>
      </c>
      <c r="B707" s="68">
        <v>2</v>
      </c>
      <c r="C707" s="68">
        <v>0</v>
      </c>
      <c r="D707" s="68">
        <v>1</v>
      </c>
      <c r="E707" s="68">
        <v>1</v>
      </c>
      <c r="F707" s="68">
        <v>29</v>
      </c>
      <c r="P707" s="68" t="s">
        <v>113</v>
      </c>
      <c r="Q707" s="68">
        <v>2</v>
      </c>
      <c r="R707" s="68">
        <v>0</v>
      </c>
      <c r="S707" s="68">
        <v>1</v>
      </c>
      <c r="T707" s="68">
        <v>1</v>
      </c>
      <c r="U707" s="68">
        <v>29</v>
      </c>
    </row>
    <row r="708" spans="1:21" x14ac:dyDescent="0.25">
      <c r="A708" s="68" t="s">
        <v>113</v>
      </c>
      <c r="B708" s="68">
        <v>2</v>
      </c>
      <c r="C708" s="68">
        <v>1</v>
      </c>
      <c r="D708" s="68">
        <v>0</v>
      </c>
      <c r="E708" s="68">
        <v>0</v>
      </c>
      <c r="F708" s="68">
        <v>25</v>
      </c>
      <c r="P708" s="68" t="s">
        <v>113</v>
      </c>
      <c r="Q708" s="68">
        <v>2</v>
      </c>
      <c r="R708" s="68">
        <v>1</v>
      </c>
      <c r="S708" s="68">
        <v>0</v>
      </c>
      <c r="T708" s="68">
        <v>0</v>
      </c>
      <c r="U708" s="68">
        <v>25</v>
      </c>
    </row>
    <row r="709" spans="1:21" x14ac:dyDescent="0.25">
      <c r="A709" s="68" t="s">
        <v>113</v>
      </c>
      <c r="B709" s="68">
        <v>2</v>
      </c>
      <c r="C709" s="68">
        <v>1</v>
      </c>
      <c r="D709" s="68">
        <v>0</v>
      </c>
      <c r="E709" s="68">
        <v>1</v>
      </c>
      <c r="F709" s="68">
        <v>2</v>
      </c>
      <c r="P709" s="68" t="s">
        <v>113</v>
      </c>
      <c r="Q709" s="68">
        <v>2</v>
      </c>
      <c r="R709" s="68">
        <v>1</v>
      </c>
      <c r="S709" s="68">
        <v>0</v>
      </c>
      <c r="T709" s="68">
        <v>1</v>
      </c>
      <c r="U709" s="68">
        <v>2</v>
      </c>
    </row>
    <row r="710" spans="1:21" x14ac:dyDescent="0.25">
      <c r="A710" s="68" t="s">
        <v>113</v>
      </c>
      <c r="B710" s="68">
        <v>2</v>
      </c>
      <c r="C710" s="68">
        <v>1</v>
      </c>
      <c r="D710" s="68">
        <v>1</v>
      </c>
      <c r="E710" s="68">
        <v>0</v>
      </c>
      <c r="F710" s="68">
        <v>158</v>
      </c>
      <c r="P710" s="68" t="s">
        <v>113</v>
      </c>
      <c r="Q710" s="68">
        <v>2</v>
      </c>
      <c r="R710" s="68">
        <v>1</v>
      </c>
      <c r="S710" s="68">
        <v>1</v>
      </c>
      <c r="T710" s="68">
        <v>0</v>
      </c>
      <c r="U710" s="68">
        <v>158</v>
      </c>
    </row>
    <row r="711" spans="1:21" x14ac:dyDescent="0.25">
      <c r="A711" s="68" t="s">
        <v>113</v>
      </c>
      <c r="B711" s="68">
        <v>2</v>
      </c>
      <c r="C711" s="68">
        <v>1</v>
      </c>
      <c r="D711" s="68">
        <v>1</v>
      </c>
      <c r="E711" s="68">
        <v>1</v>
      </c>
      <c r="F711" s="68">
        <v>11</v>
      </c>
      <c r="P711" s="68" t="s">
        <v>113</v>
      </c>
      <c r="Q711" s="68">
        <v>2</v>
      </c>
      <c r="R711" s="68">
        <v>1</v>
      </c>
      <c r="S711" s="68">
        <v>1</v>
      </c>
      <c r="T711" s="68">
        <v>1</v>
      </c>
      <c r="U711" s="68">
        <v>11</v>
      </c>
    </row>
    <row r="712" spans="1:21" x14ac:dyDescent="0.25">
      <c r="A712" s="68" t="s">
        <v>113</v>
      </c>
      <c r="B712" s="68">
        <v>3</v>
      </c>
      <c r="C712" s="68">
        <v>0</v>
      </c>
      <c r="D712" s="68">
        <v>0</v>
      </c>
      <c r="E712" s="68">
        <v>0</v>
      </c>
      <c r="F712" s="68">
        <v>382</v>
      </c>
      <c r="P712" s="68" t="s">
        <v>113</v>
      </c>
      <c r="Q712" s="68">
        <v>3</v>
      </c>
      <c r="R712" s="68">
        <v>0</v>
      </c>
      <c r="S712" s="68">
        <v>0</v>
      </c>
      <c r="T712" s="68">
        <v>0</v>
      </c>
      <c r="U712" s="68">
        <v>382</v>
      </c>
    </row>
    <row r="713" spans="1:21" x14ac:dyDescent="0.25">
      <c r="A713" s="68" t="s">
        <v>113</v>
      </c>
      <c r="B713" s="68">
        <v>3</v>
      </c>
      <c r="C713" s="68">
        <v>0</v>
      </c>
      <c r="D713" s="68">
        <v>0</v>
      </c>
      <c r="E713" s="68">
        <v>1</v>
      </c>
      <c r="F713" s="68">
        <v>5</v>
      </c>
      <c r="P713" s="68" t="s">
        <v>113</v>
      </c>
      <c r="Q713" s="68">
        <v>3</v>
      </c>
      <c r="R713" s="68">
        <v>0</v>
      </c>
      <c r="S713" s="68">
        <v>0</v>
      </c>
      <c r="T713" s="68">
        <v>1</v>
      </c>
      <c r="U713" s="68">
        <v>5</v>
      </c>
    </row>
    <row r="714" spans="1:21" x14ac:dyDescent="0.25">
      <c r="A714" s="68" t="s">
        <v>113</v>
      </c>
      <c r="B714" s="68">
        <v>3</v>
      </c>
      <c r="C714" s="68">
        <v>0</v>
      </c>
      <c r="D714" s="68">
        <v>1</v>
      </c>
      <c r="E714" s="68">
        <v>0</v>
      </c>
      <c r="F714" s="68">
        <v>767</v>
      </c>
      <c r="P714" s="68" t="s">
        <v>113</v>
      </c>
      <c r="Q714" s="68">
        <v>3</v>
      </c>
      <c r="R714" s="68">
        <v>0</v>
      </c>
      <c r="S714" s="68">
        <v>1</v>
      </c>
      <c r="T714" s="68">
        <v>0</v>
      </c>
      <c r="U714" s="68">
        <v>767</v>
      </c>
    </row>
    <row r="715" spans="1:21" x14ac:dyDescent="0.25">
      <c r="A715" s="68" t="s">
        <v>113</v>
      </c>
      <c r="B715" s="68">
        <v>3</v>
      </c>
      <c r="C715" s="68">
        <v>0</v>
      </c>
      <c r="D715" s="68">
        <v>1</v>
      </c>
      <c r="E715" s="68">
        <v>1</v>
      </c>
      <c r="F715" s="68">
        <v>28</v>
      </c>
      <c r="P715" s="68" t="s">
        <v>113</v>
      </c>
      <c r="Q715" s="68">
        <v>3</v>
      </c>
      <c r="R715" s="68">
        <v>0</v>
      </c>
      <c r="S715" s="68">
        <v>1</v>
      </c>
      <c r="T715" s="68">
        <v>1</v>
      </c>
      <c r="U715" s="68">
        <v>28</v>
      </c>
    </row>
    <row r="716" spans="1:21" x14ac:dyDescent="0.25">
      <c r="A716" s="68" t="s">
        <v>113</v>
      </c>
      <c r="B716" s="68">
        <v>3</v>
      </c>
      <c r="C716" s="68">
        <v>1</v>
      </c>
      <c r="D716" s="68">
        <v>0</v>
      </c>
      <c r="E716" s="68">
        <v>0</v>
      </c>
      <c r="F716" s="68">
        <v>137</v>
      </c>
      <c r="P716" s="68" t="s">
        <v>113</v>
      </c>
      <c r="Q716" s="68">
        <v>3</v>
      </c>
      <c r="R716" s="68">
        <v>1</v>
      </c>
      <c r="S716" s="68">
        <v>0</v>
      </c>
      <c r="T716" s="68">
        <v>0</v>
      </c>
      <c r="U716" s="68">
        <v>137</v>
      </c>
    </row>
    <row r="717" spans="1:21" x14ac:dyDescent="0.25">
      <c r="A717" s="68" t="s">
        <v>113</v>
      </c>
      <c r="B717" s="68">
        <v>3</v>
      </c>
      <c r="C717" s="68">
        <v>1</v>
      </c>
      <c r="D717" s="68">
        <v>0</v>
      </c>
      <c r="E717" s="68">
        <v>1</v>
      </c>
      <c r="F717" s="68">
        <v>2</v>
      </c>
      <c r="P717" s="68" t="s">
        <v>113</v>
      </c>
      <c r="Q717" s="68">
        <v>3</v>
      </c>
      <c r="R717" s="68">
        <v>1</v>
      </c>
      <c r="S717" s="68">
        <v>0</v>
      </c>
      <c r="T717" s="68">
        <v>1</v>
      </c>
      <c r="U717" s="68">
        <v>2</v>
      </c>
    </row>
    <row r="718" spans="1:21" x14ac:dyDescent="0.25">
      <c r="A718" s="68" t="s">
        <v>113</v>
      </c>
      <c r="B718" s="68">
        <v>3</v>
      </c>
      <c r="C718" s="68">
        <v>1</v>
      </c>
      <c r="D718" s="68">
        <v>1</v>
      </c>
      <c r="E718" s="68">
        <v>0</v>
      </c>
      <c r="F718" s="68">
        <v>1503</v>
      </c>
      <c r="P718" s="68" t="s">
        <v>113</v>
      </c>
      <c r="Q718" s="68">
        <v>3</v>
      </c>
      <c r="R718" s="68">
        <v>1</v>
      </c>
      <c r="S718" s="68">
        <v>1</v>
      </c>
      <c r="T718" s="68">
        <v>0</v>
      </c>
      <c r="U718" s="68">
        <v>1503</v>
      </c>
    </row>
    <row r="719" spans="1:21" x14ac:dyDescent="0.25">
      <c r="A719" s="68" t="s">
        <v>113</v>
      </c>
      <c r="B719" s="68">
        <v>3</v>
      </c>
      <c r="C719" s="68">
        <v>1</v>
      </c>
      <c r="D719" s="68">
        <v>1</v>
      </c>
      <c r="E719" s="68">
        <v>1</v>
      </c>
      <c r="F719" s="68">
        <v>11</v>
      </c>
      <c r="P719" s="68" t="s">
        <v>113</v>
      </c>
      <c r="Q719" s="68">
        <v>3</v>
      </c>
      <c r="R719" s="68">
        <v>1</v>
      </c>
      <c r="S719" s="68">
        <v>1</v>
      </c>
      <c r="T719" s="68">
        <v>1</v>
      </c>
      <c r="U719" s="68">
        <v>11</v>
      </c>
    </row>
    <row r="720" spans="1:21" x14ac:dyDescent="0.25">
      <c r="A720" s="68" t="s">
        <v>113</v>
      </c>
      <c r="B720" s="68">
        <v>4</v>
      </c>
      <c r="C720" s="68">
        <v>0</v>
      </c>
      <c r="D720" s="68">
        <v>0</v>
      </c>
      <c r="E720" s="68">
        <v>0</v>
      </c>
      <c r="F720" s="68">
        <v>2256</v>
      </c>
      <c r="P720" s="68" t="s">
        <v>113</v>
      </c>
      <c r="Q720" s="68">
        <v>4</v>
      </c>
      <c r="R720" s="68">
        <v>0</v>
      </c>
      <c r="S720" s="68">
        <v>0</v>
      </c>
      <c r="T720" s="68">
        <v>0</v>
      </c>
      <c r="U720" s="68">
        <v>2256</v>
      </c>
    </row>
    <row r="721" spans="1:21" x14ac:dyDescent="0.25">
      <c r="A721" s="68" t="s">
        <v>113</v>
      </c>
      <c r="B721" s="68">
        <v>4</v>
      </c>
      <c r="C721" s="68">
        <v>0</v>
      </c>
      <c r="D721" s="68">
        <v>0</v>
      </c>
      <c r="E721" s="68">
        <v>1</v>
      </c>
      <c r="F721" s="68">
        <v>2</v>
      </c>
      <c r="P721" s="68" t="s">
        <v>113</v>
      </c>
      <c r="Q721" s="68">
        <v>4</v>
      </c>
      <c r="R721" s="68">
        <v>0</v>
      </c>
      <c r="S721" s="68">
        <v>0</v>
      </c>
      <c r="T721" s="68">
        <v>1</v>
      </c>
      <c r="U721" s="68">
        <v>2</v>
      </c>
    </row>
    <row r="722" spans="1:21" x14ac:dyDescent="0.25">
      <c r="A722" s="68" t="s">
        <v>113</v>
      </c>
      <c r="B722" s="68">
        <v>4</v>
      </c>
      <c r="C722" s="68">
        <v>0</v>
      </c>
      <c r="D722" s="68">
        <v>1</v>
      </c>
      <c r="E722" s="68">
        <v>0</v>
      </c>
      <c r="F722" s="68">
        <v>2507</v>
      </c>
      <c r="P722" s="68" t="s">
        <v>113</v>
      </c>
      <c r="Q722" s="68">
        <v>4</v>
      </c>
      <c r="R722" s="68">
        <v>0</v>
      </c>
      <c r="S722" s="68">
        <v>1</v>
      </c>
      <c r="T722" s="68">
        <v>0</v>
      </c>
      <c r="U722" s="68">
        <v>2507</v>
      </c>
    </row>
    <row r="723" spans="1:21" x14ac:dyDescent="0.25">
      <c r="A723" s="68" t="s">
        <v>113</v>
      </c>
      <c r="B723" s="68">
        <v>4</v>
      </c>
      <c r="C723" s="68">
        <v>0</v>
      </c>
      <c r="D723" s="68">
        <v>1</v>
      </c>
      <c r="E723" s="68">
        <v>1</v>
      </c>
      <c r="F723" s="68">
        <v>9</v>
      </c>
      <c r="P723" s="68" t="s">
        <v>113</v>
      </c>
      <c r="Q723" s="68">
        <v>4</v>
      </c>
      <c r="R723" s="68">
        <v>0</v>
      </c>
      <c r="S723" s="68">
        <v>1</v>
      </c>
      <c r="T723" s="68">
        <v>1</v>
      </c>
      <c r="U723" s="68">
        <v>9</v>
      </c>
    </row>
    <row r="724" spans="1:21" x14ac:dyDescent="0.25">
      <c r="A724" s="68" t="s">
        <v>113</v>
      </c>
      <c r="B724" s="68">
        <v>4</v>
      </c>
      <c r="C724" s="68">
        <v>1</v>
      </c>
      <c r="D724" s="68">
        <v>0</v>
      </c>
      <c r="E724" s="68">
        <v>0</v>
      </c>
      <c r="F724" s="68">
        <v>407</v>
      </c>
      <c r="P724" s="68" t="s">
        <v>113</v>
      </c>
      <c r="Q724" s="68">
        <v>4</v>
      </c>
      <c r="R724" s="68">
        <v>1</v>
      </c>
      <c r="S724" s="68">
        <v>0</v>
      </c>
      <c r="T724" s="68">
        <v>0</v>
      </c>
      <c r="U724" s="68">
        <v>407</v>
      </c>
    </row>
    <row r="725" spans="1:21" x14ac:dyDescent="0.25">
      <c r="A725" s="68" t="s">
        <v>113</v>
      </c>
      <c r="B725" s="68">
        <v>4</v>
      </c>
      <c r="C725" s="68">
        <v>1</v>
      </c>
      <c r="D725" s="68">
        <v>1</v>
      </c>
      <c r="E725" s="68">
        <v>0</v>
      </c>
      <c r="F725" s="68">
        <v>2381</v>
      </c>
      <c r="P725" s="68" t="s">
        <v>113</v>
      </c>
      <c r="Q725" s="68">
        <v>4</v>
      </c>
      <c r="R725" s="68">
        <v>1</v>
      </c>
      <c r="S725" s="68">
        <v>1</v>
      </c>
      <c r="T725" s="68">
        <v>0</v>
      </c>
      <c r="U725" s="68">
        <v>2381</v>
      </c>
    </row>
    <row r="726" spans="1:21" x14ac:dyDescent="0.25">
      <c r="A726" s="68" t="s">
        <v>113</v>
      </c>
      <c r="B726" s="68">
        <v>4</v>
      </c>
      <c r="C726" s="68">
        <v>1</v>
      </c>
      <c r="D726" s="68">
        <v>1</v>
      </c>
      <c r="E726" s="68">
        <v>1</v>
      </c>
      <c r="F726" s="68">
        <v>3</v>
      </c>
      <c r="P726" s="68" t="s">
        <v>113</v>
      </c>
      <c r="Q726" s="68">
        <v>4</v>
      </c>
      <c r="R726" s="68">
        <v>1</v>
      </c>
      <c r="S726" s="68">
        <v>1</v>
      </c>
      <c r="T726" s="68">
        <v>1</v>
      </c>
      <c r="U726" s="68">
        <v>3</v>
      </c>
    </row>
    <row r="727" spans="1:21" x14ac:dyDescent="0.25">
      <c r="A727" s="68" t="s">
        <v>113</v>
      </c>
      <c r="B727" s="68" t="s">
        <v>3</v>
      </c>
      <c r="C727" s="68">
        <v>0</v>
      </c>
      <c r="D727" s="68">
        <v>0</v>
      </c>
      <c r="E727" s="68">
        <v>0</v>
      </c>
      <c r="F727" s="68">
        <v>330</v>
      </c>
      <c r="P727" s="68" t="s">
        <v>113</v>
      </c>
      <c r="Q727" s="68" t="s">
        <v>3</v>
      </c>
      <c r="R727" s="68">
        <v>0</v>
      </c>
      <c r="S727" s="68">
        <v>0</v>
      </c>
      <c r="T727" s="68">
        <v>0</v>
      </c>
      <c r="U727" s="68">
        <v>330</v>
      </c>
    </row>
    <row r="728" spans="1:21" x14ac:dyDescent="0.25">
      <c r="A728" s="68" t="s">
        <v>113</v>
      </c>
      <c r="B728" s="68" t="s">
        <v>3</v>
      </c>
      <c r="C728" s="68">
        <v>0</v>
      </c>
      <c r="D728" s="68">
        <v>0</v>
      </c>
      <c r="E728" s="68">
        <v>1</v>
      </c>
      <c r="F728" s="68">
        <v>5</v>
      </c>
      <c r="P728" s="68" t="s">
        <v>113</v>
      </c>
      <c r="Q728" s="68" t="s">
        <v>3</v>
      </c>
      <c r="R728" s="68">
        <v>0</v>
      </c>
      <c r="S728" s="68">
        <v>0</v>
      </c>
      <c r="T728" s="68">
        <v>1</v>
      </c>
      <c r="U728" s="68">
        <v>5</v>
      </c>
    </row>
    <row r="729" spans="1:21" x14ac:dyDescent="0.25">
      <c r="A729" s="68" t="s">
        <v>113</v>
      </c>
      <c r="B729" s="68" t="s">
        <v>3</v>
      </c>
      <c r="C729" s="68">
        <v>0</v>
      </c>
      <c r="D729" s="68">
        <v>1</v>
      </c>
      <c r="E729" s="68">
        <v>0</v>
      </c>
      <c r="F729" s="68">
        <v>145</v>
      </c>
      <c r="P729" s="68" t="s">
        <v>113</v>
      </c>
      <c r="Q729" s="68" t="s">
        <v>3</v>
      </c>
      <c r="R729" s="68">
        <v>0</v>
      </c>
      <c r="S729" s="68">
        <v>1</v>
      </c>
      <c r="T729" s="68">
        <v>0</v>
      </c>
      <c r="U729" s="68">
        <v>145</v>
      </c>
    </row>
    <row r="730" spans="1:21" x14ac:dyDescent="0.25">
      <c r="A730" s="68" t="s">
        <v>113</v>
      </c>
      <c r="B730" s="68" t="s">
        <v>3</v>
      </c>
      <c r="C730" s="68">
        <v>0</v>
      </c>
      <c r="D730" s="68">
        <v>1</v>
      </c>
      <c r="E730" s="68">
        <v>1</v>
      </c>
      <c r="F730" s="68">
        <v>5</v>
      </c>
      <c r="P730" s="68" t="s">
        <v>113</v>
      </c>
      <c r="Q730" s="68" t="s">
        <v>3</v>
      </c>
      <c r="R730" s="68">
        <v>0</v>
      </c>
      <c r="S730" s="68">
        <v>1</v>
      </c>
      <c r="T730" s="68">
        <v>1</v>
      </c>
      <c r="U730" s="68">
        <v>5</v>
      </c>
    </row>
    <row r="731" spans="1:21" x14ac:dyDescent="0.25">
      <c r="A731" s="68" t="s">
        <v>113</v>
      </c>
      <c r="B731" s="68" t="s">
        <v>3</v>
      </c>
      <c r="C731" s="68">
        <v>1</v>
      </c>
      <c r="D731" s="68">
        <v>0</v>
      </c>
      <c r="E731" s="68">
        <v>0</v>
      </c>
      <c r="F731" s="68">
        <v>31</v>
      </c>
      <c r="P731" s="68" t="s">
        <v>113</v>
      </c>
      <c r="Q731" s="68" t="s">
        <v>3</v>
      </c>
      <c r="R731" s="68">
        <v>1</v>
      </c>
      <c r="S731" s="68">
        <v>0</v>
      </c>
      <c r="T731" s="68">
        <v>0</v>
      </c>
      <c r="U731" s="68">
        <v>31</v>
      </c>
    </row>
    <row r="732" spans="1:21" x14ac:dyDescent="0.25">
      <c r="A732" s="68" t="s">
        <v>113</v>
      </c>
      <c r="B732" s="68" t="s">
        <v>3</v>
      </c>
      <c r="C732" s="68">
        <v>1</v>
      </c>
      <c r="D732" s="68">
        <v>1</v>
      </c>
      <c r="E732" s="68">
        <v>0</v>
      </c>
      <c r="F732" s="68">
        <v>152</v>
      </c>
      <c r="P732" s="68" t="s">
        <v>113</v>
      </c>
      <c r="Q732" s="68" t="s">
        <v>3</v>
      </c>
      <c r="R732" s="68">
        <v>1</v>
      </c>
      <c r="S732" s="68">
        <v>1</v>
      </c>
      <c r="T732" s="68">
        <v>0</v>
      </c>
      <c r="U732" s="68">
        <v>152</v>
      </c>
    </row>
    <row r="733" spans="1:21" x14ac:dyDescent="0.25">
      <c r="A733" s="68" t="s">
        <v>113</v>
      </c>
      <c r="B733" s="68" t="s">
        <v>3</v>
      </c>
      <c r="C733" s="68">
        <v>1</v>
      </c>
      <c r="D733" s="68">
        <v>1</v>
      </c>
      <c r="E733" s="68">
        <v>1</v>
      </c>
      <c r="F733" s="68">
        <v>3</v>
      </c>
      <c r="P733" s="68" t="s">
        <v>113</v>
      </c>
      <c r="Q733" s="68" t="s">
        <v>3</v>
      </c>
      <c r="R733" s="68">
        <v>1</v>
      </c>
      <c r="S733" s="68">
        <v>1</v>
      </c>
      <c r="T733" s="68">
        <v>1</v>
      </c>
      <c r="U733" s="68">
        <v>3</v>
      </c>
    </row>
    <row r="734" spans="1:21" x14ac:dyDescent="0.25">
      <c r="A734" s="68" t="s">
        <v>17</v>
      </c>
      <c r="B734" s="68">
        <v>1</v>
      </c>
      <c r="C734" s="68">
        <v>0</v>
      </c>
      <c r="D734" s="68">
        <v>0</v>
      </c>
      <c r="E734" s="68">
        <v>0</v>
      </c>
      <c r="F734" s="68">
        <v>10</v>
      </c>
      <c r="P734" s="68" t="s">
        <v>17</v>
      </c>
      <c r="Q734" s="68">
        <v>1</v>
      </c>
      <c r="R734" s="68">
        <v>0</v>
      </c>
      <c r="S734" s="68">
        <v>0</v>
      </c>
      <c r="T734" s="68">
        <v>0</v>
      </c>
      <c r="U734" s="68">
        <v>10</v>
      </c>
    </row>
    <row r="735" spans="1:21" x14ac:dyDescent="0.25">
      <c r="A735" s="68" t="s">
        <v>17</v>
      </c>
      <c r="B735" s="68">
        <v>1</v>
      </c>
      <c r="C735" s="68">
        <v>0</v>
      </c>
      <c r="D735" s="68">
        <v>0</v>
      </c>
      <c r="E735" s="68">
        <v>1</v>
      </c>
      <c r="F735" s="68">
        <v>184</v>
      </c>
      <c r="P735" s="68" t="s">
        <v>17</v>
      </c>
      <c r="Q735" s="68">
        <v>1</v>
      </c>
      <c r="R735" s="68">
        <v>0</v>
      </c>
      <c r="S735" s="68">
        <v>0</v>
      </c>
      <c r="T735" s="68">
        <v>1</v>
      </c>
      <c r="U735" s="68">
        <v>184</v>
      </c>
    </row>
    <row r="736" spans="1:21" x14ac:dyDescent="0.25">
      <c r="A736" s="68" t="s">
        <v>17</v>
      </c>
      <c r="B736" s="68">
        <v>1</v>
      </c>
      <c r="C736" s="68">
        <v>0</v>
      </c>
      <c r="D736" s="68">
        <v>1</v>
      </c>
      <c r="E736" s="68">
        <v>1</v>
      </c>
      <c r="F736" s="68">
        <v>1</v>
      </c>
      <c r="P736" s="68" t="s">
        <v>17</v>
      </c>
      <c r="Q736" s="68">
        <v>1</v>
      </c>
      <c r="R736" s="68">
        <v>0</v>
      </c>
      <c r="S736" s="68">
        <v>1</v>
      </c>
      <c r="T736" s="68">
        <v>1</v>
      </c>
      <c r="U736" s="68">
        <v>1</v>
      </c>
    </row>
    <row r="737" spans="1:21" x14ac:dyDescent="0.25">
      <c r="A737" s="68" t="s">
        <v>17</v>
      </c>
      <c r="B737" s="68">
        <v>1</v>
      </c>
      <c r="C737" s="68">
        <v>1</v>
      </c>
      <c r="D737" s="68">
        <v>0</v>
      </c>
      <c r="E737" s="68">
        <v>0</v>
      </c>
      <c r="F737" s="68">
        <v>6</v>
      </c>
      <c r="P737" s="68" t="s">
        <v>17</v>
      </c>
      <c r="Q737" s="68">
        <v>1</v>
      </c>
      <c r="R737" s="68">
        <v>1</v>
      </c>
      <c r="S737" s="68">
        <v>0</v>
      </c>
      <c r="T737" s="68">
        <v>0</v>
      </c>
      <c r="U737" s="68">
        <v>6</v>
      </c>
    </row>
    <row r="738" spans="1:21" x14ac:dyDescent="0.25">
      <c r="A738" s="68" t="s">
        <v>17</v>
      </c>
      <c r="B738" s="68">
        <v>1</v>
      </c>
      <c r="C738" s="68">
        <v>1</v>
      </c>
      <c r="D738" s="68">
        <v>0</v>
      </c>
      <c r="E738" s="68">
        <v>1</v>
      </c>
      <c r="F738" s="68">
        <v>81</v>
      </c>
      <c r="P738" s="68" t="s">
        <v>17</v>
      </c>
      <c r="Q738" s="68">
        <v>1</v>
      </c>
      <c r="R738" s="68">
        <v>1</v>
      </c>
      <c r="S738" s="68">
        <v>0</v>
      </c>
      <c r="T738" s="68">
        <v>1</v>
      </c>
      <c r="U738" s="68">
        <v>81</v>
      </c>
    </row>
    <row r="739" spans="1:21" x14ac:dyDescent="0.25">
      <c r="A739" s="68" t="s">
        <v>17</v>
      </c>
      <c r="B739" s="68">
        <v>1</v>
      </c>
      <c r="C739" s="68">
        <v>1</v>
      </c>
      <c r="D739" s="68">
        <v>1</v>
      </c>
      <c r="E739" s="68">
        <v>1</v>
      </c>
      <c r="F739" s="68">
        <v>2</v>
      </c>
      <c r="P739" s="68" t="s">
        <v>17</v>
      </c>
      <c r="Q739" s="68">
        <v>1</v>
      </c>
      <c r="R739" s="68">
        <v>1</v>
      </c>
      <c r="S739" s="68">
        <v>1</v>
      </c>
      <c r="T739" s="68">
        <v>1</v>
      </c>
      <c r="U739" s="68">
        <v>2</v>
      </c>
    </row>
    <row r="740" spans="1:21" x14ac:dyDescent="0.25">
      <c r="A740" s="68" t="s">
        <v>17</v>
      </c>
      <c r="B740" s="68">
        <v>2</v>
      </c>
      <c r="C740" s="68">
        <v>0</v>
      </c>
      <c r="D740" s="68">
        <v>0</v>
      </c>
      <c r="E740" s="68">
        <v>0</v>
      </c>
      <c r="F740" s="68">
        <v>10</v>
      </c>
      <c r="P740" s="68" t="s">
        <v>17</v>
      </c>
      <c r="Q740" s="68">
        <v>2</v>
      </c>
      <c r="R740" s="68">
        <v>0</v>
      </c>
      <c r="S740" s="68">
        <v>0</v>
      </c>
      <c r="T740" s="68">
        <v>0</v>
      </c>
      <c r="U740" s="68">
        <v>10</v>
      </c>
    </row>
    <row r="741" spans="1:21" x14ac:dyDescent="0.25">
      <c r="A741" s="68" t="s">
        <v>17</v>
      </c>
      <c r="B741" s="68">
        <v>2</v>
      </c>
      <c r="C741" s="68">
        <v>0</v>
      </c>
      <c r="D741" s="68">
        <v>0</v>
      </c>
      <c r="E741" s="68">
        <v>1</v>
      </c>
      <c r="F741" s="68">
        <v>84</v>
      </c>
      <c r="P741" s="68" t="s">
        <v>17</v>
      </c>
      <c r="Q741" s="68">
        <v>2</v>
      </c>
      <c r="R741" s="68">
        <v>0</v>
      </c>
      <c r="S741" s="68">
        <v>0</v>
      </c>
      <c r="T741" s="68">
        <v>1</v>
      </c>
      <c r="U741" s="68">
        <v>84</v>
      </c>
    </row>
    <row r="742" spans="1:21" x14ac:dyDescent="0.25">
      <c r="A742" s="68" t="s">
        <v>17</v>
      </c>
      <c r="B742" s="68">
        <v>2</v>
      </c>
      <c r="C742" s="68">
        <v>0</v>
      </c>
      <c r="D742" s="68">
        <v>1</v>
      </c>
      <c r="E742" s="68">
        <v>1</v>
      </c>
      <c r="F742" s="68">
        <v>1</v>
      </c>
      <c r="P742" s="68" t="s">
        <v>17</v>
      </c>
      <c r="Q742" s="68">
        <v>2</v>
      </c>
      <c r="R742" s="68">
        <v>0</v>
      </c>
      <c r="S742" s="68">
        <v>1</v>
      </c>
      <c r="T742" s="68">
        <v>1</v>
      </c>
      <c r="U742" s="68">
        <v>1</v>
      </c>
    </row>
    <row r="743" spans="1:21" x14ac:dyDescent="0.25">
      <c r="A743" s="68" t="s">
        <v>17</v>
      </c>
      <c r="B743" s="68">
        <v>2</v>
      </c>
      <c r="C743" s="68">
        <v>1</v>
      </c>
      <c r="D743" s="68">
        <v>0</v>
      </c>
      <c r="E743" s="68">
        <v>0</v>
      </c>
      <c r="F743" s="68">
        <v>9</v>
      </c>
      <c r="P743" s="68" t="s">
        <v>17</v>
      </c>
      <c r="Q743" s="68">
        <v>2</v>
      </c>
      <c r="R743" s="68">
        <v>1</v>
      </c>
      <c r="S743" s="68">
        <v>0</v>
      </c>
      <c r="T743" s="68">
        <v>0</v>
      </c>
      <c r="U743" s="68">
        <v>9</v>
      </c>
    </row>
    <row r="744" spans="1:21" x14ac:dyDescent="0.25">
      <c r="A744" s="68" t="s">
        <v>17</v>
      </c>
      <c r="B744" s="68">
        <v>2</v>
      </c>
      <c r="C744" s="68">
        <v>1</v>
      </c>
      <c r="D744" s="68">
        <v>0</v>
      </c>
      <c r="E744" s="68">
        <v>1</v>
      </c>
      <c r="F744" s="68">
        <v>132</v>
      </c>
      <c r="P744" s="68" t="s">
        <v>17</v>
      </c>
      <c r="Q744" s="68">
        <v>2</v>
      </c>
      <c r="R744" s="68">
        <v>1</v>
      </c>
      <c r="S744" s="68">
        <v>0</v>
      </c>
      <c r="T744" s="68">
        <v>1</v>
      </c>
      <c r="U744" s="68">
        <v>132</v>
      </c>
    </row>
    <row r="745" spans="1:21" x14ac:dyDescent="0.25">
      <c r="A745" s="68" t="s">
        <v>17</v>
      </c>
      <c r="B745" s="68">
        <v>2</v>
      </c>
      <c r="C745" s="68">
        <v>1</v>
      </c>
      <c r="D745" s="68">
        <v>1</v>
      </c>
      <c r="E745" s="68">
        <v>0</v>
      </c>
      <c r="F745" s="68">
        <v>3</v>
      </c>
      <c r="P745" s="68" t="s">
        <v>17</v>
      </c>
      <c r="Q745" s="68">
        <v>2</v>
      </c>
      <c r="R745" s="68">
        <v>1</v>
      </c>
      <c r="S745" s="68">
        <v>1</v>
      </c>
      <c r="T745" s="68">
        <v>0</v>
      </c>
      <c r="U745" s="68">
        <v>3</v>
      </c>
    </row>
    <row r="746" spans="1:21" x14ac:dyDescent="0.25">
      <c r="A746" s="68" t="s">
        <v>17</v>
      </c>
      <c r="B746" s="68">
        <v>2</v>
      </c>
      <c r="C746" s="68">
        <v>1</v>
      </c>
      <c r="D746" s="68">
        <v>1</v>
      </c>
      <c r="E746" s="68">
        <v>1</v>
      </c>
      <c r="F746" s="68">
        <v>5</v>
      </c>
      <c r="P746" s="68" t="s">
        <v>17</v>
      </c>
      <c r="Q746" s="68">
        <v>2</v>
      </c>
      <c r="R746" s="68">
        <v>1</v>
      </c>
      <c r="S746" s="68">
        <v>1</v>
      </c>
      <c r="T746" s="68">
        <v>1</v>
      </c>
      <c r="U746" s="68">
        <v>5</v>
      </c>
    </row>
    <row r="747" spans="1:21" x14ac:dyDescent="0.25">
      <c r="A747" s="68" t="s">
        <v>17</v>
      </c>
      <c r="B747" s="68">
        <v>3</v>
      </c>
      <c r="C747" s="68">
        <v>0</v>
      </c>
      <c r="D747" s="68">
        <v>0</v>
      </c>
      <c r="E747" s="68">
        <v>0</v>
      </c>
      <c r="F747" s="68">
        <v>10</v>
      </c>
      <c r="P747" s="68" t="s">
        <v>17</v>
      </c>
      <c r="Q747" s="68">
        <v>3</v>
      </c>
      <c r="R747" s="68">
        <v>0</v>
      </c>
      <c r="S747" s="68">
        <v>0</v>
      </c>
      <c r="T747" s="68">
        <v>0</v>
      </c>
      <c r="U747" s="68">
        <v>10</v>
      </c>
    </row>
    <row r="748" spans="1:21" x14ac:dyDescent="0.25">
      <c r="A748" s="68" t="s">
        <v>17</v>
      </c>
      <c r="B748" s="68">
        <v>3</v>
      </c>
      <c r="C748" s="68">
        <v>0</v>
      </c>
      <c r="D748" s="68">
        <v>0</v>
      </c>
      <c r="E748" s="68">
        <v>1</v>
      </c>
      <c r="F748" s="68">
        <v>37</v>
      </c>
      <c r="P748" s="68" t="s">
        <v>17</v>
      </c>
      <c r="Q748" s="68">
        <v>3</v>
      </c>
      <c r="R748" s="68">
        <v>0</v>
      </c>
      <c r="S748" s="68">
        <v>0</v>
      </c>
      <c r="T748" s="68">
        <v>1</v>
      </c>
      <c r="U748" s="68">
        <v>37</v>
      </c>
    </row>
    <row r="749" spans="1:21" x14ac:dyDescent="0.25">
      <c r="A749" s="68" t="s">
        <v>17</v>
      </c>
      <c r="B749" s="68">
        <v>3</v>
      </c>
      <c r="C749" s="68">
        <v>1</v>
      </c>
      <c r="D749" s="68">
        <v>0</v>
      </c>
      <c r="E749" s="68">
        <v>0</v>
      </c>
      <c r="F749" s="68">
        <v>14</v>
      </c>
      <c r="P749" s="68" t="s">
        <v>17</v>
      </c>
      <c r="Q749" s="68">
        <v>3</v>
      </c>
      <c r="R749" s="68">
        <v>1</v>
      </c>
      <c r="S749" s="68">
        <v>0</v>
      </c>
      <c r="T749" s="68">
        <v>0</v>
      </c>
      <c r="U749" s="68">
        <v>14</v>
      </c>
    </row>
    <row r="750" spans="1:21" x14ac:dyDescent="0.25">
      <c r="A750" s="68" t="s">
        <v>17</v>
      </c>
      <c r="B750" s="68">
        <v>3</v>
      </c>
      <c r="C750" s="68">
        <v>1</v>
      </c>
      <c r="D750" s="68">
        <v>0</v>
      </c>
      <c r="E750" s="68">
        <v>1</v>
      </c>
      <c r="F750" s="68">
        <v>96</v>
      </c>
      <c r="P750" s="68" t="s">
        <v>17</v>
      </c>
      <c r="Q750" s="68">
        <v>3</v>
      </c>
      <c r="R750" s="68">
        <v>1</v>
      </c>
      <c r="S750" s="68">
        <v>0</v>
      </c>
      <c r="T750" s="68">
        <v>1</v>
      </c>
      <c r="U750" s="68">
        <v>96</v>
      </c>
    </row>
    <row r="751" spans="1:21" x14ac:dyDescent="0.25">
      <c r="A751" s="68" t="s">
        <v>17</v>
      </c>
      <c r="B751" s="68">
        <v>3</v>
      </c>
      <c r="C751" s="68">
        <v>1</v>
      </c>
      <c r="D751" s="68">
        <v>1</v>
      </c>
      <c r="E751" s="68">
        <v>0</v>
      </c>
      <c r="F751" s="68">
        <v>3</v>
      </c>
      <c r="P751" s="68" t="s">
        <v>17</v>
      </c>
      <c r="Q751" s="68">
        <v>3</v>
      </c>
      <c r="R751" s="68">
        <v>1</v>
      </c>
      <c r="S751" s="68">
        <v>1</v>
      </c>
      <c r="T751" s="68">
        <v>0</v>
      </c>
      <c r="U751" s="68">
        <v>3</v>
      </c>
    </row>
    <row r="752" spans="1:21" x14ac:dyDescent="0.25">
      <c r="A752" s="68" t="s">
        <v>17</v>
      </c>
      <c r="B752" s="68">
        <v>3</v>
      </c>
      <c r="C752" s="68">
        <v>1</v>
      </c>
      <c r="D752" s="68">
        <v>1</v>
      </c>
      <c r="E752" s="68">
        <v>1</v>
      </c>
      <c r="F752" s="68">
        <v>9</v>
      </c>
      <c r="P752" s="68" t="s">
        <v>17</v>
      </c>
      <c r="Q752" s="68">
        <v>3</v>
      </c>
      <c r="R752" s="68">
        <v>1</v>
      </c>
      <c r="S752" s="68">
        <v>1</v>
      </c>
      <c r="T752" s="68">
        <v>1</v>
      </c>
      <c r="U752" s="68">
        <v>9</v>
      </c>
    </row>
    <row r="753" spans="1:21" x14ac:dyDescent="0.25">
      <c r="A753" s="68" t="s">
        <v>17</v>
      </c>
      <c r="B753" s="68">
        <v>4</v>
      </c>
      <c r="C753" s="68">
        <v>0</v>
      </c>
      <c r="D753" s="68">
        <v>0</v>
      </c>
      <c r="E753" s="68">
        <v>0</v>
      </c>
      <c r="F753" s="68">
        <v>61</v>
      </c>
      <c r="P753" s="68" t="s">
        <v>17</v>
      </c>
      <c r="Q753" s="68">
        <v>4</v>
      </c>
      <c r="R753" s="68">
        <v>0</v>
      </c>
      <c r="S753" s="68">
        <v>0</v>
      </c>
      <c r="T753" s="68">
        <v>0</v>
      </c>
      <c r="U753" s="68">
        <v>61</v>
      </c>
    </row>
    <row r="754" spans="1:21" x14ac:dyDescent="0.25">
      <c r="A754" s="68" t="s">
        <v>17</v>
      </c>
      <c r="B754" s="68">
        <v>4</v>
      </c>
      <c r="C754" s="68">
        <v>0</v>
      </c>
      <c r="D754" s="68">
        <v>0</v>
      </c>
      <c r="E754" s="68">
        <v>1</v>
      </c>
      <c r="F754" s="68">
        <v>34</v>
      </c>
      <c r="P754" s="68" t="s">
        <v>17</v>
      </c>
      <c r="Q754" s="68">
        <v>4</v>
      </c>
      <c r="R754" s="68">
        <v>0</v>
      </c>
      <c r="S754" s="68">
        <v>0</v>
      </c>
      <c r="T754" s="68">
        <v>1</v>
      </c>
      <c r="U754" s="68">
        <v>34</v>
      </c>
    </row>
    <row r="755" spans="1:21" x14ac:dyDescent="0.25">
      <c r="A755" s="68" t="s">
        <v>17</v>
      </c>
      <c r="B755" s="68">
        <v>4</v>
      </c>
      <c r="C755" s="68">
        <v>0</v>
      </c>
      <c r="D755" s="68">
        <v>1</v>
      </c>
      <c r="E755" s="68">
        <v>0</v>
      </c>
      <c r="F755" s="68">
        <v>8</v>
      </c>
      <c r="P755" s="68" t="s">
        <v>17</v>
      </c>
      <c r="Q755" s="68">
        <v>4</v>
      </c>
      <c r="R755" s="68">
        <v>0</v>
      </c>
      <c r="S755" s="68">
        <v>1</v>
      </c>
      <c r="T755" s="68">
        <v>0</v>
      </c>
      <c r="U755" s="68">
        <v>8</v>
      </c>
    </row>
    <row r="756" spans="1:21" x14ac:dyDescent="0.25">
      <c r="A756" s="68" t="s">
        <v>17</v>
      </c>
      <c r="B756" s="68">
        <v>4</v>
      </c>
      <c r="C756" s="68">
        <v>0</v>
      </c>
      <c r="D756" s="68">
        <v>1</v>
      </c>
      <c r="E756" s="68">
        <v>1</v>
      </c>
      <c r="F756" s="68">
        <v>9</v>
      </c>
      <c r="P756" s="68" t="s">
        <v>17</v>
      </c>
      <c r="Q756" s="68">
        <v>4</v>
      </c>
      <c r="R756" s="68">
        <v>0</v>
      </c>
      <c r="S756" s="68">
        <v>1</v>
      </c>
      <c r="T756" s="68">
        <v>1</v>
      </c>
      <c r="U756" s="68">
        <v>9</v>
      </c>
    </row>
    <row r="757" spans="1:21" x14ac:dyDescent="0.25">
      <c r="A757" s="68" t="s">
        <v>17</v>
      </c>
      <c r="B757" s="68">
        <v>4</v>
      </c>
      <c r="C757" s="68">
        <v>1</v>
      </c>
      <c r="D757" s="68">
        <v>0</v>
      </c>
      <c r="E757" s="68">
        <v>0</v>
      </c>
      <c r="F757" s="68">
        <v>73</v>
      </c>
      <c r="P757" s="68" t="s">
        <v>17</v>
      </c>
      <c r="Q757" s="68">
        <v>4</v>
      </c>
      <c r="R757" s="68">
        <v>1</v>
      </c>
      <c r="S757" s="68">
        <v>0</v>
      </c>
      <c r="T757" s="68">
        <v>0</v>
      </c>
      <c r="U757" s="68">
        <v>73</v>
      </c>
    </row>
    <row r="758" spans="1:21" x14ac:dyDescent="0.25">
      <c r="A758" s="68" t="s">
        <v>17</v>
      </c>
      <c r="B758" s="68">
        <v>4</v>
      </c>
      <c r="C758" s="68">
        <v>1</v>
      </c>
      <c r="D758" s="68">
        <v>0</v>
      </c>
      <c r="E758" s="68">
        <v>1</v>
      </c>
      <c r="F758" s="68">
        <v>243</v>
      </c>
      <c r="P758" s="68" t="s">
        <v>17</v>
      </c>
      <c r="Q758" s="68">
        <v>4</v>
      </c>
      <c r="R758" s="68">
        <v>1</v>
      </c>
      <c r="S758" s="68">
        <v>0</v>
      </c>
      <c r="T758" s="68">
        <v>1</v>
      </c>
      <c r="U758" s="68">
        <v>243</v>
      </c>
    </row>
    <row r="759" spans="1:21" x14ac:dyDescent="0.25">
      <c r="A759" s="68" t="s">
        <v>17</v>
      </c>
      <c r="B759" s="68">
        <v>4</v>
      </c>
      <c r="C759" s="68">
        <v>1</v>
      </c>
      <c r="D759" s="68">
        <v>1</v>
      </c>
      <c r="E759" s="68">
        <v>0</v>
      </c>
      <c r="F759" s="68">
        <v>21</v>
      </c>
      <c r="P759" s="68" t="s">
        <v>17</v>
      </c>
      <c r="Q759" s="68">
        <v>4</v>
      </c>
      <c r="R759" s="68">
        <v>1</v>
      </c>
      <c r="S759" s="68">
        <v>1</v>
      </c>
      <c r="T759" s="68">
        <v>0</v>
      </c>
      <c r="U759" s="68">
        <v>21</v>
      </c>
    </row>
    <row r="760" spans="1:21" x14ac:dyDescent="0.25">
      <c r="A760" s="68" t="s">
        <v>17</v>
      </c>
      <c r="B760" s="68">
        <v>4</v>
      </c>
      <c r="C760" s="68">
        <v>1</v>
      </c>
      <c r="D760" s="68">
        <v>1</v>
      </c>
      <c r="E760" s="68">
        <v>1</v>
      </c>
      <c r="F760" s="68">
        <v>42</v>
      </c>
      <c r="P760" s="68" t="s">
        <v>17</v>
      </c>
      <c r="Q760" s="68">
        <v>4</v>
      </c>
      <c r="R760" s="68">
        <v>1</v>
      </c>
      <c r="S760" s="68">
        <v>1</v>
      </c>
      <c r="T760" s="68">
        <v>1</v>
      </c>
      <c r="U760" s="68">
        <v>42</v>
      </c>
    </row>
    <row r="761" spans="1:21" x14ac:dyDescent="0.25">
      <c r="A761" s="68" t="s">
        <v>17</v>
      </c>
      <c r="B761" s="68" t="s">
        <v>3</v>
      </c>
      <c r="C761" s="68">
        <v>0</v>
      </c>
      <c r="D761" s="68">
        <v>0</v>
      </c>
      <c r="E761" s="68">
        <v>0</v>
      </c>
      <c r="F761" s="68">
        <v>147</v>
      </c>
      <c r="P761" s="68" t="s">
        <v>17</v>
      </c>
      <c r="Q761" s="68" t="s">
        <v>3</v>
      </c>
      <c r="R761" s="68">
        <v>0</v>
      </c>
      <c r="S761" s="68">
        <v>0</v>
      </c>
      <c r="T761" s="68">
        <v>0</v>
      </c>
      <c r="U761" s="68">
        <v>147</v>
      </c>
    </row>
    <row r="762" spans="1:21" x14ac:dyDescent="0.25">
      <c r="A762" s="68" t="s">
        <v>17</v>
      </c>
      <c r="B762" s="68" t="s">
        <v>3</v>
      </c>
      <c r="C762" s="68">
        <v>0</v>
      </c>
      <c r="D762" s="68">
        <v>0</v>
      </c>
      <c r="E762" s="68">
        <v>1</v>
      </c>
      <c r="F762" s="68">
        <v>213</v>
      </c>
      <c r="P762" s="68" t="s">
        <v>17</v>
      </c>
      <c r="Q762" s="68" t="s">
        <v>3</v>
      </c>
      <c r="R762" s="68">
        <v>0</v>
      </c>
      <c r="S762" s="68">
        <v>0</v>
      </c>
      <c r="T762" s="68">
        <v>1</v>
      </c>
      <c r="U762" s="68">
        <v>213</v>
      </c>
    </row>
    <row r="763" spans="1:21" x14ac:dyDescent="0.25">
      <c r="A763" s="68" t="s">
        <v>17</v>
      </c>
      <c r="B763" s="68" t="s">
        <v>3</v>
      </c>
      <c r="C763" s="68">
        <v>0</v>
      </c>
      <c r="D763" s="68">
        <v>1</v>
      </c>
      <c r="E763" s="68">
        <v>0</v>
      </c>
      <c r="F763" s="68">
        <v>6</v>
      </c>
      <c r="P763" s="68" t="s">
        <v>17</v>
      </c>
      <c r="Q763" s="68" t="s">
        <v>3</v>
      </c>
      <c r="R763" s="68">
        <v>0</v>
      </c>
      <c r="S763" s="68">
        <v>1</v>
      </c>
      <c r="T763" s="68">
        <v>0</v>
      </c>
      <c r="U763" s="68">
        <v>6</v>
      </c>
    </row>
    <row r="764" spans="1:21" x14ac:dyDescent="0.25">
      <c r="A764" s="68" t="s">
        <v>17</v>
      </c>
      <c r="B764" s="68" t="s">
        <v>3</v>
      </c>
      <c r="C764" s="68">
        <v>0</v>
      </c>
      <c r="D764" s="68">
        <v>1</v>
      </c>
      <c r="E764" s="68">
        <v>1</v>
      </c>
      <c r="F764" s="68">
        <v>1</v>
      </c>
      <c r="P764" s="68" t="s">
        <v>17</v>
      </c>
      <c r="Q764" s="68" t="s">
        <v>3</v>
      </c>
      <c r="R764" s="68">
        <v>0</v>
      </c>
      <c r="S764" s="68">
        <v>1</v>
      </c>
      <c r="T764" s="68">
        <v>1</v>
      </c>
      <c r="U764" s="68">
        <v>1</v>
      </c>
    </row>
    <row r="765" spans="1:21" x14ac:dyDescent="0.25">
      <c r="A765" s="68" t="s">
        <v>17</v>
      </c>
      <c r="B765" s="68" t="s">
        <v>3</v>
      </c>
      <c r="C765" s="68">
        <v>1</v>
      </c>
      <c r="D765" s="68">
        <v>0</v>
      </c>
      <c r="E765" s="68">
        <v>0</v>
      </c>
      <c r="F765" s="68">
        <v>70</v>
      </c>
      <c r="P765" s="68" t="s">
        <v>17</v>
      </c>
      <c r="Q765" s="68" t="s">
        <v>3</v>
      </c>
      <c r="R765" s="68">
        <v>1</v>
      </c>
      <c r="S765" s="68">
        <v>0</v>
      </c>
      <c r="T765" s="68">
        <v>0</v>
      </c>
      <c r="U765" s="68">
        <v>70</v>
      </c>
    </row>
    <row r="766" spans="1:21" x14ac:dyDescent="0.25">
      <c r="A766" s="68" t="s">
        <v>17</v>
      </c>
      <c r="B766" s="68" t="s">
        <v>3</v>
      </c>
      <c r="C766" s="68">
        <v>1</v>
      </c>
      <c r="D766" s="68">
        <v>0</v>
      </c>
      <c r="E766" s="68">
        <v>1</v>
      </c>
      <c r="F766" s="68">
        <v>190</v>
      </c>
      <c r="P766" s="68" t="s">
        <v>17</v>
      </c>
      <c r="Q766" s="68" t="s">
        <v>3</v>
      </c>
      <c r="R766" s="68">
        <v>1</v>
      </c>
      <c r="S766" s="68">
        <v>0</v>
      </c>
      <c r="T766" s="68">
        <v>1</v>
      </c>
      <c r="U766" s="68">
        <v>190</v>
      </c>
    </row>
    <row r="767" spans="1:21" x14ac:dyDescent="0.25">
      <c r="A767" s="68" t="s">
        <v>17</v>
      </c>
      <c r="B767" s="68" t="s">
        <v>3</v>
      </c>
      <c r="C767" s="68">
        <v>1</v>
      </c>
      <c r="D767" s="68">
        <v>1</v>
      </c>
      <c r="E767" s="68">
        <v>0</v>
      </c>
      <c r="F767" s="68">
        <v>18</v>
      </c>
      <c r="P767" s="68" t="s">
        <v>17</v>
      </c>
      <c r="Q767" s="68" t="s">
        <v>3</v>
      </c>
      <c r="R767" s="68">
        <v>1</v>
      </c>
      <c r="S767" s="68">
        <v>1</v>
      </c>
      <c r="T767" s="68">
        <v>0</v>
      </c>
      <c r="U767" s="68">
        <v>18</v>
      </c>
    </row>
    <row r="768" spans="1:21" x14ac:dyDescent="0.25">
      <c r="A768" s="68" t="s">
        <v>17</v>
      </c>
      <c r="B768" s="68" t="s">
        <v>3</v>
      </c>
      <c r="C768" s="68">
        <v>1</v>
      </c>
      <c r="D768" s="68">
        <v>1</v>
      </c>
      <c r="E768" s="68">
        <v>1</v>
      </c>
      <c r="F768" s="68">
        <v>20</v>
      </c>
      <c r="P768" s="68" t="s">
        <v>17</v>
      </c>
      <c r="Q768" s="68" t="s">
        <v>3</v>
      </c>
      <c r="R768" s="68">
        <v>1</v>
      </c>
      <c r="S768" s="68">
        <v>1</v>
      </c>
      <c r="T768" s="68">
        <v>1</v>
      </c>
      <c r="U768" s="68">
        <v>20</v>
      </c>
    </row>
    <row r="769" spans="1:21" x14ac:dyDescent="0.25">
      <c r="A769" s="68" t="s">
        <v>13</v>
      </c>
      <c r="B769" s="68">
        <v>1</v>
      </c>
      <c r="C769" s="68">
        <v>0</v>
      </c>
      <c r="D769" s="68">
        <v>0</v>
      </c>
      <c r="E769" s="68">
        <v>0</v>
      </c>
      <c r="F769" s="68">
        <v>489</v>
      </c>
      <c r="P769" s="68" t="s">
        <v>13</v>
      </c>
      <c r="Q769" s="68">
        <v>1</v>
      </c>
      <c r="R769" s="68">
        <v>0</v>
      </c>
      <c r="S769" s="68">
        <v>0</v>
      </c>
      <c r="T769" s="68">
        <v>0</v>
      </c>
      <c r="U769" s="68">
        <v>489</v>
      </c>
    </row>
    <row r="770" spans="1:21" x14ac:dyDescent="0.25">
      <c r="A770" s="68" t="s">
        <v>13</v>
      </c>
      <c r="B770" s="68">
        <v>1</v>
      </c>
      <c r="C770" s="68">
        <v>0</v>
      </c>
      <c r="D770" s="68">
        <v>0</v>
      </c>
      <c r="E770" s="68">
        <v>1</v>
      </c>
      <c r="F770" s="68">
        <v>579</v>
      </c>
      <c r="P770" s="68" t="s">
        <v>13</v>
      </c>
      <c r="Q770" s="68">
        <v>1</v>
      </c>
      <c r="R770" s="68">
        <v>0</v>
      </c>
      <c r="S770" s="68">
        <v>0</v>
      </c>
      <c r="T770" s="68">
        <v>1</v>
      </c>
      <c r="U770" s="68">
        <v>579</v>
      </c>
    </row>
    <row r="771" spans="1:21" x14ac:dyDescent="0.25">
      <c r="A771" s="68" t="s">
        <v>13</v>
      </c>
      <c r="B771" s="68">
        <v>1</v>
      </c>
      <c r="C771" s="68">
        <v>0</v>
      </c>
      <c r="D771" s="68">
        <v>1</v>
      </c>
      <c r="E771" s="68">
        <v>0</v>
      </c>
      <c r="F771" s="68">
        <v>45</v>
      </c>
      <c r="P771" s="68" t="s">
        <v>13</v>
      </c>
      <c r="Q771" s="68">
        <v>1</v>
      </c>
      <c r="R771" s="68">
        <v>0</v>
      </c>
      <c r="S771" s="68">
        <v>1</v>
      </c>
      <c r="T771" s="68">
        <v>0</v>
      </c>
      <c r="U771" s="68">
        <v>45</v>
      </c>
    </row>
    <row r="772" spans="1:21" x14ac:dyDescent="0.25">
      <c r="A772" s="68" t="s">
        <v>13</v>
      </c>
      <c r="B772" s="68">
        <v>1</v>
      </c>
      <c r="C772" s="68">
        <v>0</v>
      </c>
      <c r="D772" s="68">
        <v>1</v>
      </c>
      <c r="E772" s="68">
        <v>1</v>
      </c>
      <c r="F772" s="68">
        <v>200</v>
      </c>
      <c r="P772" s="68" t="s">
        <v>13</v>
      </c>
      <c r="Q772" s="68">
        <v>1</v>
      </c>
      <c r="R772" s="68">
        <v>0</v>
      </c>
      <c r="S772" s="68">
        <v>1</v>
      </c>
      <c r="T772" s="68">
        <v>1</v>
      </c>
      <c r="U772" s="68">
        <v>200</v>
      </c>
    </row>
    <row r="773" spans="1:21" x14ac:dyDescent="0.25">
      <c r="A773" s="68" t="s">
        <v>13</v>
      </c>
      <c r="B773" s="68">
        <v>1</v>
      </c>
      <c r="C773" s="68">
        <v>1</v>
      </c>
      <c r="D773" s="68">
        <v>0</v>
      </c>
      <c r="E773" s="68">
        <v>0</v>
      </c>
      <c r="F773" s="68">
        <v>82</v>
      </c>
      <c r="P773" s="68" t="s">
        <v>13</v>
      </c>
      <c r="Q773" s="68">
        <v>1</v>
      </c>
      <c r="R773" s="68">
        <v>1</v>
      </c>
      <c r="S773" s="68">
        <v>0</v>
      </c>
      <c r="T773" s="68">
        <v>0</v>
      </c>
      <c r="U773" s="68">
        <v>82</v>
      </c>
    </row>
    <row r="774" spans="1:21" x14ac:dyDescent="0.25">
      <c r="A774" s="68" t="s">
        <v>13</v>
      </c>
      <c r="B774" s="68">
        <v>1</v>
      </c>
      <c r="C774" s="68">
        <v>1</v>
      </c>
      <c r="D774" s="68">
        <v>0</v>
      </c>
      <c r="E774" s="68">
        <v>1</v>
      </c>
      <c r="F774" s="68">
        <v>8</v>
      </c>
      <c r="P774" s="68" t="s">
        <v>13</v>
      </c>
      <c r="Q774" s="68">
        <v>1</v>
      </c>
      <c r="R774" s="68">
        <v>1</v>
      </c>
      <c r="S774" s="68">
        <v>0</v>
      </c>
      <c r="T774" s="68">
        <v>1</v>
      </c>
      <c r="U774" s="68">
        <v>8</v>
      </c>
    </row>
    <row r="775" spans="1:21" x14ac:dyDescent="0.25">
      <c r="A775" s="68" t="s">
        <v>13</v>
      </c>
      <c r="B775" s="68">
        <v>1</v>
      </c>
      <c r="C775" s="68">
        <v>1</v>
      </c>
      <c r="D775" s="68">
        <v>1</v>
      </c>
      <c r="E775" s="68">
        <v>0</v>
      </c>
      <c r="F775" s="68">
        <v>33</v>
      </c>
      <c r="P775" s="68" t="s">
        <v>13</v>
      </c>
      <c r="Q775" s="68">
        <v>1</v>
      </c>
      <c r="R775" s="68">
        <v>1</v>
      </c>
      <c r="S775" s="68">
        <v>1</v>
      </c>
      <c r="T775" s="68">
        <v>0</v>
      </c>
      <c r="U775" s="68">
        <v>33</v>
      </c>
    </row>
    <row r="776" spans="1:21" x14ac:dyDescent="0.25">
      <c r="A776" s="68" t="s">
        <v>13</v>
      </c>
      <c r="B776" s="68">
        <v>1</v>
      </c>
      <c r="C776" s="68">
        <v>1</v>
      </c>
      <c r="D776" s="68">
        <v>1</v>
      </c>
      <c r="E776" s="68">
        <v>1</v>
      </c>
      <c r="F776" s="68">
        <v>8</v>
      </c>
      <c r="P776" s="68" t="s">
        <v>13</v>
      </c>
      <c r="Q776" s="68">
        <v>1</v>
      </c>
      <c r="R776" s="68">
        <v>1</v>
      </c>
      <c r="S776" s="68">
        <v>1</v>
      </c>
      <c r="T776" s="68">
        <v>1</v>
      </c>
      <c r="U776" s="68">
        <v>8</v>
      </c>
    </row>
    <row r="777" spans="1:21" x14ac:dyDescent="0.25">
      <c r="A777" s="68" t="s">
        <v>13</v>
      </c>
      <c r="B777" s="68">
        <v>2</v>
      </c>
      <c r="C777" s="68">
        <v>0</v>
      </c>
      <c r="D777" s="68">
        <v>0</v>
      </c>
      <c r="E777" s="68">
        <v>0</v>
      </c>
      <c r="F777" s="68">
        <v>701</v>
      </c>
      <c r="P777" s="68" t="s">
        <v>13</v>
      </c>
      <c r="Q777" s="68">
        <v>2</v>
      </c>
      <c r="R777" s="68">
        <v>0</v>
      </c>
      <c r="S777" s="68">
        <v>0</v>
      </c>
      <c r="T777" s="68">
        <v>0</v>
      </c>
      <c r="U777" s="68">
        <v>701</v>
      </c>
    </row>
    <row r="778" spans="1:21" x14ac:dyDescent="0.25">
      <c r="A778" s="68" t="s">
        <v>13</v>
      </c>
      <c r="B778" s="68">
        <v>2</v>
      </c>
      <c r="C778" s="68">
        <v>0</v>
      </c>
      <c r="D778" s="68">
        <v>0</v>
      </c>
      <c r="E778" s="68">
        <v>1</v>
      </c>
      <c r="F778" s="68">
        <v>292</v>
      </c>
      <c r="P778" s="68" t="s">
        <v>13</v>
      </c>
      <c r="Q778" s="68">
        <v>2</v>
      </c>
      <c r="R778" s="68">
        <v>0</v>
      </c>
      <c r="S778" s="68">
        <v>0</v>
      </c>
      <c r="T778" s="68">
        <v>1</v>
      </c>
      <c r="U778" s="68">
        <v>292</v>
      </c>
    </row>
    <row r="779" spans="1:21" x14ac:dyDescent="0.25">
      <c r="A779" s="68" t="s">
        <v>13</v>
      </c>
      <c r="B779" s="68">
        <v>2</v>
      </c>
      <c r="C779" s="68">
        <v>0</v>
      </c>
      <c r="D779" s="68">
        <v>1</v>
      </c>
      <c r="E779" s="68">
        <v>0</v>
      </c>
      <c r="F779" s="68">
        <v>292</v>
      </c>
      <c r="P779" s="68" t="s">
        <v>13</v>
      </c>
      <c r="Q779" s="68">
        <v>2</v>
      </c>
      <c r="R779" s="68">
        <v>0</v>
      </c>
      <c r="S779" s="68">
        <v>1</v>
      </c>
      <c r="T779" s="68">
        <v>0</v>
      </c>
      <c r="U779" s="68">
        <v>292</v>
      </c>
    </row>
    <row r="780" spans="1:21" x14ac:dyDescent="0.25">
      <c r="A780" s="68" t="s">
        <v>13</v>
      </c>
      <c r="B780" s="68">
        <v>2</v>
      </c>
      <c r="C780" s="68">
        <v>0</v>
      </c>
      <c r="D780" s="68">
        <v>1</v>
      </c>
      <c r="E780" s="68">
        <v>1</v>
      </c>
      <c r="F780" s="68">
        <v>630</v>
      </c>
      <c r="P780" s="68" t="s">
        <v>13</v>
      </c>
      <c r="Q780" s="68">
        <v>2</v>
      </c>
      <c r="R780" s="68">
        <v>0</v>
      </c>
      <c r="S780" s="68">
        <v>1</v>
      </c>
      <c r="T780" s="68">
        <v>1</v>
      </c>
      <c r="U780" s="68">
        <v>630</v>
      </c>
    </row>
    <row r="781" spans="1:21" x14ac:dyDescent="0.25">
      <c r="A781" s="68" t="s">
        <v>13</v>
      </c>
      <c r="B781" s="68">
        <v>2</v>
      </c>
      <c r="C781" s="68">
        <v>1</v>
      </c>
      <c r="D781" s="68">
        <v>0</v>
      </c>
      <c r="E781" s="68">
        <v>0</v>
      </c>
      <c r="F781" s="68">
        <v>147</v>
      </c>
      <c r="P781" s="68" t="s">
        <v>13</v>
      </c>
      <c r="Q781" s="68">
        <v>2</v>
      </c>
      <c r="R781" s="68">
        <v>1</v>
      </c>
      <c r="S781" s="68">
        <v>0</v>
      </c>
      <c r="T781" s="68">
        <v>0</v>
      </c>
      <c r="U781" s="68">
        <v>147</v>
      </c>
    </row>
    <row r="782" spans="1:21" x14ac:dyDescent="0.25">
      <c r="A782" s="68" t="s">
        <v>13</v>
      </c>
      <c r="B782" s="68">
        <v>2</v>
      </c>
      <c r="C782" s="68">
        <v>1</v>
      </c>
      <c r="D782" s="68">
        <v>0</v>
      </c>
      <c r="E782" s="68">
        <v>1</v>
      </c>
      <c r="F782" s="68">
        <v>5</v>
      </c>
      <c r="P782" s="68" t="s">
        <v>13</v>
      </c>
      <c r="Q782" s="68">
        <v>2</v>
      </c>
      <c r="R782" s="68">
        <v>1</v>
      </c>
      <c r="S782" s="68">
        <v>0</v>
      </c>
      <c r="T782" s="68">
        <v>1</v>
      </c>
      <c r="U782" s="68">
        <v>5</v>
      </c>
    </row>
    <row r="783" spans="1:21" x14ac:dyDescent="0.25">
      <c r="A783" s="68" t="s">
        <v>13</v>
      </c>
      <c r="B783" s="68">
        <v>2</v>
      </c>
      <c r="C783" s="68">
        <v>1</v>
      </c>
      <c r="D783" s="68">
        <v>1</v>
      </c>
      <c r="E783" s="68">
        <v>0</v>
      </c>
      <c r="F783" s="68">
        <v>70</v>
      </c>
      <c r="P783" s="68" t="s">
        <v>13</v>
      </c>
      <c r="Q783" s="68">
        <v>2</v>
      </c>
      <c r="R783" s="68">
        <v>1</v>
      </c>
      <c r="S783" s="68">
        <v>1</v>
      </c>
      <c r="T783" s="68">
        <v>0</v>
      </c>
      <c r="U783" s="68">
        <v>70</v>
      </c>
    </row>
    <row r="784" spans="1:21" x14ac:dyDescent="0.25">
      <c r="A784" s="68" t="s">
        <v>13</v>
      </c>
      <c r="B784" s="68">
        <v>2</v>
      </c>
      <c r="C784" s="68">
        <v>1</v>
      </c>
      <c r="D784" s="68">
        <v>1</v>
      </c>
      <c r="E784" s="68">
        <v>1</v>
      </c>
      <c r="F784" s="68">
        <v>49</v>
      </c>
      <c r="P784" s="68" t="s">
        <v>13</v>
      </c>
      <c r="Q784" s="68">
        <v>2</v>
      </c>
      <c r="R784" s="68">
        <v>1</v>
      </c>
      <c r="S784" s="68">
        <v>1</v>
      </c>
      <c r="T784" s="68">
        <v>1</v>
      </c>
      <c r="U784" s="68">
        <v>49</v>
      </c>
    </row>
    <row r="785" spans="1:21" x14ac:dyDescent="0.25">
      <c r="A785" s="68" t="s">
        <v>13</v>
      </c>
      <c r="B785" s="68">
        <v>3</v>
      </c>
      <c r="C785" s="68">
        <v>0</v>
      </c>
      <c r="D785" s="68">
        <v>0</v>
      </c>
      <c r="E785" s="68">
        <v>0</v>
      </c>
      <c r="F785" s="68">
        <v>626</v>
      </c>
      <c r="P785" s="68" t="s">
        <v>13</v>
      </c>
      <c r="Q785" s="68">
        <v>3</v>
      </c>
      <c r="R785" s="68">
        <v>0</v>
      </c>
      <c r="S785" s="68">
        <v>0</v>
      </c>
      <c r="T785" s="68">
        <v>0</v>
      </c>
      <c r="U785" s="68">
        <v>626</v>
      </c>
    </row>
    <row r="786" spans="1:21" x14ac:dyDescent="0.25">
      <c r="A786" s="68" t="s">
        <v>13</v>
      </c>
      <c r="B786" s="68">
        <v>3</v>
      </c>
      <c r="C786" s="68">
        <v>0</v>
      </c>
      <c r="D786" s="68">
        <v>0</v>
      </c>
      <c r="E786" s="68">
        <v>1</v>
      </c>
      <c r="F786" s="68">
        <v>355</v>
      </c>
      <c r="P786" s="68" t="s">
        <v>13</v>
      </c>
      <c r="Q786" s="68">
        <v>3</v>
      </c>
      <c r="R786" s="68">
        <v>0</v>
      </c>
      <c r="S786" s="68">
        <v>0</v>
      </c>
      <c r="T786" s="68">
        <v>1</v>
      </c>
      <c r="U786" s="68">
        <v>355</v>
      </c>
    </row>
    <row r="787" spans="1:21" x14ac:dyDescent="0.25">
      <c r="A787" s="68" t="s">
        <v>13</v>
      </c>
      <c r="B787" s="68">
        <v>3</v>
      </c>
      <c r="C787" s="68">
        <v>0</v>
      </c>
      <c r="D787" s="68">
        <v>1</v>
      </c>
      <c r="E787" s="68">
        <v>0</v>
      </c>
      <c r="F787" s="68">
        <v>525</v>
      </c>
      <c r="P787" s="68" t="s">
        <v>13</v>
      </c>
      <c r="Q787" s="68">
        <v>3</v>
      </c>
      <c r="R787" s="68">
        <v>0</v>
      </c>
      <c r="S787" s="68">
        <v>1</v>
      </c>
      <c r="T787" s="68">
        <v>0</v>
      </c>
      <c r="U787" s="68">
        <v>525</v>
      </c>
    </row>
    <row r="788" spans="1:21" x14ac:dyDescent="0.25">
      <c r="A788" s="68" t="s">
        <v>13</v>
      </c>
      <c r="B788" s="68">
        <v>3</v>
      </c>
      <c r="C788" s="68">
        <v>0</v>
      </c>
      <c r="D788" s="68">
        <v>1</v>
      </c>
      <c r="E788" s="68">
        <v>1</v>
      </c>
      <c r="F788" s="68">
        <v>706</v>
      </c>
      <c r="P788" s="68" t="s">
        <v>13</v>
      </c>
      <c r="Q788" s="68">
        <v>3</v>
      </c>
      <c r="R788" s="68">
        <v>0</v>
      </c>
      <c r="S788" s="68">
        <v>1</v>
      </c>
      <c r="T788" s="68">
        <v>1</v>
      </c>
      <c r="U788" s="68">
        <v>706</v>
      </c>
    </row>
    <row r="789" spans="1:21" x14ac:dyDescent="0.25">
      <c r="A789" s="68" t="s">
        <v>13</v>
      </c>
      <c r="B789" s="68">
        <v>3</v>
      </c>
      <c r="C789" s="68">
        <v>1</v>
      </c>
      <c r="D789" s="68">
        <v>0</v>
      </c>
      <c r="E789" s="68">
        <v>0</v>
      </c>
      <c r="F789" s="68">
        <v>161</v>
      </c>
      <c r="P789" s="68" t="s">
        <v>13</v>
      </c>
      <c r="Q789" s="68">
        <v>3</v>
      </c>
      <c r="R789" s="68">
        <v>1</v>
      </c>
      <c r="S789" s="68">
        <v>0</v>
      </c>
      <c r="T789" s="68">
        <v>0</v>
      </c>
      <c r="U789" s="68">
        <v>161</v>
      </c>
    </row>
    <row r="790" spans="1:21" x14ac:dyDescent="0.25">
      <c r="A790" s="68" t="s">
        <v>13</v>
      </c>
      <c r="B790" s="68">
        <v>3</v>
      </c>
      <c r="C790" s="68">
        <v>1</v>
      </c>
      <c r="D790" s="68">
        <v>0</v>
      </c>
      <c r="E790" s="68">
        <v>1</v>
      </c>
      <c r="F790" s="68">
        <v>10</v>
      </c>
      <c r="P790" s="68" t="s">
        <v>13</v>
      </c>
      <c r="Q790" s="68">
        <v>3</v>
      </c>
      <c r="R790" s="68">
        <v>1</v>
      </c>
      <c r="S790" s="68">
        <v>0</v>
      </c>
      <c r="T790" s="68">
        <v>1</v>
      </c>
      <c r="U790" s="68">
        <v>10</v>
      </c>
    </row>
    <row r="791" spans="1:21" x14ac:dyDescent="0.25">
      <c r="A791" s="68" t="s">
        <v>13</v>
      </c>
      <c r="B791" s="68">
        <v>3</v>
      </c>
      <c r="C791" s="68">
        <v>1</v>
      </c>
      <c r="D791" s="68">
        <v>1</v>
      </c>
      <c r="E791" s="68">
        <v>0</v>
      </c>
      <c r="F791" s="68">
        <v>164</v>
      </c>
      <c r="P791" s="68" t="s">
        <v>13</v>
      </c>
      <c r="Q791" s="68">
        <v>3</v>
      </c>
      <c r="R791" s="68">
        <v>1</v>
      </c>
      <c r="S791" s="68">
        <v>1</v>
      </c>
      <c r="T791" s="68">
        <v>0</v>
      </c>
      <c r="U791" s="68">
        <v>164</v>
      </c>
    </row>
    <row r="792" spans="1:21" x14ac:dyDescent="0.25">
      <c r="A792" s="68" t="s">
        <v>13</v>
      </c>
      <c r="B792" s="68">
        <v>3</v>
      </c>
      <c r="C792" s="68">
        <v>1</v>
      </c>
      <c r="D792" s="68">
        <v>1</v>
      </c>
      <c r="E792" s="68">
        <v>1</v>
      </c>
      <c r="F792" s="68">
        <v>67</v>
      </c>
      <c r="P792" s="68" t="s">
        <v>13</v>
      </c>
      <c r="Q792" s="68">
        <v>3</v>
      </c>
      <c r="R792" s="68">
        <v>1</v>
      </c>
      <c r="S792" s="68">
        <v>1</v>
      </c>
      <c r="T792" s="68">
        <v>1</v>
      </c>
      <c r="U792" s="68">
        <v>67</v>
      </c>
    </row>
    <row r="793" spans="1:21" x14ac:dyDescent="0.25">
      <c r="A793" s="68" t="s">
        <v>13</v>
      </c>
      <c r="B793" s="68">
        <v>4</v>
      </c>
      <c r="C793" s="68">
        <v>0</v>
      </c>
      <c r="D793" s="68">
        <v>0</v>
      </c>
      <c r="E793" s="68">
        <v>0</v>
      </c>
      <c r="F793" s="68">
        <v>3085</v>
      </c>
      <c r="P793" s="68" t="s">
        <v>13</v>
      </c>
      <c r="Q793" s="68">
        <v>4</v>
      </c>
      <c r="R793" s="68">
        <v>0</v>
      </c>
      <c r="S793" s="68">
        <v>0</v>
      </c>
      <c r="T793" s="68">
        <v>0</v>
      </c>
      <c r="U793" s="68">
        <v>3085</v>
      </c>
    </row>
    <row r="794" spans="1:21" x14ac:dyDescent="0.25">
      <c r="A794" s="68" t="s">
        <v>13</v>
      </c>
      <c r="B794" s="68">
        <v>4</v>
      </c>
      <c r="C794" s="68">
        <v>0</v>
      </c>
      <c r="D794" s="68">
        <v>0</v>
      </c>
      <c r="E794" s="68">
        <v>1</v>
      </c>
      <c r="F794" s="68">
        <v>77</v>
      </c>
      <c r="P794" s="68" t="s">
        <v>13</v>
      </c>
      <c r="Q794" s="68">
        <v>4</v>
      </c>
      <c r="R794" s="68">
        <v>0</v>
      </c>
      <c r="S794" s="68">
        <v>0</v>
      </c>
      <c r="T794" s="68">
        <v>1</v>
      </c>
      <c r="U794" s="68">
        <v>77</v>
      </c>
    </row>
    <row r="795" spans="1:21" x14ac:dyDescent="0.25">
      <c r="A795" s="68" t="s">
        <v>13</v>
      </c>
      <c r="B795" s="68">
        <v>4</v>
      </c>
      <c r="C795" s="68">
        <v>0</v>
      </c>
      <c r="D795" s="68">
        <v>1</v>
      </c>
      <c r="E795" s="68">
        <v>0</v>
      </c>
      <c r="F795" s="68">
        <v>1859</v>
      </c>
      <c r="P795" s="68" t="s">
        <v>13</v>
      </c>
      <c r="Q795" s="68">
        <v>4</v>
      </c>
      <c r="R795" s="68">
        <v>0</v>
      </c>
      <c r="S795" s="68">
        <v>1</v>
      </c>
      <c r="T795" s="68">
        <v>0</v>
      </c>
      <c r="U795" s="68">
        <v>1859</v>
      </c>
    </row>
    <row r="796" spans="1:21" x14ac:dyDescent="0.25">
      <c r="A796" s="68" t="s">
        <v>13</v>
      </c>
      <c r="B796" s="68">
        <v>4</v>
      </c>
      <c r="C796" s="68">
        <v>0</v>
      </c>
      <c r="D796" s="68">
        <v>1</v>
      </c>
      <c r="E796" s="68">
        <v>1</v>
      </c>
      <c r="F796" s="68">
        <v>89</v>
      </c>
      <c r="P796" s="68" t="s">
        <v>13</v>
      </c>
      <c r="Q796" s="68">
        <v>4</v>
      </c>
      <c r="R796" s="68">
        <v>0</v>
      </c>
      <c r="S796" s="68">
        <v>1</v>
      </c>
      <c r="T796" s="68">
        <v>1</v>
      </c>
      <c r="U796" s="68">
        <v>89</v>
      </c>
    </row>
    <row r="797" spans="1:21" x14ac:dyDescent="0.25">
      <c r="A797" s="68" t="s">
        <v>13</v>
      </c>
      <c r="B797" s="68">
        <v>4</v>
      </c>
      <c r="C797" s="68">
        <v>1</v>
      </c>
      <c r="D797" s="68">
        <v>0</v>
      </c>
      <c r="E797" s="68">
        <v>0</v>
      </c>
      <c r="F797" s="68">
        <v>288</v>
      </c>
      <c r="P797" s="68" t="s">
        <v>13</v>
      </c>
      <c r="Q797" s="68">
        <v>4</v>
      </c>
      <c r="R797" s="68">
        <v>1</v>
      </c>
      <c r="S797" s="68">
        <v>0</v>
      </c>
      <c r="T797" s="68">
        <v>0</v>
      </c>
      <c r="U797" s="68">
        <v>288</v>
      </c>
    </row>
    <row r="798" spans="1:21" x14ac:dyDescent="0.25">
      <c r="A798" s="68" t="s">
        <v>13</v>
      </c>
      <c r="B798" s="68">
        <v>4</v>
      </c>
      <c r="C798" s="68">
        <v>1</v>
      </c>
      <c r="D798" s="68">
        <v>0</v>
      </c>
      <c r="E798" s="68">
        <v>1</v>
      </c>
      <c r="F798" s="68">
        <v>2</v>
      </c>
      <c r="P798" s="68" t="s">
        <v>13</v>
      </c>
      <c r="Q798" s="68">
        <v>4</v>
      </c>
      <c r="R798" s="68">
        <v>1</v>
      </c>
      <c r="S798" s="68">
        <v>0</v>
      </c>
      <c r="T798" s="68">
        <v>1</v>
      </c>
      <c r="U798" s="68">
        <v>2</v>
      </c>
    </row>
    <row r="799" spans="1:21" x14ac:dyDescent="0.25">
      <c r="A799" s="68" t="s">
        <v>13</v>
      </c>
      <c r="B799" s="68">
        <v>4</v>
      </c>
      <c r="C799" s="68">
        <v>1</v>
      </c>
      <c r="D799" s="68">
        <v>1</v>
      </c>
      <c r="E799" s="68">
        <v>0</v>
      </c>
      <c r="F799" s="68">
        <v>307</v>
      </c>
      <c r="P799" s="68" t="s">
        <v>13</v>
      </c>
      <c r="Q799" s="68">
        <v>4</v>
      </c>
      <c r="R799" s="68">
        <v>1</v>
      </c>
      <c r="S799" s="68">
        <v>1</v>
      </c>
      <c r="T799" s="68">
        <v>0</v>
      </c>
      <c r="U799" s="68">
        <v>307</v>
      </c>
    </row>
    <row r="800" spans="1:21" x14ac:dyDescent="0.25">
      <c r="A800" s="68" t="s">
        <v>13</v>
      </c>
      <c r="B800" s="68">
        <v>4</v>
      </c>
      <c r="C800" s="68">
        <v>1</v>
      </c>
      <c r="D800" s="68">
        <v>1</v>
      </c>
      <c r="E800" s="68">
        <v>1</v>
      </c>
      <c r="F800" s="68">
        <v>5</v>
      </c>
      <c r="P800" s="68" t="s">
        <v>13</v>
      </c>
      <c r="Q800" s="68">
        <v>4</v>
      </c>
      <c r="R800" s="68">
        <v>1</v>
      </c>
      <c r="S800" s="68">
        <v>1</v>
      </c>
      <c r="T800" s="68">
        <v>1</v>
      </c>
      <c r="U800" s="68">
        <v>5</v>
      </c>
    </row>
    <row r="801" spans="1:21" x14ac:dyDescent="0.25">
      <c r="A801" s="68" t="s">
        <v>13</v>
      </c>
      <c r="B801" s="68" t="s">
        <v>3</v>
      </c>
      <c r="C801" s="68">
        <v>0</v>
      </c>
      <c r="D801" s="68">
        <v>0</v>
      </c>
      <c r="E801" s="68">
        <v>0</v>
      </c>
      <c r="F801" s="68">
        <v>3365</v>
      </c>
      <c r="P801" s="68" t="s">
        <v>13</v>
      </c>
      <c r="Q801" s="68" t="s">
        <v>3</v>
      </c>
      <c r="R801" s="68">
        <v>0</v>
      </c>
      <c r="S801" s="68">
        <v>0</v>
      </c>
      <c r="T801" s="68">
        <v>0</v>
      </c>
      <c r="U801" s="68">
        <v>3365</v>
      </c>
    </row>
    <row r="802" spans="1:21" x14ac:dyDescent="0.25">
      <c r="A802" s="68" t="s">
        <v>13</v>
      </c>
      <c r="B802" s="68" t="s">
        <v>3</v>
      </c>
      <c r="C802" s="68">
        <v>0</v>
      </c>
      <c r="D802" s="68">
        <v>0</v>
      </c>
      <c r="E802" s="68">
        <v>1</v>
      </c>
      <c r="F802" s="68">
        <v>222</v>
      </c>
      <c r="P802" s="68" t="s">
        <v>13</v>
      </c>
      <c r="Q802" s="68" t="s">
        <v>3</v>
      </c>
      <c r="R802" s="68">
        <v>0</v>
      </c>
      <c r="S802" s="68">
        <v>0</v>
      </c>
      <c r="T802" s="68">
        <v>1</v>
      </c>
      <c r="U802" s="68">
        <v>222</v>
      </c>
    </row>
    <row r="803" spans="1:21" x14ac:dyDescent="0.25">
      <c r="A803" s="68" t="s">
        <v>13</v>
      </c>
      <c r="B803" s="68" t="s">
        <v>3</v>
      </c>
      <c r="C803" s="68">
        <v>0</v>
      </c>
      <c r="D803" s="68">
        <v>1</v>
      </c>
      <c r="E803" s="68">
        <v>0</v>
      </c>
      <c r="F803" s="68">
        <v>457</v>
      </c>
      <c r="P803" s="68" t="s">
        <v>13</v>
      </c>
      <c r="Q803" s="68" t="s">
        <v>3</v>
      </c>
      <c r="R803" s="68">
        <v>0</v>
      </c>
      <c r="S803" s="68">
        <v>1</v>
      </c>
      <c r="T803" s="68">
        <v>0</v>
      </c>
      <c r="U803" s="68">
        <v>457</v>
      </c>
    </row>
    <row r="804" spans="1:21" x14ac:dyDescent="0.25">
      <c r="A804" s="68" t="s">
        <v>13</v>
      </c>
      <c r="B804" s="68" t="s">
        <v>3</v>
      </c>
      <c r="C804" s="68">
        <v>0</v>
      </c>
      <c r="D804" s="68">
        <v>1</v>
      </c>
      <c r="E804" s="68">
        <v>1</v>
      </c>
      <c r="F804" s="68">
        <v>245</v>
      </c>
      <c r="P804" s="68" t="s">
        <v>13</v>
      </c>
      <c r="Q804" s="68" t="s">
        <v>3</v>
      </c>
      <c r="R804" s="68">
        <v>0</v>
      </c>
      <c r="S804" s="68">
        <v>1</v>
      </c>
      <c r="T804" s="68">
        <v>1</v>
      </c>
      <c r="U804" s="68">
        <v>245</v>
      </c>
    </row>
    <row r="805" spans="1:21" x14ac:dyDescent="0.25">
      <c r="A805" s="68" t="s">
        <v>13</v>
      </c>
      <c r="B805" s="68" t="s">
        <v>3</v>
      </c>
      <c r="C805" s="68">
        <v>1</v>
      </c>
      <c r="D805" s="68">
        <v>0</v>
      </c>
      <c r="E805" s="68">
        <v>0</v>
      </c>
      <c r="F805" s="68">
        <v>294</v>
      </c>
      <c r="P805" s="68" t="s">
        <v>13</v>
      </c>
      <c r="Q805" s="68" t="s">
        <v>3</v>
      </c>
      <c r="R805" s="68">
        <v>1</v>
      </c>
      <c r="S805" s="68">
        <v>0</v>
      </c>
      <c r="T805" s="68">
        <v>0</v>
      </c>
      <c r="U805" s="68">
        <v>294</v>
      </c>
    </row>
    <row r="806" spans="1:21" x14ac:dyDescent="0.25">
      <c r="A806" s="68" t="s">
        <v>13</v>
      </c>
      <c r="B806" s="68" t="s">
        <v>3</v>
      </c>
      <c r="C806" s="68">
        <v>1</v>
      </c>
      <c r="D806" s="68">
        <v>0</v>
      </c>
      <c r="E806" s="68">
        <v>1</v>
      </c>
      <c r="F806" s="68">
        <v>5</v>
      </c>
      <c r="P806" s="68" t="s">
        <v>13</v>
      </c>
      <c r="Q806" s="68" t="s">
        <v>3</v>
      </c>
      <c r="R806" s="68">
        <v>1</v>
      </c>
      <c r="S806" s="68">
        <v>0</v>
      </c>
      <c r="T806" s="68">
        <v>1</v>
      </c>
      <c r="U806" s="68">
        <v>5</v>
      </c>
    </row>
    <row r="807" spans="1:21" x14ac:dyDescent="0.25">
      <c r="A807" s="68" t="s">
        <v>13</v>
      </c>
      <c r="B807" s="68" t="s">
        <v>3</v>
      </c>
      <c r="C807" s="68">
        <v>1</v>
      </c>
      <c r="D807" s="68">
        <v>1</v>
      </c>
      <c r="E807" s="68">
        <v>0</v>
      </c>
      <c r="F807" s="68">
        <v>77</v>
      </c>
      <c r="P807" s="68" t="s">
        <v>13</v>
      </c>
      <c r="Q807" s="68" t="s">
        <v>3</v>
      </c>
      <c r="R807" s="68">
        <v>1</v>
      </c>
      <c r="S807" s="68">
        <v>1</v>
      </c>
      <c r="T807" s="68">
        <v>0</v>
      </c>
      <c r="U807" s="68">
        <v>77</v>
      </c>
    </row>
    <row r="808" spans="1:21" x14ac:dyDescent="0.25">
      <c r="A808" s="68" t="s">
        <v>13</v>
      </c>
      <c r="B808" s="68" t="s">
        <v>3</v>
      </c>
      <c r="C808" s="68">
        <v>1</v>
      </c>
      <c r="D808" s="68">
        <v>1</v>
      </c>
      <c r="E808" s="68">
        <v>1</v>
      </c>
      <c r="F808" s="68">
        <v>12</v>
      </c>
      <c r="P808" s="68" t="s">
        <v>13</v>
      </c>
      <c r="Q808" s="68" t="s">
        <v>3</v>
      </c>
      <c r="R808" s="68">
        <v>1</v>
      </c>
      <c r="S808" s="68">
        <v>1</v>
      </c>
      <c r="T808" s="68">
        <v>1</v>
      </c>
      <c r="U808" s="68">
        <v>12</v>
      </c>
    </row>
    <row r="809" spans="1:21" x14ac:dyDescent="0.25">
      <c r="A809" s="68" t="s">
        <v>10</v>
      </c>
      <c r="B809" s="68">
        <v>1</v>
      </c>
      <c r="C809" s="68">
        <v>0</v>
      </c>
      <c r="D809" s="68">
        <v>0</v>
      </c>
      <c r="E809" s="68">
        <v>0</v>
      </c>
      <c r="F809" s="68">
        <v>564</v>
      </c>
      <c r="P809" s="68" t="s">
        <v>10</v>
      </c>
      <c r="Q809" s="68">
        <v>1</v>
      </c>
      <c r="R809" s="68">
        <v>0</v>
      </c>
      <c r="S809" s="68">
        <v>0</v>
      </c>
      <c r="T809" s="68">
        <v>0</v>
      </c>
      <c r="U809" s="68">
        <v>564</v>
      </c>
    </row>
    <row r="810" spans="1:21" x14ac:dyDescent="0.25">
      <c r="A810" s="68" t="s">
        <v>10</v>
      </c>
      <c r="B810" s="68">
        <v>1</v>
      </c>
      <c r="C810" s="68">
        <v>0</v>
      </c>
      <c r="D810" s="68">
        <v>0</v>
      </c>
      <c r="E810" s="68">
        <v>1</v>
      </c>
      <c r="F810" s="68">
        <v>12266</v>
      </c>
      <c r="P810" s="68" t="s">
        <v>10</v>
      </c>
      <c r="Q810" s="68">
        <v>1</v>
      </c>
      <c r="R810" s="68">
        <v>0</v>
      </c>
      <c r="S810" s="68">
        <v>0</v>
      </c>
      <c r="T810" s="68">
        <v>1</v>
      </c>
      <c r="U810" s="68">
        <v>12266</v>
      </c>
    </row>
    <row r="811" spans="1:21" x14ac:dyDescent="0.25">
      <c r="A811" s="68" t="s">
        <v>10</v>
      </c>
      <c r="B811" s="68">
        <v>1</v>
      </c>
      <c r="C811" s="68">
        <v>0</v>
      </c>
      <c r="D811" s="68">
        <v>1</v>
      </c>
      <c r="E811" s="68">
        <v>0</v>
      </c>
      <c r="F811" s="68">
        <v>40</v>
      </c>
      <c r="P811" s="68" t="s">
        <v>10</v>
      </c>
      <c r="Q811" s="68">
        <v>1</v>
      </c>
      <c r="R811" s="68">
        <v>0</v>
      </c>
      <c r="S811" s="68">
        <v>1</v>
      </c>
      <c r="T811" s="68">
        <v>0</v>
      </c>
      <c r="U811" s="68">
        <v>40</v>
      </c>
    </row>
    <row r="812" spans="1:21" x14ac:dyDescent="0.25">
      <c r="A812" s="68" t="s">
        <v>10</v>
      </c>
      <c r="B812" s="68">
        <v>1</v>
      </c>
      <c r="C812" s="68">
        <v>0</v>
      </c>
      <c r="D812" s="68">
        <v>1</v>
      </c>
      <c r="E812" s="68">
        <v>1</v>
      </c>
      <c r="F812" s="68">
        <v>563</v>
      </c>
      <c r="P812" s="68" t="s">
        <v>10</v>
      </c>
      <c r="Q812" s="68">
        <v>1</v>
      </c>
      <c r="R812" s="68">
        <v>0</v>
      </c>
      <c r="S812" s="68">
        <v>1</v>
      </c>
      <c r="T812" s="68">
        <v>1</v>
      </c>
      <c r="U812" s="68">
        <v>563</v>
      </c>
    </row>
    <row r="813" spans="1:21" x14ac:dyDescent="0.25">
      <c r="A813" s="68" t="s">
        <v>10</v>
      </c>
      <c r="B813" s="68">
        <v>1</v>
      </c>
      <c r="C813" s="68">
        <v>1</v>
      </c>
      <c r="D813" s="68">
        <v>0</v>
      </c>
      <c r="E813" s="68">
        <v>0</v>
      </c>
      <c r="F813" s="68">
        <v>114</v>
      </c>
      <c r="P813" s="68" t="s">
        <v>10</v>
      </c>
      <c r="Q813" s="68">
        <v>1</v>
      </c>
      <c r="R813" s="68">
        <v>1</v>
      </c>
      <c r="S813" s="68">
        <v>0</v>
      </c>
      <c r="T813" s="68">
        <v>0</v>
      </c>
      <c r="U813" s="68">
        <v>114</v>
      </c>
    </row>
    <row r="814" spans="1:21" x14ac:dyDescent="0.25">
      <c r="A814" s="68" t="s">
        <v>10</v>
      </c>
      <c r="B814" s="68">
        <v>1</v>
      </c>
      <c r="C814" s="68">
        <v>1</v>
      </c>
      <c r="D814" s="68">
        <v>0</v>
      </c>
      <c r="E814" s="68">
        <v>1</v>
      </c>
      <c r="F814" s="68">
        <v>1430</v>
      </c>
      <c r="P814" s="68" t="s">
        <v>10</v>
      </c>
      <c r="Q814" s="68">
        <v>1</v>
      </c>
      <c r="R814" s="68">
        <v>1</v>
      </c>
      <c r="S814" s="68">
        <v>0</v>
      </c>
      <c r="T814" s="68">
        <v>1</v>
      </c>
      <c r="U814" s="68">
        <v>1430</v>
      </c>
    </row>
    <row r="815" spans="1:21" x14ac:dyDescent="0.25">
      <c r="A815" s="68" t="s">
        <v>10</v>
      </c>
      <c r="B815" s="68">
        <v>1</v>
      </c>
      <c r="C815" s="68">
        <v>1</v>
      </c>
      <c r="D815" s="68">
        <v>1</v>
      </c>
      <c r="E815" s="68">
        <v>0</v>
      </c>
      <c r="F815" s="68">
        <v>15</v>
      </c>
      <c r="P815" s="68" t="s">
        <v>10</v>
      </c>
      <c r="Q815" s="68">
        <v>1</v>
      </c>
      <c r="R815" s="68">
        <v>1</v>
      </c>
      <c r="S815" s="68">
        <v>1</v>
      </c>
      <c r="T815" s="68">
        <v>0</v>
      </c>
      <c r="U815" s="68">
        <v>15</v>
      </c>
    </row>
    <row r="816" spans="1:21" x14ac:dyDescent="0.25">
      <c r="A816" s="68" t="s">
        <v>10</v>
      </c>
      <c r="B816" s="68">
        <v>1</v>
      </c>
      <c r="C816" s="68">
        <v>1</v>
      </c>
      <c r="D816" s="68">
        <v>1</v>
      </c>
      <c r="E816" s="68">
        <v>1</v>
      </c>
      <c r="F816" s="68">
        <v>324</v>
      </c>
      <c r="P816" s="68" t="s">
        <v>10</v>
      </c>
      <c r="Q816" s="68">
        <v>1</v>
      </c>
      <c r="R816" s="68">
        <v>1</v>
      </c>
      <c r="S816" s="68">
        <v>1</v>
      </c>
      <c r="T816" s="68">
        <v>1</v>
      </c>
      <c r="U816" s="68">
        <v>324</v>
      </c>
    </row>
    <row r="817" spans="1:21" x14ac:dyDescent="0.25">
      <c r="A817" s="68" t="s">
        <v>10</v>
      </c>
      <c r="B817" s="68">
        <v>2</v>
      </c>
      <c r="C817" s="68">
        <v>0</v>
      </c>
      <c r="D817" s="68">
        <v>0</v>
      </c>
      <c r="E817" s="68">
        <v>0</v>
      </c>
      <c r="F817" s="68">
        <v>63</v>
      </c>
      <c r="P817" s="68" t="s">
        <v>10</v>
      </c>
      <c r="Q817" s="68">
        <v>2</v>
      </c>
      <c r="R817" s="68">
        <v>0</v>
      </c>
      <c r="S817" s="68">
        <v>0</v>
      </c>
      <c r="T817" s="68">
        <v>0</v>
      </c>
      <c r="U817" s="68">
        <v>63</v>
      </c>
    </row>
    <row r="818" spans="1:21" x14ac:dyDescent="0.25">
      <c r="A818" s="68" t="s">
        <v>10</v>
      </c>
      <c r="B818" s="68">
        <v>2</v>
      </c>
      <c r="C818" s="68">
        <v>0</v>
      </c>
      <c r="D818" s="68">
        <v>0</v>
      </c>
      <c r="E818" s="68">
        <v>1</v>
      </c>
      <c r="F818" s="68">
        <v>526</v>
      </c>
      <c r="P818" s="68" t="s">
        <v>10</v>
      </c>
      <c r="Q818" s="68">
        <v>2</v>
      </c>
      <c r="R818" s="68">
        <v>0</v>
      </c>
      <c r="S818" s="68">
        <v>0</v>
      </c>
      <c r="T818" s="68">
        <v>1</v>
      </c>
      <c r="U818" s="68">
        <v>526</v>
      </c>
    </row>
    <row r="819" spans="1:21" x14ac:dyDescent="0.25">
      <c r="A819" s="68" t="s">
        <v>10</v>
      </c>
      <c r="B819" s="68">
        <v>2</v>
      </c>
      <c r="C819" s="68">
        <v>0</v>
      </c>
      <c r="D819" s="68">
        <v>1</v>
      </c>
      <c r="E819" s="68">
        <v>0</v>
      </c>
      <c r="F819" s="68">
        <v>9</v>
      </c>
      <c r="P819" s="68" t="s">
        <v>10</v>
      </c>
      <c r="Q819" s="68">
        <v>2</v>
      </c>
      <c r="R819" s="68">
        <v>0</v>
      </c>
      <c r="S819" s="68">
        <v>1</v>
      </c>
      <c r="T819" s="68">
        <v>0</v>
      </c>
      <c r="U819" s="68">
        <v>9</v>
      </c>
    </row>
    <row r="820" spans="1:21" x14ac:dyDescent="0.25">
      <c r="A820" s="68" t="s">
        <v>10</v>
      </c>
      <c r="B820" s="68">
        <v>2</v>
      </c>
      <c r="C820" s="68">
        <v>0</v>
      </c>
      <c r="D820" s="68">
        <v>1</v>
      </c>
      <c r="E820" s="68">
        <v>1</v>
      </c>
      <c r="F820" s="68">
        <v>120</v>
      </c>
      <c r="P820" s="68" t="s">
        <v>10</v>
      </c>
      <c r="Q820" s="68">
        <v>2</v>
      </c>
      <c r="R820" s="68">
        <v>0</v>
      </c>
      <c r="S820" s="68">
        <v>1</v>
      </c>
      <c r="T820" s="68">
        <v>1</v>
      </c>
      <c r="U820" s="68">
        <v>120</v>
      </c>
    </row>
    <row r="821" spans="1:21" x14ac:dyDescent="0.25">
      <c r="A821" s="68" t="s">
        <v>10</v>
      </c>
      <c r="B821" s="68">
        <v>2</v>
      </c>
      <c r="C821" s="68">
        <v>1</v>
      </c>
      <c r="D821" s="68">
        <v>0</v>
      </c>
      <c r="E821" s="68">
        <v>0</v>
      </c>
      <c r="F821" s="68">
        <v>35</v>
      </c>
      <c r="P821" s="68" t="s">
        <v>10</v>
      </c>
      <c r="Q821" s="68">
        <v>2</v>
      </c>
      <c r="R821" s="68">
        <v>1</v>
      </c>
      <c r="S821" s="68">
        <v>0</v>
      </c>
      <c r="T821" s="68">
        <v>0</v>
      </c>
      <c r="U821" s="68">
        <v>35</v>
      </c>
    </row>
    <row r="822" spans="1:21" x14ac:dyDescent="0.25">
      <c r="A822" s="68" t="s">
        <v>10</v>
      </c>
      <c r="B822" s="68">
        <v>2</v>
      </c>
      <c r="C822" s="68">
        <v>1</v>
      </c>
      <c r="D822" s="68">
        <v>0</v>
      </c>
      <c r="E822" s="68">
        <v>1</v>
      </c>
      <c r="F822" s="68">
        <v>681</v>
      </c>
      <c r="P822" s="68" t="s">
        <v>10</v>
      </c>
      <c r="Q822" s="68">
        <v>2</v>
      </c>
      <c r="R822" s="68">
        <v>1</v>
      </c>
      <c r="S822" s="68">
        <v>0</v>
      </c>
      <c r="T822" s="68">
        <v>1</v>
      </c>
      <c r="U822" s="68">
        <v>681</v>
      </c>
    </row>
    <row r="823" spans="1:21" x14ac:dyDescent="0.25">
      <c r="A823" s="68" t="s">
        <v>10</v>
      </c>
      <c r="B823" s="68">
        <v>2</v>
      </c>
      <c r="C823" s="68">
        <v>1</v>
      </c>
      <c r="D823" s="68">
        <v>1</v>
      </c>
      <c r="E823" s="68">
        <v>0</v>
      </c>
      <c r="F823" s="68">
        <v>25</v>
      </c>
      <c r="P823" s="68" t="s">
        <v>10</v>
      </c>
      <c r="Q823" s="68">
        <v>2</v>
      </c>
      <c r="R823" s="68">
        <v>1</v>
      </c>
      <c r="S823" s="68">
        <v>1</v>
      </c>
      <c r="T823" s="68">
        <v>0</v>
      </c>
      <c r="U823" s="68">
        <v>25</v>
      </c>
    </row>
    <row r="824" spans="1:21" x14ac:dyDescent="0.25">
      <c r="A824" s="68" t="s">
        <v>10</v>
      </c>
      <c r="B824" s="68">
        <v>2</v>
      </c>
      <c r="C824" s="68">
        <v>1</v>
      </c>
      <c r="D824" s="68">
        <v>1</v>
      </c>
      <c r="E824" s="68">
        <v>1</v>
      </c>
      <c r="F824" s="68">
        <v>158</v>
      </c>
      <c r="P824" s="68" t="s">
        <v>10</v>
      </c>
      <c r="Q824" s="68">
        <v>2</v>
      </c>
      <c r="R824" s="68">
        <v>1</v>
      </c>
      <c r="S824" s="68">
        <v>1</v>
      </c>
      <c r="T824" s="68">
        <v>1</v>
      </c>
      <c r="U824" s="68">
        <v>158</v>
      </c>
    </row>
    <row r="825" spans="1:21" x14ac:dyDescent="0.25">
      <c r="A825" s="68" t="s">
        <v>10</v>
      </c>
      <c r="B825" s="68">
        <v>3</v>
      </c>
      <c r="C825" s="68">
        <v>0</v>
      </c>
      <c r="D825" s="68">
        <v>0</v>
      </c>
      <c r="E825" s="68">
        <v>0</v>
      </c>
      <c r="F825" s="68">
        <v>172</v>
      </c>
      <c r="P825" s="68" t="s">
        <v>10</v>
      </c>
      <c r="Q825" s="68">
        <v>3</v>
      </c>
      <c r="R825" s="68">
        <v>0</v>
      </c>
      <c r="S825" s="68">
        <v>0</v>
      </c>
      <c r="T825" s="68">
        <v>0</v>
      </c>
      <c r="U825" s="68">
        <v>172</v>
      </c>
    </row>
    <row r="826" spans="1:21" x14ac:dyDescent="0.25">
      <c r="A826" s="68" t="s">
        <v>10</v>
      </c>
      <c r="B826" s="68">
        <v>3</v>
      </c>
      <c r="C826" s="68">
        <v>0</v>
      </c>
      <c r="D826" s="68">
        <v>0</v>
      </c>
      <c r="E826" s="68">
        <v>1</v>
      </c>
      <c r="F826" s="68">
        <v>366</v>
      </c>
      <c r="P826" s="68" t="s">
        <v>10</v>
      </c>
      <c r="Q826" s="68">
        <v>3</v>
      </c>
      <c r="R826" s="68">
        <v>0</v>
      </c>
      <c r="S826" s="68">
        <v>0</v>
      </c>
      <c r="T826" s="68">
        <v>1</v>
      </c>
      <c r="U826" s="68">
        <v>366</v>
      </c>
    </row>
    <row r="827" spans="1:21" x14ac:dyDescent="0.25">
      <c r="A827" s="68" t="s">
        <v>10</v>
      </c>
      <c r="B827" s="68">
        <v>3</v>
      </c>
      <c r="C827" s="68">
        <v>0</v>
      </c>
      <c r="D827" s="68">
        <v>1</v>
      </c>
      <c r="E827" s="68">
        <v>0</v>
      </c>
      <c r="F827" s="68">
        <v>93</v>
      </c>
      <c r="P827" s="68" t="s">
        <v>10</v>
      </c>
      <c r="Q827" s="68">
        <v>3</v>
      </c>
      <c r="R827" s="68">
        <v>0</v>
      </c>
      <c r="S827" s="68">
        <v>1</v>
      </c>
      <c r="T827" s="68">
        <v>0</v>
      </c>
      <c r="U827" s="68">
        <v>93</v>
      </c>
    </row>
    <row r="828" spans="1:21" x14ac:dyDescent="0.25">
      <c r="A828" s="68" t="s">
        <v>10</v>
      </c>
      <c r="B828" s="68">
        <v>3</v>
      </c>
      <c r="C828" s="68">
        <v>0</v>
      </c>
      <c r="D828" s="68">
        <v>1</v>
      </c>
      <c r="E828" s="68">
        <v>1</v>
      </c>
      <c r="F828" s="68">
        <v>451</v>
      </c>
      <c r="P828" s="68" t="s">
        <v>10</v>
      </c>
      <c r="Q828" s="68">
        <v>3</v>
      </c>
      <c r="R828" s="68">
        <v>0</v>
      </c>
      <c r="S828" s="68">
        <v>1</v>
      </c>
      <c r="T828" s="68">
        <v>1</v>
      </c>
      <c r="U828" s="68">
        <v>451</v>
      </c>
    </row>
    <row r="829" spans="1:21" x14ac:dyDescent="0.25">
      <c r="A829" s="68" t="s">
        <v>10</v>
      </c>
      <c r="B829" s="68">
        <v>3</v>
      </c>
      <c r="C829" s="68">
        <v>1</v>
      </c>
      <c r="D829" s="68">
        <v>0</v>
      </c>
      <c r="E829" s="68">
        <v>0</v>
      </c>
      <c r="F829" s="68">
        <v>80</v>
      </c>
      <c r="P829" s="68" t="s">
        <v>10</v>
      </c>
      <c r="Q829" s="68">
        <v>3</v>
      </c>
      <c r="R829" s="68">
        <v>1</v>
      </c>
      <c r="S829" s="68">
        <v>0</v>
      </c>
      <c r="T829" s="68">
        <v>0</v>
      </c>
      <c r="U829" s="68">
        <v>80</v>
      </c>
    </row>
    <row r="830" spans="1:21" x14ac:dyDescent="0.25">
      <c r="A830" s="68" t="s">
        <v>10</v>
      </c>
      <c r="B830" s="68">
        <v>3</v>
      </c>
      <c r="C830" s="68">
        <v>1</v>
      </c>
      <c r="D830" s="68">
        <v>0</v>
      </c>
      <c r="E830" s="68">
        <v>1</v>
      </c>
      <c r="F830" s="68">
        <v>505</v>
      </c>
      <c r="P830" s="68" t="s">
        <v>10</v>
      </c>
      <c r="Q830" s="68">
        <v>3</v>
      </c>
      <c r="R830" s="68">
        <v>1</v>
      </c>
      <c r="S830" s="68">
        <v>0</v>
      </c>
      <c r="T830" s="68">
        <v>1</v>
      </c>
      <c r="U830" s="68">
        <v>505</v>
      </c>
    </row>
    <row r="831" spans="1:21" x14ac:dyDescent="0.25">
      <c r="A831" s="68" t="s">
        <v>10</v>
      </c>
      <c r="B831" s="68">
        <v>3</v>
      </c>
      <c r="C831" s="68">
        <v>1</v>
      </c>
      <c r="D831" s="68">
        <v>1</v>
      </c>
      <c r="E831" s="68">
        <v>0</v>
      </c>
      <c r="F831" s="68">
        <v>48</v>
      </c>
      <c r="P831" s="68" t="s">
        <v>10</v>
      </c>
      <c r="Q831" s="68">
        <v>3</v>
      </c>
      <c r="R831" s="68">
        <v>1</v>
      </c>
      <c r="S831" s="68">
        <v>1</v>
      </c>
      <c r="T831" s="68">
        <v>0</v>
      </c>
      <c r="U831" s="68">
        <v>48</v>
      </c>
    </row>
    <row r="832" spans="1:21" x14ac:dyDescent="0.25">
      <c r="A832" s="68" t="s">
        <v>10</v>
      </c>
      <c r="B832" s="68">
        <v>3</v>
      </c>
      <c r="C832" s="68">
        <v>1</v>
      </c>
      <c r="D832" s="68">
        <v>1</v>
      </c>
      <c r="E832" s="68">
        <v>1</v>
      </c>
      <c r="F832" s="68">
        <v>725</v>
      </c>
      <c r="P832" s="68" t="s">
        <v>10</v>
      </c>
      <c r="Q832" s="68">
        <v>3</v>
      </c>
      <c r="R832" s="68">
        <v>1</v>
      </c>
      <c r="S832" s="68">
        <v>1</v>
      </c>
      <c r="T832" s="68">
        <v>1</v>
      </c>
      <c r="U832" s="68">
        <v>725</v>
      </c>
    </row>
    <row r="833" spans="1:21" x14ac:dyDescent="0.25">
      <c r="A833" s="68" t="s">
        <v>10</v>
      </c>
      <c r="B833" s="68">
        <v>4</v>
      </c>
      <c r="C833" s="68">
        <v>0</v>
      </c>
      <c r="D833" s="68">
        <v>0</v>
      </c>
      <c r="E833" s="68">
        <v>0</v>
      </c>
      <c r="F833" s="68">
        <v>389</v>
      </c>
      <c r="P833" s="68" t="s">
        <v>10</v>
      </c>
      <c r="Q833" s="68">
        <v>4</v>
      </c>
      <c r="R833" s="68">
        <v>0</v>
      </c>
      <c r="S833" s="68">
        <v>0</v>
      </c>
      <c r="T833" s="68">
        <v>0</v>
      </c>
      <c r="U833" s="68">
        <v>389</v>
      </c>
    </row>
    <row r="834" spans="1:21" x14ac:dyDescent="0.25">
      <c r="A834" s="68" t="s">
        <v>10</v>
      </c>
      <c r="B834" s="68">
        <v>4</v>
      </c>
      <c r="C834" s="68">
        <v>0</v>
      </c>
      <c r="D834" s="68">
        <v>0</v>
      </c>
      <c r="E834" s="68">
        <v>1</v>
      </c>
      <c r="F834" s="68">
        <v>125</v>
      </c>
      <c r="P834" s="68" t="s">
        <v>10</v>
      </c>
      <c r="Q834" s="68">
        <v>4</v>
      </c>
      <c r="R834" s="68">
        <v>0</v>
      </c>
      <c r="S834" s="68">
        <v>0</v>
      </c>
      <c r="T834" s="68">
        <v>1</v>
      </c>
      <c r="U834" s="68">
        <v>125</v>
      </c>
    </row>
    <row r="835" spans="1:21" x14ac:dyDescent="0.25">
      <c r="A835" s="68" t="s">
        <v>10</v>
      </c>
      <c r="B835" s="68">
        <v>4</v>
      </c>
      <c r="C835" s="68">
        <v>0</v>
      </c>
      <c r="D835" s="68">
        <v>1</v>
      </c>
      <c r="E835" s="68">
        <v>0</v>
      </c>
      <c r="F835" s="68">
        <v>259</v>
      </c>
      <c r="P835" s="68" t="s">
        <v>10</v>
      </c>
      <c r="Q835" s="68">
        <v>4</v>
      </c>
      <c r="R835" s="68">
        <v>0</v>
      </c>
      <c r="S835" s="68">
        <v>1</v>
      </c>
      <c r="T835" s="68">
        <v>0</v>
      </c>
      <c r="U835" s="68">
        <v>259</v>
      </c>
    </row>
    <row r="836" spans="1:21" x14ac:dyDescent="0.25">
      <c r="A836" s="68" t="s">
        <v>10</v>
      </c>
      <c r="B836" s="68">
        <v>4</v>
      </c>
      <c r="C836" s="68">
        <v>0</v>
      </c>
      <c r="D836" s="68">
        <v>1</v>
      </c>
      <c r="E836" s="68">
        <v>1</v>
      </c>
      <c r="F836" s="68">
        <v>337</v>
      </c>
      <c r="P836" s="68" t="s">
        <v>10</v>
      </c>
      <c r="Q836" s="68">
        <v>4</v>
      </c>
      <c r="R836" s="68">
        <v>0</v>
      </c>
      <c r="S836" s="68">
        <v>1</v>
      </c>
      <c r="T836" s="68">
        <v>1</v>
      </c>
      <c r="U836" s="68">
        <v>337</v>
      </c>
    </row>
    <row r="837" spans="1:21" x14ac:dyDescent="0.25">
      <c r="A837" s="68" t="s">
        <v>10</v>
      </c>
      <c r="B837" s="68">
        <v>4</v>
      </c>
      <c r="C837" s="68">
        <v>1</v>
      </c>
      <c r="D837" s="68">
        <v>0</v>
      </c>
      <c r="E837" s="68">
        <v>0</v>
      </c>
      <c r="F837" s="68">
        <v>88</v>
      </c>
      <c r="P837" s="68" t="s">
        <v>10</v>
      </c>
      <c r="Q837" s="68">
        <v>4</v>
      </c>
      <c r="R837" s="68">
        <v>1</v>
      </c>
      <c r="S837" s="68">
        <v>0</v>
      </c>
      <c r="T837" s="68">
        <v>0</v>
      </c>
      <c r="U837" s="68">
        <v>88</v>
      </c>
    </row>
    <row r="838" spans="1:21" x14ac:dyDescent="0.25">
      <c r="A838" s="68" t="s">
        <v>10</v>
      </c>
      <c r="B838" s="68">
        <v>4</v>
      </c>
      <c r="C838" s="68">
        <v>1</v>
      </c>
      <c r="D838" s="68">
        <v>0</v>
      </c>
      <c r="E838" s="68">
        <v>1</v>
      </c>
      <c r="F838" s="68">
        <v>30</v>
      </c>
      <c r="P838" s="68" t="s">
        <v>10</v>
      </c>
      <c r="Q838" s="68">
        <v>4</v>
      </c>
      <c r="R838" s="68">
        <v>1</v>
      </c>
      <c r="S838" s="68">
        <v>0</v>
      </c>
      <c r="T838" s="68">
        <v>1</v>
      </c>
      <c r="U838" s="68">
        <v>30</v>
      </c>
    </row>
    <row r="839" spans="1:21" x14ac:dyDescent="0.25">
      <c r="A839" s="68" t="s">
        <v>10</v>
      </c>
      <c r="B839" s="68">
        <v>4</v>
      </c>
      <c r="C839" s="68">
        <v>1</v>
      </c>
      <c r="D839" s="68">
        <v>1</v>
      </c>
      <c r="E839" s="68">
        <v>0</v>
      </c>
      <c r="F839" s="68">
        <v>99</v>
      </c>
      <c r="P839" s="68" t="s">
        <v>10</v>
      </c>
      <c r="Q839" s="68">
        <v>4</v>
      </c>
      <c r="R839" s="68">
        <v>1</v>
      </c>
      <c r="S839" s="68">
        <v>1</v>
      </c>
      <c r="T839" s="68">
        <v>0</v>
      </c>
      <c r="U839" s="68">
        <v>99</v>
      </c>
    </row>
    <row r="840" spans="1:21" x14ac:dyDescent="0.25">
      <c r="A840" s="68" t="s">
        <v>10</v>
      </c>
      <c r="B840" s="68">
        <v>4</v>
      </c>
      <c r="C840" s="68">
        <v>1</v>
      </c>
      <c r="D840" s="68">
        <v>1</v>
      </c>
      <c r="E840" s="68">
        <v>1</v>
      </c>
      <c r="F840" s="68">
        <v>94</v>
      </c>
      <c r="P840" s="68" t="s">
        <v>10</v>
      </c>
      <c r="Q840" s="68">
        <v>4</v>
      </c>
      <c r="R840" s="68">
        <v>1</v>
      </c>
      <c r="S840" s="68">
        <v>1</v>
      </c>
      <c r="T840" s="68">
        <v>1</v>
      </c>
      <c r="U840" s="68">
        <v>94</v>
      </c>
    </row>
    <row r="841" spans="1:21" x14ac:dyDescent="0.25">
      <c r="A841" s="68" t="s">
        <v>10</v>
      </c>
      <c r="B841" s="68" t="s">
        <v>3</v>
      </c>
      <c r="C841" s="68">
        <v>0</v>
      </c>
      <c r="D841" s="68">
        <v>0</v>
      </c>
      <c r="E841" s="68">
        <v>0</v>
      </c>
      <c r="F841" s="68">
        <v>1256</v>
      </c>
      <c r="P841" s="68" t="s">
        <v>10</v>
      </c>
      <c r="Q841" s="68" t="s">
        <v>3</v>
      </c>
      <c r="R841" s="68">
        <v>0</v>
      </c>
      <c r="S841" s="68">
        <v>0</v>
      </c>
      <c r="T841" s="68">
        <v>0</v>
      </c>
      <c r="U841" s="68">
        <v>1256</v>
      </c>
    </row>
    <row r="842" spans="1:21" x14ac:dyDescent="0.25">
      <c r="A842" s="68" t="s">
        <v>10</v>
      </c>
      <c r="B842" s="68" t="s">
        <v>3</v>
      </c>
      <c r="C842" s="68">
        <v>0</v>
      </c>
      <c r="D842" s="68">
        <v>0</v>
      </c>
      <c r="E842" s="68">
        <v>1</v>
      </c>
      <c r="F842" s="68">
        <v>328</v>
      </c>
      <c r="P842" s="68" t="s">
        <v>10</v>
      </c>
      <c r="Q842" s="68" t="s">
        <v>3</v>
      </c>
      <c r="R842" s="68">
        <v>0</v>
      </c>
      <c r="S842" s="68">
        <v>0</v>
      </c>
      <c r="T842" s="68">
        <v>1</v>
      </c>
      <c r="U842" s="68">
        <v>328</v>
      </c>
    </row>
    <row r="843" spans="1:21" x14ac:dyDescent="0.25">
      <c r="A843" s="68" t="s">
        <v>10</v>
      </c>
      <c r="B843" s="68" t="s">
        <v>3</v>
      </c>
      <c r="C843" s="68">
        <v>0</v>
      </c>
      <c r="D843" s="68">
        <v>1</v>
      </c>
      <c r="E843" s="68">
        <v>0</v>
      </c>
      <c r="F843" s="68">
        <v>75</v>
      </c>
      <c r="P843" s="68" t="s">
        <v>10</v>
      </c>
      <c r="Q843" s="68" t="s">
        <v>3</v>
      </c>
      <c r="R843" s="68">
        <v>0</v>
      </c>
      <c r="S843" s="68">
        <v>1</v>
      </c>
      <c r="T843" s="68">
        <v>0</v>
      </c>
      <c r="U843" s="68">
        <v>75</v>
      </c>
    </row>
    <row r="844" spans="1:21" x14ac:dyDescent="0.25">
      <c r="A844" s="68" t="s">
        <v>10</v>
      </c>
      <c r="B844" s="68" t="s">
        <v>3</v>
      </c>
      <c r="C844" s="68">
        <v>0</v>
      </c>
      <c r="D844" s="68">
        <v>1</v>
      </c>
      <c r="E844" s="68">
        <v>1</v>
      </c>
      <c r="F844" s="68">
        <v>48</v>
      </c>
      <c r="P844" s="68" t="s">
        <v>10</v>
      </c>
      <c r="Q844" s="68" t="s">
        <v>3</v>
      </c>
      <c r="R844" s="68">
        <v>0</v>
      </c>
      <c r="S844" s="68">
        <v>1</v>
      </c>
      <c r="T844" s="68">
        <v>1</v>
      </c>
      <c r="U844" s="68">
        <v>48</v>
      </c>
    </row>
    <row r="845" spans="1:21" x14ac:dyDescent="0.25">
      <c r="A845" s="68" t="s">
        <v>10</v>
      </c>
      <c r="B845" s="68" t="s">
        <v>3</v>
      </c>
      <c r="C845" s="68">
        <v>1</v>
      </c>
      <c r="D845" s="68">
        <v>0</v>
      </c>
      <c r="E845" s="68">
        <v>0</v>
      </c>
      <c r="F845" s="68">
        <v>118</v>
      </c>
      <c r="P845" s="68" t="s">
        <v>10</v>
      </c>
      <c r="Q845" s="68" t="s">
        <v>3</v>
      </c>
      <c r="R845" s="68">
        <v>1</v>
      </c>
      <c r="S845" s="68">
        <v>0</v>
      </c>
      <c r="T845" s="68">
        <v>0</v>
      </c>
      <c r="U845" s="68">
        <v>118</v>
      </c>
    </row>
    <row r="846" spans="1:21" x14ac:dyDescent="0.25">
      <c r="A846" s="68" t="s">
        <v>10</v>
      </c>
      <c r="B846" s="68" t="s">
        <v>3</v>
      </c>
      <c r="C846" s="68">
        <v>1</v>
      </c>
      <c r="D846" s="68">
        <v>0</v>
      </c>
      <c r="E846" s="68">
        <v>1</v>
      </c>
      <c r="F846" s="68">
        <v>37</v>
      </c>
      <c r="P846" s="68" t="s">
        <v>10</v>
      </c>
      <c r="Q846" s="68" t="s">
        <v>3</v>
      </c>
      <c r="R846" s="68">
        <v>1</v>
      </c>
      <c r="S846" s="68">
        <v>0</v>
      </c>
      <c r="T846" s="68">
        <v>1</v>
      </c>
      <c r="U846" s="68">
        <v>37</v>
      </c>
    </row>
    <row r="847" spans="1:21" x14ac:dyDescent="0.25">
      <c r="A847" s="68" t="s">
        <v>10</v>
      </c>
      <c r="B847" s="68" t="s">
        <v>3</v>
      </c>
      <c r="C847" s="68">
        <v>1</v>
      </c>
      <c r="D847" s="68">
        <v>1</v>
      </c>
      <c r="E847" s="68">
        <v>0</v>
      </c>
      <c r="F847" s="68">
        <v>28</v>
      </c>
      <c r="P847" s="68" t="s">
        <v>10</v>
      </c>
      <c r="Q847" s="68" t="s">
        <v>3</v>
      </c>
      <c r="R847" s="68">
        <v>1</v>
      </c>
      <c r="S847" s="68">
        <v>1</v>
      </c>
      <c r="T847" s="68">
        <v>0</v>
      </c>
      <c r="U847" s="68">
        <v>28</v>
      </c>
    </row>
    <row r="848" spans="1:21" x14ac:dyDescent="0.25">
      <c r="A848" s="68" t="s">
        <v>10</v>
      </c>
      <c r="B848" s="68" t="s">
        <v>3</v>
      </c>
      <c r="C848" s="68">
        <v>1</v>
      </c>
      <c r="D848" s="68">
        <v>1</v>
      </c>
      <c r="E848" s="68">
        <v>1</v>
      </c>
      <c r="F848" s="68">
        <v>27</v>
      </c>
      <c r="P848" s="68" t="s">
        <v>10</v>
      </c>
      <c r="Q848" s="68" t="s">
        <v>3</v>
      </c>
      <c r="R848" s="68">
        <v>1</v>
      </c>
      <c r="S848" s="68">
        <v>1</v>
      </c>
      <c r="T848" s="68">
        <v>1</v>
      </c>
      <c r="U848" s="68">
        <v>27</v>
      </c>
    </row>
    <row r="849" spans="1:21" x14ac:dyDescent="0.25">
      <c r="A849" s="68" t="s">
        <v>21</v>
      </c>
      <c r="B849" s="68">
        <v>1</v>
      </c>
      <c r="C849" s="68">
        <v>0</v>
      </c>
      <c r="D849" s="68">
        <v>0</v>
      </c>
      <c r="E849" s="68">
        <v>0</v>
      </c>
      <c r="F849" s="68">
        <v>75</v>
      </c>
      <c r="P849" s="68" t="s">
        <v>21</v>
      </c>
      <c r="Q849" s="68">
        <v>1</v>
      </c>
      <c r="R849" s="68">
        <v>0</v>
      </c>
      <c r="S849" s="68">
        <v>0</v>
      </c>
      <c r="T849" s="68">
        <v>0</v>
      </c>
      <c r="U849" s="68">
        <v>75</v>
      </c>
    </row>
    <row r="850" spans="1:21" x14ac:dyDescent="0.25">
      <c r="A850" s="68" t="s">
        <v>21</v>
      </c>
      <c r="B850" s="68">
        <v>1</v>
      </c>
      <c r="C850" s="68">
        <v>0</v>
      </c>
      <c r="D850" s="68">
        <v>0</v>
      </c>
      <c r="E850" s="68">
        <v>1</v>
      </c>
      <c r="F850" s="68">
        <v>1305</v>
      </c>
      <c r="P850" s="68" t="s">
        <v>21</v>
      </c>
      <c r="Q850" s="68">
        <v>1</v>
      </c>
      <c r="R850" s="68">
        <v>0</v>
      </c>
      <c r="S850" s="68">
        <v>0</v>
      </c>
      <c r="T850" s="68">
        <v>1</v>
      </c>
      <c r="U850" s="68">
        <v>1305</v>
      </c>
    </row>
    <row r="851" spans="1:21" x14ac:dyDescent="0.25">
      <c r="A851" s="68" t="s">
        <v>21</v>
      </c>
      <c r="B851" s="68">
        <v>1</v>
      </c>
      <c r="C851" s="68">
        <v>0</v>
      </c>
      <c r="D851" s="68">
        <v>1</v>
      </c>
      <c r="E851" s="68">
        <v>0</v>
      </c>
      <c r="F851" s="68">
        <v>1</v>
      </c>
      <c r="P851" s="68" t="s">
        <v>21</v>
      </c>
      <c r="Q851" s="68">
        <v>1</v>
      </c>
      <c r="R851" s="68">
        <v>0</v>
      </c>
      <c r="S851" s="68">
        <v>1</v>
      </c>
      <c r="T851" s="68">
        <v>0</v>
      </c>
      <c r="U851" s="68">
        <v>1</v>
      </c>
    </row>
    <row r="852" spans="1:21" x14ac:dyDescent="0.25">
      <c r="A852" s="68" t="s">
        <v>21</v>
      </c>
      <c r="B852" s="68">
        <v>1</v>
      </c>
      <c r="C852" s="68">
        <v>0</v>
      </c>
      <c r="D852" s="68">
        <v>1</v>
      </c>
      <c r="E852" s="68">
        <v>1</v>
      </c>
      <c r="F852" s="68">
        <v>6</v>
      </c>
      <c r="P852" s="68" t="s">
        <v>21</v>
      </c>
      <c r="Q852" s="68">
        <v>1</v>
      </c>
      <c r="R852" s="68">
        <v>0</v>
      </c>
      <c r="S852" s="68">
        <v>1</v>
      </c>
      <c r="T852" s="68">
        <v>1</v>
      </c>
      <c r="U852" s="68">
        <v>6</v>
      </c>
    </row>
    <row r="853" spans="1:21" x14ac:dyDescent="0.25">
      <c r="A853" s="68" t="s">
        <v>21</v>
      </c>
      <c r="B853" s="68">
        <v>1</v>
      </c>
      <c r="C853" s="68">
        <v>1</v>
      </c>
      <c r="D853" s="68">
        <v>0</v>
      </c>
      <c r="E853" s="68">
        <v>0</v>
      </c>
      <c r="F853" s="68">
        <v>16</v>
      </c>
      <c r="P853" s="68" t="s">
        <v>21</v>
      </c>
      <c r="Q853" s="68">
        <v>1</v>
      </c>
      <c r="R853" s="68">
        <v>1</v>
      </c>
      <c r="S853" s="68">
        <v>0</v>
      </c>
      <c r="T853" s="68">
        <v>0</v>
      </c>
      <c r="U853" s="68">
        <v>16</v>
      </c>
    </row>
    <row r="854" spans="1:21" x14ac:dyDescent="0.25">
      <c r="A854" s="68" t="s">
        <v>21</v>
      </c>
      <c r="B854" s="68">
        <v>1</v>
      </c>
      <c r="C854" s="68">
        <v>1</v>
      </c>
      <c r="D854" s="68">
        <v>0</v>
      </c>
      <c r="E854" s="68">
        <v>1</v>
      </c>
      <c r="F854" s="68">
        <v>126</v>
      </c>
      <c r="P854" s="68" t="s">
        <v>21</v>
      </c>
      <c r="Q854" s="68">
        <v>1</v>
      </c>
      <c r="R854" s="68">
        <v>1</v>
      </c>
      <c r="S854" s="68">
        <v>0</v>
      </c>
      <c r="T854" s="68">
        <v>1</v>
      </c>
      <c r="U854" s="68">
        <v>126</v>
      </c>
    </row>
    <row r="855" spans="1:21" x14ac:dyDescent="0.25">
      <c r="A855" s="68" t="s">
        <v>21</v>
      </c>
      <c r="B855" s="68">
        <v>1</v>
      </c>
      <c r="C855" s="68">
        <v>1</v>
      </c>
      <c r="D855" s="68">
        <v>1</v>
      </c>
      <c r="E855" s="68">
        <v>0</v>
      </c>
      <c r="F855" s="68">
        <v>13</v>
      </c>
      <c r="P855" s="68" t="s">
        <v>21</v>
      </c>
      <c r="Q855" s="68">
        <v>1</v>
      </c>
      <c r="R855" s="68">
        <v>1</v>
      </c>
      <c r="S855" s="68">
        <v>1</v>
      </c>
      <c r="T855" s="68">
        <v>0</v>
      </c>
      <c r="U855" s="68">
        <v>13</v>
      </c>
    </row>
    <row r="856" spans="1:21" x14ac:dyDescent="0.25">
      <c r="A856" s="68" t="s">
        <v>21</v>
      </c>
      <c r="B856" s="68">
        <v>1</v>
      </c>
      <c r="C856" s="68">
        <v>1</v>
      </c>
      <c r="D856" s="68">
        <v>1</v>
      </c>
      <c r="E856" s="68">
        <v>1</v>
      </c>
      <c r="F856" s="68">
        <v>24</v>
      </c>
      <c r="P856" s="68" t="s">
        <v>21</v>
      </c>
      <c r="Q856" s="68">
        <v>1</v>
      </c>
      <c r="R856" s="68">
        <v>1</v>
      </c>
      <c r="S856" s="68">
        <v>1</v>
      </c>
      <c r="T856" s="68">
        <v>1</v>
      </c>
      <c r="U856" s="68">
        <v>24</v>
      </c>
    </row>
    <row r="857" spans="1:21" x14ac:dyDescent="0.25">
      <c r="A857" s="68" t="s">
        <v>21</v>
      </c>
      <c r="B857" s="68">
        <v>2</v>
      </c>
      <c r="C857" s="68">
        <v>0</v>
      </c>
      <c r="D857" s="68">
        <v>0</v>
      </c>
      <c r="E857" s="68">
        <v>0</v>
      </c>
      <c r="F857" s="68">
        <v>15</v>
      </c>
      <c r="P857" s="68" t="s">
        <v>21</v>
      </c>
      <c r="Q857" s="68">
        <v>2</v>
      </c>
      <c r="R857" s="68">
        <v>0</v>
      </c>
      <c r="S857" s="68">
        <v>0</v>
      </c>
      <c r="T857" s="68">
        <v>0</v>
      </c>
      <c r="U857" s="68">
        <v>15</v>
      </c>
    </row>
    <row r="858" spans="1:21" x14ac:dyDescent="0.25">
      <c r="A858" s="68" t="s">
        <v>21</v>
      </c>
      <c r="B858" s="68">
        <v>2</v>
      </c>
      <c r="C858" s="68">
        <v>0</v>
      </c>
      <c r="D858" s="68">
        <v>0</v>
      </c>
      <c r="E858" s="68">
        <v>1</v>
      </c>
      <c r="F858" s="68">
        <v>93</v>
      </c>
      <c r="P858" s="68" t="s">
        <v>21</v>
      </c>
      <c r="Q858" s="68">
        <v>2</v>
      </c>
      <c r="R858" s="68">
        <v>0</v>
      </c>
      <c r="S858" s="68">
        <v>0</v>
      </c>
      <c r="T858" s="68">
        <v>1</v>
      </c>
      <c r="U858" s="68">
        <v>93</v>
      </c>
    </row>
    <row r="859" spans="1:21" x14ac:dyDescent="0.25">
      <c r="A859" s="68" t="s">
        <v>21</v>
      </c>
      <c r="B859" s="68">
        <v>2</v>
      </c>
      <c r="C859" s="68">
        <v>0</v>
      </c>
      <c r="D859" s="68">
        <v>1</v>
      </c>
      <c r="E859" s="68">
        <v>1</v>
      </c>
      <c r="F859" s="68">
        <v>5</v>
      </c>
      <c r="P859" s="68" t="s">
        <v>21</v>
      </c>
      <c r="Q859" s="68">
        <v>2</v>
      </c>
      <c r="R859" s="68">
        <v>0</v>
      </c>
      <c r="S859" s="68">
        <v>1</v>
      </c>
      <c r="T859" s="68">
        <v>1</v>
      </c>
      <c r="U859" s="68">
        <v>5</v>
      </c>
    </row>
    <row r="860" spans="1:21" x14ac:dyDescent="0.25">
      <c r="A860" s="68" t="s">
        <v>21</v>
      </c>
      <c r="B860" s="68">
        <v>2</v>
      </c>
      <c r="C860" s="68">
        <v>1</v>
      </c>
      <c r="D860" s="68">
        <v>0</v>
      </c>
      <c r="E860" s="68">
        <v>0</v>
      </c>
      <c r="F860" s="68">
        <v>15</v>
      </c>
      <c r="P860" s="68" t="s">
        <v>21</v>
      </c>
      <c r="Q860" s="68">
        <v>2</v>
      </c>
      <c r="R860" s="68">
        <v>1</v>
      </c>
      <c r="S860" s="68">
        <v>0</v>
      </c>
      <c r="T860" s="68">
        <v>0</v>
      </c>
      <c r="U860" s="68">
        <v>15</v>
      </c>
    </row>
    <row r="861" spans="1:21" x14ac:dyDescent="0.25">
      <c r="A861" s="68" t="s">
        <v>21</v>
      </c>
      <c r="B861" s="68">
        <v>2</v>
      </c>
      <c r="C861" s="68">
        <v>1</v>
      </c>
      <c r="D861" s="68">
        <v>0</v>
      </c>
      <c r="E861" s="68">
        <v>1</v>
      </c>
      <c r="F861" s="68">
        <v>23</v>
      </c>
      <c r="P861" s="68" t="s">
        <v>21</v>
      </c>
      <c r="Q861" s="68">
        <v>2</v>
      </c>
      <c r="R861" s="68">
        <v>1</v>
      </c>
      <c r="S861" s="68">
        <v>0</v>
      </c>
      <c r="T861" s="68">
        <v>1</v>
      </c>
      <c r="U861" s="68">
        <v>23</v>
      </c>
    </row>
    <row r="862" spans="1:21" x14ac:dyDescent="0.25">
      <c r="A862" s="68" t="s">
        <v>21</v>
      </c>
      <c r="B862" s="68">
        <v>2</v>
      </c>
      <c r="C862" s="68">
        <v>1</v>
      </c>
      <c r="D862" s="68">
        <v>1</v>
      </c>
      <c r="E862" s="68">
        <v>0</v>
      </c>
      <c r="F862" s="68">
        <v>16</v>
      </c>
      <c r="P862" s="68" t="s">
        <v>21</v>
      </c>
      <c r="Q862" s="68">
        <v>2</v>
      </c>
      <c r="R862" s="68">
        <v>1</v>
      </c>
      <c r="S862" s="68">
        <v>1</v>
      </c>
      <c r="T862" s="68">
        <v>0</v>
      </c>
      <c r="U862" s="68">
        <v>16</v>
      </c>
    </row>
    <row r="863" spans="1:21" x14ac:dyDescent="0.25">
      <c r="A863" s="68" t="s">
        <v>21</v>
      </c>
      <c r="B863" s="68">
        <v>2</v>
      </c>
      <c r="C863" s="68">
        <v>1</v>
      </c>
      <c r="D863" s="68">
        <v>1</v>
      </c>
      <c r="E863" s="68">
        <v>1</v>
      </c>
      <c r="F863" s="68">
        <v>2</v>
      </c>
      <c r="P863" s="68" t="s">
        <v>21</v>
      </c>
      <c r="Q863" s="68">
        <v>2</v>
      </c>
      <c r="R863" s="68">
        <v>1</v>
      </c>
      <c r="S863" s="68">
        <v>1</v>
      </c>
      <c r="T863" s="68">
        <v>1</v>
      </c>
      <c r="U863" s="68">
        <v>2</v>
      </c>
    </row>
    <row r="864" spans="1:21" x14ac:dyDescent="0.25">
      <c r="A864" s="68" t="s">
        <v>21</v>
      </c>
      <c r="B864" s="68">
        <v>3</v>
      </c>
      <c r="C864" s="68">
        <v>0</v>
      </c>
      <c r="D864" s="68">
        <v>0</v>
      </c>
      <c r="E864" s="68">
        <v>0</v>
      </c>
      <c r="F864" s="68">
        <v>20</v>
      </c>
      <c r="P864" s="68" t="s">
        <v>21</v>
      </c>
      <c r="Q864" s="68">
        <v>3</v>
      </c>
      <c r="R864" s="68">
        <v>0</v>
      </c>
      <c r="S864" s="68">
        <v>0</v>
      </c>
      <c r="T864" s="68">
        <v>0</v>
      </c>
      <c r="U864" s="68">
        <v>20</v>
      </c>
    </row>
    <row r="865" spans="1:21" x14ac:dyDescent="0.25">
      <c r="A865" s="68" t="s">
        <v>21</v>
      </c>
      <c r="B865" s="68">
        <v>3</v>
      </c>
      <c r="C865" s="68">
        <v>0</v>
      </c>
      <c r="D865" s="68">
        <v>0</v>
      </c>
      <c r="E865" s="68">
        <v>1</v>
      </c>
      <c r="F865" s="68">
        <v>141</v>
      </c>
      <c r="P865" s="68" t="s">
        <v>21</v>
      </c>
      <c r="Q865" s="68">
        <v>3</v>
      </c>
      <c r="R865" s="68">
        <v>0</v>
      </c>
      <c r="S865" s="68">
        <v>0</v>
      </c>
      <c r="T865" s="68">
        <v>1</v>
      </c>
      <c r="U865" s="68">
        <v>141</v>
      </c>
    </row>
    <row r="866" spans="1:21" x14ac:dyDescent="0.25">
      <c r="A866" s="68" t="s">
        <v>21</v>
      </c>
      <c r="B866" s="68">
        <v>3</v>
      </c>
      <c r="C866" s="68">
        <v>0</v>
      </c>
      <c r="D866" s="68">
        <v>1</v>
      </c>
      <c r="E866" s="68">
        <v>0</v>
      </c>
      <c r="F866" s="68">
        <v>6</v>
      </c>
      <c r="P866" s="68" t="s">
        <v>21</v>
      </c>
      <c r="Q866" s="68">
        <v>3</v>
      </c>
      <c r="R866" s="68">
        <v>0</v>
      </c>
      <c r="S866" s="68">
        <v>1</v>
      </c>
      <c r="T866" s="68">
        <v>0</v>
      </c>
      <c r="U866" s="68">
        <v>6</v>
      </c>
    </row>
    <row r="867" spans="1:21" x14ac:dyDescent="0.25">
      <c r="A867" s="68" t="s">
        <v>21</v>
      </c>
      <c r="B867" s="68">
        <v>3</v>
      </c>
      <c r="C867" s="68">
        <v>0</v>
      </c>
      <c r="D867" s="68">
        <v>1</v>
      </c>
      <c r="E867" s="68">
        <v>1</v>
      </c>
      <c r="F867" s="68">
        <v>13</v>
      </c>
      <c r="P867" s="68" t="s">
        <v>21</v>
      </c>
      <c r="Q867" s="68">
        <v>3</v>
      </c>
      <c r="R867" s="68">
        <v>0</v>
      </c>
      <c r="S867" s="68">
        <v>1</v>
      </c>
      <c r="T867" s="68">
        <v>1</v>
      </c>
      <c r="U867" s="68">
        <v>13</v>
      </c>
    </row>
    <row r="868" spans="1:21" x14ac:dyDescent="0.25">
      <c r="A868" s="68" t="s">
        <v>21</v>
      </c>
      <c r="B868" s="68">
        <v>3</v>
      </c>
      <c r="C868" s="68">
        <v>1</v>
      </c>
      <c r="D868" s="68">
        <v>0</v>
      </c>
      <c r="E868" s="68">
        <v>0</v>
      </c>
      <c r="F868" s="68">
        <v>36</v>
      </c>
      <c r="P868" s="68" t="s">
        <v>21</v>
      </c>
      <c r="Q868" s="68">
        <v>3</v>
      </c>
      <c r="R868" s="68">
        <v>1</v>
      </c>
      <c r="S868" s="68">
        <v>0</v>
      </c>
      <c r="T868" s="68">
        <v>0</v>
      </c>
      <c r="U868" s="68">
        <v>36</v>
      </c>
    </row>
    <row r="869" spans="1:21" x14ac:dyDescent="0.25">
      <c r="A869" s="68" t="s">
        <v>21</v>
      </c>
      <c r="B869" s="68">
        <v>3</v>
      </c>
      <c r="C869" s="68">
        <v>1</v>
      </c>
      <c r="D869" s="68">
        <v>0</v>
      </c>
      <c r="E869" s="68">
        <v>1</v>
      </c>
      <c r="F869" s="68">
        <v>170</v>
      </c>
      <c r="P869" s="68" t="s">
        <v>21</v>
      </c>
      <c r="Q869" s="68">
        <v>3</v>
      </c>
      <c r="R869" s="68">
        <v>1</v>
      </c>
      <c r="S869" s="68">
        <v>0</v>
      </c>
      <c r="T869" s="68">
        <v>1</v>
      </c>
      <c r="U869" s="68">
        <v>170</v>
      </c>
    </row>
    <row r="870" spans="1:21" x14ac:dyDescent="0.25">
      <c r="A870" s="68" t="s">
        <v>21</v>
      </c>
      <c r="B870" s="68">
        <v>3</v>
      </c>
      <c r="C870" s="68">
        <v>1</v>
      </c>
      <c r="D870" s="68">
        <v>1</v>
      </c>
      <c r="E870" s="68">
        <v>0</v>
      </c>
      <c r="F870" s="68">
        <v>26</v>
      </c>
      <c r="P870" s="68" t="s">
        <v>21</v>
      </c>
      <c r="Q870" s="68">
        <v>3</v>
      </c>
      <c r="R870" s="68">
        <v>1</v>
      </c>
      <c r="S870" s="68">
        <v>1</v>
      </c>
      <c r="T870" s="68">
        <v>0</v>
      </c>
      <c r="U870" s="68">
        <v>26</v>
      </c>
    </row>
    <row r="871" spans="1:21" x14ac:dyDescent="0.25">
      <c r="A871" s="68" t="s">
        <v>21</v>
      </c>
      <c r="B871" s="68">
        <v>3</v>
      </c>
      <c r="C871" s="68">
        <v>1</v>
      </c>
      <c r="D871" s="68">
        <v>1</v>
      </c>
      <c r="E871" s="68">
        <v>1</v>
      </c>
      <c r="F871" s="68">
        <v>56</v>
      </c>
      <c r="P871" s="68" t="s">
        <v>21</v>
      </c>
      <c r="Q871" s="68">
        <v>3</v>
      </c>
      <c r="R871" s="68">
        <v>1</v>
      </c>
      <c r="S871" s="68">
        <v>1</v>
      </c>
      <c r="T871" s="68">
        <v>1</v>
      </c>
      <c r="U871" s="68">
        <v>56</v>
      </c>
    </row>
    <row r="872" spans="1:21" x14ac:dyDescent="0.25">
      <c r="A872" s="68" t="s">
        <v>21</v>
      </c>
      <c r="B872" s="68">
        <v>4</v>
      </c>
      <c r="C872" s="68">
        <v>0</v>
      </c>
      <c r="D872" s="68">
        <v>0</v>
      </c>
      <c r="E872" s="68">
        <v>0</v>
      </c>
      <c r="F872" s="68">
        <v>49</v>
      </c>
      <c r="P872" s="68" t="s">
        <v>21</v>
      </c>
      <c r="Q872" s="68">
        <v>4</v>
      </c>
      <c r="R872" s="68">
        <v>0</v>
      </c>
      <c r="S872" s="68">
        <v>0</v>
      </c>
      <c r="T872" s="68">
        <v>0</v>
      </c>
      <c r="U872" s="68">
        <v>49</v>
      </c>
    </row>
    <row r="873" spans="1:21" x14ac:dyDescent="0.25">
      <c r="A873" s="68" t="s">
        <v>21</v>
      </c>
      <c r="B873" s="68">
        <v>4</v>
      </c>
      <c r="C873" s="68">
        <v>0</v>
      </c>
      <c r="D873" s="68">
        <v>0</v>
      </c>
      <c r="E873" s="68">
        <v>1</v>
      </c>
      <c r="F873" s="68">
        <v>30</v>
      </c>
      <c r="P873" s="68" t="s">
        <v>21</v>
      </c>
      <c r="Q873" s="68">
        <v>4</v>
      </c>
      <c r="R873" s="68">
        <v>0</v>
      </c>
      <c r="S873" s="68">
        <v>0</v>
      </c>
      <c r="T873" s="68">
        <v>1</v>
      </c>
      <c r="U873" s="68">
        <v>30</v>
      </c>
    </row>
    <row r="874" spans="1:21" x14ac:dyDescent="0.25">
      <c r="A874" s="68" t="s">
        <v>21</v>
      </c>
      <c r="B874" s="68">
        <v>4</v>
      </c>
      <c r="C874" s="68">
        <v>0</v>
      </c>
      <c r="D874" s="68">
        <v>1</v>
      </c>
      <c r="E874" s="68">
        <v>0</v>
      </c>
      <c r="F874" s="68">
        <v>3</v>
      </c>
      <c r="P874" s="68" t="s">
        <v>21</v>
      </c>
      <c r="Q874" s="68">
        <v>4</v>
      </c>
      <c r="R874" s="68">
        <v>0</v>
      </c>
      <c r="S874" s="68">
        <v>1</v>
      </c>
      <c r="T874" s="68">
        <v>0</v>
      </c>
      <c r="U874" s="68">
        <v>3</v>
      </c>
    </row>
    <row r="875" spans="1:21" x14ac:dyDescent="0.25">
      <c r="A875" s="68" t="s">
        <v>21</v>
      </c>
      <c r="B875" s="68">
        <v>4</v>
      </c>
      <c r="C875" s="68">
        <v>0</v>
      </c>
      <c r="D875" s="68">
        <v>1</v>
      </c>
      <c r="E875" s="68">
        <v>1</v>
      </c>
      <c r="F875" s="68">
        <v>5</v>
      </c>
      <c r="P875" s="68" t="s">
        <v>21</v>
      </c>
      <c r="Q875" s="68">
        <v>4</v>
      </c>
      <c r="R875" s="68">
        <v>0</v>
      </c>
      <c r="S875" s="68">
        <v>1</v>
      </c>
      <c r="T875" s="68">
        <v>1</v>
      </c>
      <c r="U875" s="68">
        <v>5</v>
      </c>
    </row>
    <row r="876" spans="1:21" x14ac:dyDescent="0.25">
      <c r="A876" s="68" t="s">
        <v>21</v>
      </c>
      <c r="B876" s="68">
        <v>4</v>
      </c>
      <c r="C876" s="68">
        <v>1</v>
      </c>
      <c r="D876" s="68">
        <v>0</v>
      </c>
      <c r="E876" s="68">
        <v>0</v>
      </c>
      <c r="F876" s="68">
        <v>37</v>
      </c>
      <c r="P876" s="68" t="s">
        <v>21</v>
      </c>
      <c r="Q876" s="68">
        <v>4</v>
      </c>
      <c r="R876" s="68">
        <v>1</v>
      </c>
      <c r="S876" s="68">
        <v>0</v>
      </c>
      <c r="T876" s="68">
        <v>0</v>
      </c>
      <c r="U876" s="68">
        <v>37</v>
      </c>
    </row>
    <row r="877" spans="1:21" x14ac:dyDescent="0.25">
      <c r="A877" s="68" t="s">
        <v>21</v>
      </c>
      <c r="B877" s="68">
        <v>4</v>
      </c>
      <c r="C877" s="68">
        <v>1</v>
      </c>
      <c r="D877" s="68">
        <v>0</v>
      </c>
      <c r="E877" s="68">
        <v>1</v>
      </c>
      <c r="F877" s="68">
        <v>18</v>
      </c>
      <c r="P877" s="68" t="s">
        <v>21</v>
      </c>
      <c r="Q877" s="68">
        <v>4</v>
      </c>
      <c r="R877" s="68">
        <v>1</v>
      </c>
      <c r="S877" s="68">
        <v>0</v>
      </c>
      <c r="T877" s="68">
        <v>1</v>
      </c>
      <c r="U877" s="68">
        <v>18</v>
      </c>
    </row>
    <row r="878" spans="1:21" x14ac:dyDescent="0.25">
      <c r="A878" s="68" t="s">
        <v>21</v>
      </c>
      <c r="B878" s="68">
        <v>4</v>
      </c>
      <c r="C878" s="68">
        <v>1</v>
      </c>
      <c r="D878" s="68">
        <v>1</v>
      </c>
      <c r="E878" s="68">
        <v>0</v>
      </c>
      <c r="F878" s="68">
        <v>19</v>
      </c>
      <c r="P878" s="68" t="s">
        <v>21</v>
      </c>
      <c r="Q878" s="68">
        <v>4</v>
      </c>
      <c r="R878" s="68">
        <v>1</v>
      </c>
      <c r="S878" s="68">
        <v>1</v>
      </c>
      <c r="T878" s="68">
        <v>0</v>
      </c>
      <c r="U878" s="68">
        <v>19</v>
      </c>
    </row>
    <row r="879" spans="1:21" x14ac:dyDescent="0.25">
      <c r="A879" s="68" t="s">
        <v>21</v>
      </c>
      <c r="B879" s="68">
        <v>4</v>
      </c>
      <c r="C879" s="68">
        <v>1</v>
      </c>
      <c r="D879" s="68">
        <v>1</v>
      </c>
      <c r="E879" s="68">
        <v>1</v>
      </c>
      <c r="F879" s="68">
        <v>11</v>
      </c>
      <c r="P879" s="68" t="s">
        <v>21</v>
      </c>
      <c r="Q879" s="68">
        <v>4</v>
      </c>
      <c r="R879" s="68">
        <v>1</v>
      </c>
      <c r="S879" s="68">
        <v>1</v>
      </c>
      <c r="T879" s="68">
        <v>1</v>
      </c>
      <c r="U879" s="68">
        <v>11</v>
      </c>
    </row>
    <row r="880" spans="1:21" x14ac:dyDescent="0.25">
      <c r="A880" s="68" t="s">
        <v>21</v>
      </c>
      <c r="B880" s="68" t="s">
        <v>3</v>
      </c>
      <c r="C880" s="68">
        <v>0</v>
      </c>
      <c r="D880" s="68">
        <v>0</v>
      </c>
      <c r="E880" s="68">
        <v>0</v>
      </c>
      <c r="F880" s="68">
        <v>274</v>
      </c>
      <c r="P880" s="68" t="s">
        <v>21</v>
      </c>
      <c r="Q880" s="68" t="s">
        <v>3</v>
      </c>
      <c r="R880" s="68">
        <v>0</v>
      </c>
      <c r="S880" s="68">
        <v>0</v>
      </c>
      <c r="T880" s="68">
        <v>0</v>
      </c>
      <c r="U880" s="68">
        <v>274</v>
      </c>
    </row>
    <row r="881" spans="1:21" x14ac:dyDescent="0.25">
      <c r="A881" s="68" t="s">
        <v>21</v>
      </c>
      <c r="B881" s="68" t="s">
        <v>3</v>
      </c>
      <c r="C881" s="68">
        <v>0</v>
      </c>
      <c r="D881" s="68">
        <v>0</v>
      </c>
      <c r="E881" s="68">
        <v>1</v>
      </c>
      <c r="F881" s="68">
        <v>446</v>
      </c>
      <c r="P881" s="68" t="s">
        <v>21</v>
      </c>
      <c r="Q881" s="68" t="s">
        <v>3</v>
      </c>
      <c r="R881" s="68">
        <v>0</v>
      </c>
      <c r="S881" s="68">
        <v>0</v>
      </c>
      <c r="T881" s="68">
        <v>1</v>
      </c>
      <c r="U881" s="68">
        <v>446</v>
      </c>
    </row>
    <row r="882" spans="1:21" x14ac:dyDescent="0.25">
      <c r="A882" s="68" t="s">
        <v>21</v>
      </c>
      <c r="B882" s="68" t="s">
        <v>3</v>
      </c>
      <c r="C882" s="68">
        <v>0</v>
      </c>
      <c r="D882" s="68">
        <v>1</v>
      </c>
      <c r="E882" s="68">
        <v>0</v>
      </c>
      <c r="F882" s="68">
        <v>9</v>
      </c>
      <c r="P882" s="68" t="s">
        <v>21</v>
      </c>
      <c r="Q882" s="68" t="s">
        <v>3</v>
      </c>
      <c r="R882" s="68">
        <v>0</v>
      </c>
      <c r="S882" s="68">
        <v>1</v>
      </c>
      <c r="T882" s="68">
        <v>0</v>
      </c>
      <c r="U882" s="68">
        <v>9</v>
      </c>
    </row>
    <row r="883" spans="1:21" x14ac:dyDescent="0.25">
      <c r="A883" s="68" t="s">
        <v>21</v>
      </c>
      <c r="B883" s="68" t="s">
        <v>3</v>
      </c>
      <c r="C883" s="68">
        <v>0</v>
      </c>
      <c r="D883" s="68">
        <v>1</v>
      </c>
      <c r="E883" s="68">
        <v>1</v>
      </c>
      <c r="F883" s="68">
        <v>6</v>
      </c>
      <c r="P883" s="68" t="s">
        <v>21</v>
      </c>
      <c r="Q883" s="68" t="s">
        <v>3</v>
      </c>
      <c r="R883" s="68">
        <v>0</v>
      </c>
      <c r="S883" s="68">
        <v>1</v>
      </c>
      <c r="T883" s="68">
        <v>1</v>
      </c>
      <c r="U883" s="68">
        <v>6</v>
      </c>
    </row>
    <row r="884" spans="1:21" x14ac:dyDescent="0.25">
      <c r="A884" s="68" t="s">
        <v>21</v>
      </c>
      <c r="B884" s="68" t="s">
        <v>3</v>
      </c>
      <c r="C884" s="68">
        <v>1</v>
      </c>
      <c r="D884" s="68">
        <v>0</v>
      </c>
      <c r="E884" s="68">
        <v>0</v>
      </c>
      <c r="F884" s="68">
        <v>59</v>
      </c>
      <c r="P884" s="68" t="s">
        <v>21</v>
      </c>
      <c r="Q884" s="68" t="s">
        <v>3</v>
      </c>
      <c r="R884" s="68">
        <v>1</v>
      </c>
      <c r="S884" s="68">
        <v>0</v>
      </c>
      <c r="T884" s="68">
        <v>0</v>
      </c>
      <c r="U884" s="68">
        <v>59</v>
      </c>
    </row>
    <row r="885" spans="1:21" x14ac:dyDescent="0.25">
      <c r="A885" s="68" t="s">
        <v>21</v>
      </c>
      <c r="B885" s="68" t="s">
        <v>3</v>
      </c>
      <c r="C885" s="68">
        <v>1</v>
      </c>
      <c r="D885" s="68">
        <v>0</v>
      </c>
      <c r="E885" s="68">
        <v>1</v>
      </c>
      <c r="F885" s="68">
        <v>25</v>
      </c>
      <c r="P885" s="68" t="s">
        <v>21</v>
      </c>
      <c r="Q885" s="68" t="s">
        <v>3</v>
      </c>
      <c r="R885" s="68">
        <v>1</v>
      </c>
      <c r="S885" s="68">
        <v>0</v>
      </c>
      <c r="T885" s="68">
        <v>1</v>
      </c>
      <c r="U885" s="68">
        <v>25</v>
      </c>
    </row>
    <row r="886" spans="1:21" x14ac:dyDescent="0.25">
      <c r="A886" s="68" t="s">
        <v>21</v>
      </c>
      <c r="B886" s="68" t="s">
        <v>3</v>
      </c>
      <c r="C886" s="68">
        <v>1</v>
      </c>
      <c r="D886" s="68">
        <v>1</v>
      </c>
      <c r="E886" s="68">
        <v>0</v>
      </c>
      <c r="F886" s="68">
        <v>29</v>
      </c>
      <c r="P886" s="68" t="s">
        <v>21</v>
      </c>
      <c r="Q886" s="68" t="s">
        <v>3</v>
      </c>
      <c r="R886" s="68">
        <v>1</v>
      </c>
      <c r="S886" s="68">
        <v>1</v>
      </c>
      <c r="T886" s="68">
        <v>0</v>
      </c>
      <c r="U886" s="68">
        <v>29</v>
      </c>
    </row>
    <row r="887" spans="1:21" x14ac:dyDescent="0.25">
      <c r="A887" s="68" t="s">
        <v>21</v>
      </c>
      <c r="B887" s="68" t="s">
        <v>3</v>
      </c>
      <c r="C887" s="68">
        <v>1</v>
      </c>
      <c r="D887" s="68">
        <v>1</v>
      </c>
      <c r="E887" s="68">
        <v>1</v>
      </c>
      <c r="F887" s="68">
        <v>13</v>
      </c>
      <c r="P887" s="68" t="s">
        <v>21</v>
      </c>
      <c r="Q887" s="68" t="s">
        <v>3</v>
      </c>
      <c r="R887" s="68">
        <v>1</v>
      </c>
      <c r="S887" s="68">
        <v>1</v>
      </c>
      <c r="T887" s="68">
        <v>1</v>
      </c>
      <c r="U887" s="68">
        <v>13</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U541"/>
  <sheetViews>
    <sheetView workbookViewId="0">
      <selection activeCell="H8" sqref="H8"/>
    </sheetView>
  </sheetViews>
  <sheetFormatPr defaultRowHeight="15" x14ac:dyDescent="0.25"/>
  <cols>
    <col min="1" max="6" width="9.140625" style="68"/>
  </cols>
  <sheetData>
    <row r="1" spans="1:21" x14ac:dyDescent="0.25">
      <c r="A1" s="68" t="s">
        <v>173</v>
      </c>
      <c r="B1" s="68" t="s">
        <v>58</v>
      </c>
      <c r="C1" s="68" t="s">
        <v>211</v>
      </c>
      <c r="D1" s="68" t="s">
        <v>1</v>
      </c>
      <c r="E1" s="68" t="s">
        <v>59</v>
      </c>
      <c r="F1" s="68" t="s">
        <v>132</v>
      </c>
      <c r="P1" t="s">
        <v>173</v>
      </c>
      <c r="Q1" t="s">
        <v>58</v>
      </c>
      <c r="R1" t="s">
        <v>211</v>
      </c>
      <c r="S1" t="s">
        <v>1</v>
      </c>
      <c r="T1" t="s">
        <v>59</v>
      </c>
      <c r="U1" t="s">
        <v>132</v>
      </c>
    </row>
    <row r="2" spans="1:21" x14ac:dyDescent="0.25">
      <c r="A2" s="68" t="s">
        <v>2</v>
      </c>
      <c r="B2" s="68">
        <v>2013</v>
      </c>
      <c r="C2" s="68">
        <v>0</v>
      </c>
      <c r="D2" s="68">
        <v>0</v>
      </c>
      <c r="E2" s="68">
        <v>0</v>
      </c>
      <c r="F2" s="68">
        <v>2396</v>
      </c>
      <c r="P2" t="s">
        <v>2</v>
      </c>
      <c r="Q2">
        <v>2013</v>
      </c>
      <c r="R2">
        <v>0</v>
      </c>
      <c r="S2">
        <v>0</v>
      </c>
      <c r="T2">
        <v>0</v>
      </c>
      <c r="U2">
        <v>2396</v>
      </c>
    </row>
    <row r="3" spans="1:21" x14ac:dyDescent="0.25">
      <c r="A3" s="68" t="s">
        <v>2</v>
      </c>
      <c r="B3" s="68">
        <v>2013</v>
      </c>
      <c r="C3" s="68">
        <v>0</v>
      </c>
      <c r="D3" s="68">
        <v>0</v>
      </c>
      <c r="E3" s="68">
        <v>1</v>
      </c>
      <c r="F3" s="68">
        <v>2338</v>
      </c>
      <c r="P3" t="s">
        <v>2</v>
      </c>
      <c r="Q3">
        <v>2013</v>
      </c>
      <c r="R3">
        <v>0</v>
      </c>
      <c r="S3">
        <v>0</v>
      </c>
      <c r="T3">
        <v>1</v>
      </c>
      <c r="U3">
        <v>2338</v>
      </c>
    </row>
    <row r="4" spans="1:21" x14ac:dyDescent="0.25">
      <c r="A4" s="68" t="s">
        <v>2</v>
      </c>
      <c r="B4" s="68">
        <v>2013</v>
      </c>
      <c r="C4" s="68">
        <v>0</v>
      </c>
      <c r="D4" s="68">
        <v>1</v>
      </c>
      <c r="E4" s="68">
        <v>0</v>
      </c>
      <c r="F4" s="68">
        <v>500</v>
      </c>
      <c r="P4" t="s">
        <v>2</v>
      </c>
      <c r="Q4">
        <v>2013</v>
      </c>
      <c r="R4">
        <v>0</v>
      </c>
      <c r="S4">
        <v>1</v>
      </c>
      <c r="T4">
        <v>0</v>
      </c>
      <c r="U4">
        <v>500</v>
      </c>
    </row>
    <row r="5" spans="1:21" x14ac:dyDescent="0.25">
      <c r="A5" s="68" t="s">
        <v>2</v>
      </c>
      <c r="B5" s="68">
        <v>2013</v>
      </c>
      <c r="C5" s="68">
        <v>0</v>
      </c>
      <c r="D5" s="68">
        <v>1</v>
      </c>
      <c r="E5" s="68">
        <v>1</v>
      </c>
      <c r="F5" s="68">
        <v>1832</v>
      </c>
      <c r="P5" t="s">
        <v>2</v>
      </c>
      <c r="Q5">
        <v>2013</v>
      </c>
      <c r="R5">
        <v>0</v>
      </c>
      <c r="S5">
        <v>1</v>
      </c>
      <c r="T5">
        <v>1</v>
      </c>
      <c r="U5">
        <v>1832</v>
      </c>
    </row>
    <row r="6" spans="1:21" x14ac:dyDescent="0.25">
      <c r="A6" s="68" t="s">
        <v>2</v>
      </c>
      <c r="B6" s="68">
        <v>2013</v>
      </c>
      <c r="C6" s="68">
        <v>1</v>
      </c>
      <c r="D6" s="68">
        <v>0</v>
      </c>
      <c r="E6" s="68">
        <v>0</v>
      </c>
      <c r="F6" s="68">
        <v>939</v>
      </c>
      <c r="P6" t="s">
        <v>2</v>
      </c>
      <c r="Q6">
        <v>2013</v>
      </c>
      <c r="R6">
        <v>1</v>
      </c>
      <c r="S6">
        <v>0</v>
      </c>
      <c r="T6">
        <v>0</v>
      </c>
      <c r="U6">
        <v>939</v>
      </c>
    </row>
    <row r="7" spans="1:21" x14ac:dyDescent="0.25">
      <c r="A7" s="68" t="s">
        <v>2</v>
      </c>
      <c r="B7" s="68">
        <v>2013</v>
      </c>
      <c r="C7" s="68">
        <v>1</v>
      </c>
      <c r="D7" s="68">
        <v>0</v>
      </c>
      <c r="E7" s="68">
        <v>1</v>
      </c>
      <c r="F7" s="68">
        <v>149</v>
      </c>
      <c r="P7" t="s">
        <v>2</v>
      </c>
      <c r="Q7">
        <v>2013</v>
      </c>
      <c r="R7">
        <v>1</v>
      </c>
      <c r="S7">
        <v>0</v>
      </c>
      <c r="T7">
        <v>1</v>
      </c>
      <c r="U7">
        <v>149</v>
      </c>
    </row>
    <row r="8" spans="1:21" x14ac:dyDescent="0.25">
      <c r="A8" s="68" t="s">
        <v>2</v>
      </c>
      <c r="B8" s="68">
        <v>2013</v>
      </c>
      <c r="C8" s="68">
        <v>1</v>
      </c>
      <c r="D8" s="68">
        <v>1</v>
      </c>
      <c r="E8" s="68">
        <v>0</v>
      </c>
      <c r="F8" s="68">
        <v>653</v>
      </c>
      <c r="P8" t="s">
        <v>2</v>
      </c>
      <c r="Q8">
        <v>2013</v>
      </c>
      <c r="R8">
        <v>1</v>
      </c>
      <c r="S8">
        <v>1</v>
      </c>
      <c r="T8">
        <v>0</v>
      </c>
      <c r="U8">
        <v>653</v>
      </c>
    </row>
    <row r="9" spans="1:21" x14ac:dyDescent="0.25">
      <c r="A9" s="68" t="s">
        <v>2</v>
      </c>
      <c r="B9" s="68">
        <v>2013</v>
      </c>
      <c r="C9" s="68">
        <v>1</v>
      </c>
      <c r="D9" s="68">
        <v>1</v>
      </c>
      <c r="E9" s="68">
        <v>1</v>
      </c>
      <c r="F9" s="68">
        <v>123</v>
      </c>
      <c r="P9" t="s">
        <v>2</v>
      </c>
      <c r="Q9">
        <v>2013</v>
      </c>
      <c r="R9">
        <v>1</v>
      </c>
      <c r="S9">
        <v>1</v>
      </c>
      <c r="T9">
        <v>1</v>
      </c>
      <c r="U9">
        <v>123</v>
      </c>
    </row>
    <row r="10" spans="1:21" x14ac:dyDescent="0.25">
      <c r="A10" s="68" t="s">
        <v>2</v>
      </c>
      <c r="B10" s="68">
        <v>2014</v>
      </c>
      <c r="C10" s="68">
        <v>0</v>
      </c>
      <c r="D10" s="68">
        <v>0</v>
      </c>
      <c r="E10" s="68">
        <v>0</v>
      </c>
      <c r="F10" s="68">
        <v>2192</v>
      </c>
      <c r="P10" t="s">
        <v>2</v>
      </c>
      <c r="Q10">
        <v>2014</v>
      </c>
      <c r="R10">
        <v>0</v>
      </c>
      <c r="S10">
        <v>0</v>
      </c>
      <c r="T10">
        <v>0</v>
      </c>
      <c r="U10">
        <v>2192</v>
      </c>
    </row>
    <row r="11" spans="1:21" x14ac:dyDescent="0.25">
      <c r="A11" s="68" t="s">
        <v>2</v>
      </c>
      <c r="B11" s="68">
        <v>2014</v>
      </c>
      <c r="C11" s="68">
        <v>0</v>
      </c>
      <c r="D11" s="68">
        <v>0</v>
      </c>
      <c r="E11" s="68">
        <v>1</v>
      </c>
      <c r="F11" s="68">
        <v>2387</v>
      </c>
      <c r="P11" t="s">
        <v>2</v>
      </c>
      <c r="Q11">
        <v>2014</v>
      </c>
      <c r="R11">
        <v>0</v>
      </c>
      <c r="S11">
        <v>0</v>
      </c>
      <c r="T11">
        <v>1</v>
      </c>
      <c r="U11">
        <v>2387</v>
      </c>
    </row>
    <row r="12" spans="1:21" x14ac:dyDescent="0.25">
      <c r="A12" s="68" t="s">
        <v>2</v>
      </c>
      <c r="B12" s="68">
        <v>2014</v>
      </c>
      <c r="C12" s="68">
        <v>0</v>
      </c>
      <c r="D12" s="68">
        <v>1</v>
      </c>
      <c r="E12" s="68">
        <v>0</v>
      </c>
      <c r="F12" s="68">
        <v>416</v>
      </c>
      <c r="P12" t="s">
        <v>2</v>
      </c>
      <c r="Q12">
        <v>2014</v>
      </c>
      <c r="R12">
        <v>0</v>
      </c>
      <c r="S12">
        <v>1</v>
      </c>
      <c r="T12">
        <v>0</v>
      </c>
      <c r="U12">
        <v>416</v>
      </c>
    </row>
    <row r="13" spans="1:21" x14ac:dyDescent="0.25">
      <c r="A13" s="68" t="s">
        <v>2</v>
      </c>
      <c r="B13" s="68">
        <v>2014</v>
      </c>
      <c r="C13" s="68">
        <v>0</v>
      </c>
      <c r="D13" s="68">
        <v>1</v>
      </c>
      <c r="E13" s="68">
        <v>1</v>
      </c>
      <c r="F13" s="68">
        <v>1788</v>
      </c>
      <c r="P13" t="s">
        <v>2</v>
      </c>
      <c r="Q13">
        <v>2014</v>
      </c>
      <c r="R13">
        <v>0</v>
      </c>
      <c r="S13">
        <v>1</v>
      </c>
      <c r="T13">
        <v>1</v>
      </c>
      <c r="U13">
        <v>1788</v>
      </c>
    </row>
    <row r="14" spans="1:21" x14ac:dyDescent="0.25">
      <c r="A14" s="68" t="s">
        <v>2</v>
      </c>
      <c r="B14" s="68">
        <v>2014</v>
      </c>
      <c r="C14" s="68">
        <v>1</v>
      </c>
      <c r="D14" s="68">
        <v>0</v>
      </c>
      <c r="E14" s="68">
        <v>0</v>
      </c>
      <c r="F14" s="68">
        <v>985</v>
      </c>
      <c r="P14" t="s">
        <v>2</v>
      </c>
      <c r="Q14">
        <v>2014</v>
      </c>
      <c r="R14">
        <v>1</v>
      </c>
      <c r="S14">
        <v>0</v>
      </c>
      <c r="T14">
        <v>0</v>
      </c>
      <c r="U14">
        <v>985</v>
      </c>
    </row>
    <row r="15" spans="1:21" x14ac:dyDescent="0.25">
      <c r="A15" s="68" t="s">
        <v>2</v>
      </c>
      <c r="B15" s="68">
        <v>2014</v>
      </c>
      <c r="C15" s="68">
        <v>1</v>
      </c>
      <c r="D15" s="68">
        <v>0</v>
      </c>
      <c r="E15" s="68">
        <v>1</v>
      </c>
      <c r="F15" s="68">
        <v>147</v>
      </c>
      <c r="P15" t="s">
        <v>2</v>
      </c>
      <c r="Q15">
        <v>2014</v>
      </c>
      <c r="R15">
        <v>1</v>
      </c>
      <c r="S15">
        <v>0</v>
      </c>
      <c r="T15">
        <v>1</v>
      </c>
      <c r="U15">
        <v>147</v>
      </c>
    </row>
    <row r="16" spans="1:21" x14ac:dyDescent="0.25">
      <c r="A16" s="68" t="s">
        <v>2</v>
      </c>
      <c r="B16" s="68">
        <v>2014</v>
      </c>
      <c r="C16" s="68">
        <v>1</v>
      </c>
      <c r="D16" s="68">
        <v>1</v>
      </c>
      <c r="E16" s="68">
        <v>0</v>
      </c>
      <c r="F16" s="68">
        <v>623</v>
      </c>
      <c r="P16" t="s">
        <v>2</v>
      </c>
      <c r="Q16">
        <v>2014</v>
      </c>
      <c r="R16">
        <v>1</v>
      </c>
      <c r="S16">
        <v>1</v>
      </c>
      <c r="T16">
        <v>0</v>
      </c>
      <c r="U16">
        <v>623</v>
      </c>
    </row>
    <row r="17" spans="1:21" x14ac:dyDescent="0.25">
      <c r="A17" s="68" t="s">
        <v>2</v>
      </c>
      <c r="B17" s="68">
        <v>2014</v>
      </c>
      <c r="C17" s="68">
        <v>1</v>
      </c>
      <c r="D17" s="68">
        <v>1</v>
      </c>
      <c r="E17" s="68">
        <v>1</v>
      </c>
      <c r="F17" s="68">
        <v>110</v>
      </c>
      <c r="P17" t="s">
        <v>2</v>
      </c>
      <c r="Q17">
        <v>2014</v>
      </c>
      <c r="R17">
        <v>1</v>
      </c>
      <c r="S17">
        <v>1</v>
      </c>
      <c r="T17">
        <v>1</v>
      </c>
      <c r="U17">
        <v>110</v>
      </c>
    </row>
    <row r="18" spans="1:21" x14ac:dyDescent="0.25">
      <c r="A18" s="68" t="s">
        <v>2</v>
      </c>
      <c r="B18" s="68">
        <v>2015</v>
      </c>
      <c r="C18" s="68">
        <v>0</v>
      </c>
      <c r="D18" s="68">
        <v>0</v>
      </c>
      <c r="E18" s="68">
        <v>0</v>
      </c>
      <c r="F18" s="68">
        <v>2173</v>
      </c>
      <c r="P18" t="s">
        <v>2</v>
      </c>
      <c r="Q18">
        <v>2015</v>
      </c>
      <c r="R18">
        <v>0</v>
      </c>
      <c r="S18">
        <v>0</v>
      </c>
      <c r="T18">
        <v>0</v>
      </c>
      <c r="U18">
        <v>2173</v>
      </c>
    </row>
    <row r="19" spans="1:21" x14ac:dyDescent="0.25">
      <c r="A19" s="68" t="s">
        <v>2</v>
      </c>
      <c r="B19" s="68">
        <v>2015</v>
      </c>
      <c r="C19" s="68">
        <v>0</v>
      </c>
      <c r="D19" s="68">
        <v>0</v>
      </c>
      <c r="E19" s="68">
        <v>1</v>
      </c>
      <c r="F19" s="68">
        <v>2286</v>
      </c>
      <c r="P19" t="s">
        <v>2</v>
      </c>
      <c r="Q19">
        <v>2015</v>
      </c>
      <c r="R19">
        <v>0</v>
      </c>
      <c r="S19">
        <v>0</v>
      </c>
      <c r="T19">
        <v>1</v>
      </c>
      <c r="U19">
        <v>2286</v>
      </c>
    </row>
    <row r="20" spans="1:21" x14ac:dyDescent="0.25">
      <c r="A20" s="68" t="s">
        <v>2</v>
      </c>
      <c r="B20" s="68">
        <v>2015</v>
      </c>
      <c r="C20" s="68">
        <v>0</v>
      </c>
      <c r="D20" s="68">
        <v>1</v>
      </c>
      <c r="E20" s="68">
        <v>0</v>
      </c>
      <c r="F20" s="68">
        <v>426</v>
      </c>
      <c r="P20" t="s">
        <v>2</v>
      </c>
      <c r="Q20">
        <v>2015</v>
      </c>
      <c r="R20">
        <v>0</v>
      </c>
      <c r="S20">
        <v>1</v>
      </c>
      <c r="T20">
        <v>0</v>
      </c>
      <c r="U20">
        <v>426</v>
      </c>
    </row>
    <row r="21" spans="1:21" x14ac:dyDescent="0.25">
      <c r="A21" s="68" t="s">
        <v>2</v>
      </c>
      <c r="B21" s="68">
        <v>2015</v>
      </c>
      <c r="C21" s="68">
        <v>0</v>
      </c>
      <c r="D21" s="68">
        <v>1</v>
      </c>
      <c r="E21" s="68">
        <v>1</v>
      </c>
      <c r="F21" s="68">
        <v>1806</v>
      </c>
      <c r="P21" t="s">
        <v>2</v>
      </c>
      <c r="Q21">
        <v>2015</v>
      </c>
      <c r="R21">
        <v>0</v>
      </c>
      <c r="S21">
        <v>1</v>
      </c>
      <c r="T21">
        <v>1</v>
      </c>
      <c r="U21">
        <v>1806</v>
      </c>
    </row>
    <row r="22" spans="1:21" x14ac:dyDescent="0.25">
      <c r="A22" s="68" t="s">
        <v>2</v>
      </c>
      <c r="B22" s="68">
        <v>2015</v>
      </c>
      <c r="C22" s="68">
        <v>1</v>
      </c>
      <c r="D22" s="68">
        <v>0</v>
      </c>
      <c r="E22" s="68">
        <v>0</v>
      </c>
      <c r="F22" s="68">
        <v>1030</v>
      </c>
      <c r="P22" t="s">
        <v>2</v>
      </c>
      <c r="Q22">
        <v>2015</v>
      </c>
      <c r="R22">
        <v>1</v>
      </c>
      <c r="S22">
        <v>0</v>
      </c>
      <c r="T22">
        <v>0</v>
      </c>
      <c r="U22">
        <v>1030</v>
      </c>
    </row>
    <row r="23" spans="1:21" x14ac:dyDescent="0.25">
      <c r="A23" s="68" t="s">
        <v>2</v>
      </c>
      <c r="B23" s="68">
        <v>2015</v>
      </c>
      <c r="C23" s="68">
        <v>1</v>
      </c>
      <c r="D23" s="68">
        <v>0</v>
      </c>
      <c r="E23" s="68">
        <v>1</v>
      </c>
      <c r="F23" s="68">
        <v>134</v>
      </c>
      <c r="P23" t="s">
        <v>2</v>
      </c>
      <c r="Q23">
        <v>2015</v>
      </c>
      <c r="R23">
        <v>1</v>
      </c>
      <c r="S23">
        <v>0</v>
      </c>
      <c r="T23">
        <v>1</v>
      </c>
      <c r="U23">
        <v>134</v>
      </c>
    </row>
    <row r="24" spans="1:21" x14ac:dyDescent="0.25">
      <c r="A24" s="68" t="s">
        <v>2</v>
      </c>
      <c r="B24" s="68">
        <v>2015</v>
      </c>
      <c r="C24" s="68">
        <v>1</v>
      </c>
      <c r="D24" s="68">
        <v>1</v>
      </c>
      <c r="E24" s="68">
        <v>0</v>
      </c>
      <c r="F24" s="68">
        <v>630</v>
      </c>
      <c r="P24" t="s">
        <v>2</v>
      </c>
      <c r="Q24">
        <v>2015</v>
      </c>
      <c r="R24">
        <v>1</v>
      </c>
      <c r="S24">
        <v>1</v>
      </c>
      <c r="T24">
        <v>0</v>
      </c>
      <c r="U24">
        <v>630</v>
      </c>
    </row>
    <row r="25" spans="1:21" x14ac:dyDescent="0.25">
      <c r="A25" s="68" t="s">
        <v>2</v>
      </c>
      <c r="B25" s="68">
        <v>2015</v>
      </c>
      <c r="C25" s="68">
        <v>1</v>
      </c>
      <c r="D25" s="68">
        <v>1</v>
      </c>
      <c r="E25" s="68">
        <v>1</v>
      </c>
      <c r="F25" s="68">
        <v>107</v>
      </c>
      <c r="P25" t="s">
        <v>2</v>
      </c>
      <c r="Q25">
        <v>2015</v>
      </c>
      <c r="R25">
        <v>1</v>
      </c>
      <c r="S25">
        <v>1</v>
      </c>
      <c r="T25">
        <v>1</v>
      </c>
      <c r="U25">
        <v>107</v>
      </c>
    </row>
    <row r="26" spans="1:21" x14ac:dyDescent="0.25">
      <c r="A26" s="68" t="s">
        <v>4</v>
      </c>
      <c r="B26" s="68">
        <v>2013</v>
      </c>
      <c r="C26" s="68">
        <v>0</v>
      </c>
      <c r="D26" s="68">
        <v>0</v>
      </c>
      <c r="E26" s="68">
        <v>0</v>
      </c>
      <c r="F26" s="68">
        <v>6157</v>
      </c>
      <c r="P26" t="s">
        <v>4</v>
      </c>
      <c r="Q26">
        <v>2013</v>
      </c>
      <c r="R26">
        <v>0</v>
      </c>
      <c r="S26">
        <v>0</v>
      </c>
      <c r="T26">
        <v>0</v>
      </c>
      <c r="U26">
        <v>6157</v>
      </c>
    </row>
    <row r="27" spans="1:21" x14ac:dyDescent="0.25">
      <c r="A27" s="68" t="s">
        <v>4</v>
      </c>
      <c r="B27" s="68">
        <v>2013</v>
      </c>
      <c r="C27" s="68">
        <v>0</v>
      </c>
      <c r="D27" s="68">
        <v>0</v>
      </c>
      <c r="E27" s="68">
        <v>1</v>
      </c>
      <c r="F27" s="68">
        <v>6903</v>
      </c>
      <c r="P27" t="s">
        <v>4</v>
      </c>
      <c r="Q27">
        <v>2013</v>
      </c>
      <c r="R27">
        <v>0</v>
      </c>
      <c r="S27">
        <v>0</v>
      </c>
      <c r="T27">
        <v>1</v>
      </c>
      <c r="U27">
        <v>6903</v>
      </c>
    </row>
    <row r="28" spans="1:21" x14ac:dyDescent="0.25">
      <c r="A28" s="68" t="s">
        <v>4</v>
      </c>
      <c r="B28" s="68">
        <v>2013</v>
      </c>
      <c r="C28" s="68">
        <v>0</v>
      </c>
      <c r="D28" s="68">
        <v>1</v>
      </c>
      <c r="E28" s="68">
        <v>0</v>
      </c>
      <c r="F28" s="68">
        <v>731</v>
      </c>
      <c r="P28" t="s">
        <v>4</v>
      </c>
      <c r="Q28">
        <v>2013</v>
      </c>
      <c r="R28">
        <v>0</v>
      </c>
      <c r="S28">
        <v>1</v>
      </c>
      <c r="T28">
        <v>0</v>
      </c>
      <c r="U28">
        <v>731</v>
      </c>
    </row>
    <row r="29" spans="1:21" x14ac:dyDescent="0.25">
      <c r="A29" s="68" t="s">
        <v>4</v>
      </c>
      <c r="B29" s="68">
        <v>2013</v>
      </c>
      <c r="C29" s="68">
        <v>0</v>
      </c>
      <c r="D29" s="68">
        <v>1</v>
      </c>
      <c r="E29" s="68">
        <v>1</v>
      </c>
      <c r="F29" s="68">
        <v>2707</v>
      </c>
      <c r="P29" t="s">
        <v>4</v>
      </c>
      <c r="Q29">
        <v>2013</v>
      </c>
      <c r="R29">
        <v>0</v>
      </c>
      <c r="S29">
        <v>1</v>
      </c>
      <c r="T29">
        <v>1</v>
      </c>
      <c r="U29">
        <v>2707</v>
      </c>
    </row>
    <row r="30" spans="1:21" x14ac:dyDescent="0.25">
      <c r="A30" s="68" t="s">
        <v>4</v>
      </c>
      <c r="B30" s="68">
        <v>2013</v>
      </c>
      <c r="C30" s="68">
        <v>1</v>
      </c>
      <c r="D30" s="68">
        <v>0</v>
      </c>
      <c r="E30" s="68">
        <v>0</v>
      </c>
      <c r="F30" s="68">
        <v>890</v>
      </c>
      <c r="P30" t="s">
        <v>4</v>
      </c>
      <c r="Q30">
        <v>2013</v>
      </c>
      <c r="R30">
        <v>1</v>
      </c>
      <c r="S30">
        <v>0</v>
      </c>
      <c r="T30">
        <v>0</v>
      </c>
      <c r="U30">
        <v>890</v>
      </c>
    </row>
    <row r="31" spans="1:21" x14ac:dyDescent="0.25">
      <c r="A31" s="68" t="s">
        <v>4</v>
      </c>
      <c r="B31" s="68">
        <v>2013</v>
      </c>
      <c r="C31" s="68">
        <v>1</v>
      </c>
      <c r="D31" s="68">
        <v>0</v>
      </c>
      <c r="E31" s="68">
        <v>1</v>
      </c>
      <c r="F31" s="68">
        <v>15360</v>
      </c>
      <c r="P31" t="s">
        <v>4</v>
      </c>
      <c r="Q31">
        <v>2013</v>
      </c>
      <c r="R31">
        <v>1</v>
      </c>
      <c r="S31">
        <v>0</v>
      </c>
      <c r="T31">
        <v>1</v>
      </c>
      <c r="U31">
        <v>15360</v>
      </c>
    </row>
    <row r="32" spans="1:21" x14ac:dyDescent="0.25">
      <c r="A32" s="68" t="s">
        <v>4</v>
      </c>
      <c r="B32" s="68">
        <v>2013</v>
      </c>
      <c r="C32" s="68">
        <v>1</v>
      </c>
      <c r="D32" s="68">
        <v>1</v>
      </c>
      <c r="E32" s="68">
        <v>0</v>
      </c>
      <c r="F32" s="68">
        <v>630</v>
      </c>
      <c r="P32" t="s">
        <v>4</v>
      </c>
      <c r="Q32">
        <v>2013</v>
      </c>
      <c r="R32">
        <v>1</v>
      </c>
      <c r="S32">
        <v>1</v>
      </c>
      <c r="T32">
        <v>0</v>
      </c>
      <c r="U32">
        <v>630</v>
      </c>
    </row>
    <row r="33" spans="1:21" x14ac:dyDescent="0.25">
      <c r="A33" s="68" t="s">
        <v>4</v>
      </c>
      <c r="B33" s="68">
        <v>2013</v>
      </c>
      <c r="C33" s="68">
        <v>1</v>
      </c>
      <c r="D33" s="68">
        <v>1</v>
      </c>
      <c r="E33" s="68">
        <v>1</v>
      </c>
      <c r="F33" s="68">
        <v>11701</v>
      </c>
      <c r="P33" t="s">
        <v>4</v>
      </c>
      <c r="Q33">
        <v>2013</v>
      </c>
      <c r="R33">
        <v>1</v>
      </c>
      <c r="S33">
        <v>1</v>
      </c>
      <c r="T33">
        <v>1</v>
      </c>
      <c r="U33">
        <v>11701</v>
      </c>
    </row>
    <row r="34" spans="1:21" x14ac:dyDescent="0.25">
      <c r="A34" s="68" t="s">
        <v>4</v>
      </c>
      <c r="B34" s="68">
        <v>2014</v>
      </c>
      <c r="C34" s="68">
        <v>0</v>
      </c>
      <c r="D34" s="68">
        <v>0</v>
      </c>
      <c r="E34" s="68">
        <v>0</v>
      </c>
      <c r="F34" s="68">
        <v>6555</v>
      </c>
      <c r="P34" t="s">
        <v>4</v>
      </c>
      <c r="Q34">
        <v>2014</v>
      </c>
      <c r="R34">
        <v>0</v>
      </c>
      <c r="S34">
        <v>0</v>
      </c>
      <c r="T34">
        <v>0</v>
      </c>
      <c r="U34">
        <v>6555</v>
      </c>
    </row>
    <row r="35" spans="1:21" x14ac:dyDescent="0.25">
      <c r="A35" s="68" t="s">
        <v>4</v>
      </c>
      <c r="B35" s="68">
        <v>2014</v>
      </c>
      <c r="C35" s="68">
        <v>0</v>
      </c>
      <c r="D35" s="68">
        <v>0</v>
      </c>
      <c r="E35" s="68">
        <v>1</v>
      </c>
      <c r="F35" s="68">
        <v>7237</v>
      </c>
      <c r="P35" t="s">
        <v>4</v>
      </c>
      <c r="Q35">
        <v>2014</v>
      </c>
      <c r="R35">
        <v>0</v>
      </c>
      <c r="S35">
        <v>0</v>
      </c>
      <c r="T35">
        <v>1</v>
      </c>
      <c r="U35">
        <v>7237</v>
      </c>
    </row>
    <row r="36" spans="1:21" x14ac:dyDescent="0.25">
      <c r="A36" s="68" t="s">
        <v>4</v>
      </c>
      <c r="B36" s="68">
        <v>2014</v>
      </c>
      <c r="C36" s="68">
        <v>0</v>
      </c>
      <c r="D36" s="68">
        <v>1</v>
      </c>
      <c r="E36" s="68">
        <v>0</v>
      </c>
      <c r="F36" s="68">
        <v>768</v>
      </c>
      <c r="P36" t="s">
        <v>4</v>
      </c>
      <c r="Q36">
        <v>2014</v>
      </c>
      <c r="R36">
        <v>0</v>
      </c>
      <c r="S36">
        <v>1</v>
      </c>
      <c r="T36">
        <v>0</v>
      </c>
      <c r="U36">
        <v>768</v>
      </c>
    </row>
    <row r="37" spans="1:21" x14ac:dyDescent="0.25">
      <c r="A37" s="68" t="s">
        <v>4</v>
      </c>
      <c r="B37" s="68">
        <v>2014</v>
      </c>
      <c r="C37" s="68">
        <v>0</v>
      </c>
      <c r="D37" s="68">
        <v>1</v>
      </c>
      <c r="E37" s="68">
        <v>1</v>
      </c>
      <c r="F37" s="68">
        <v>2654</v>
      </c>
      <c r="P37" t="s">
        <v>4</v>
      </c>
      <c r="Q37">
        <v>2014</v>
      </c>
      <c r="R37">
        <v>0</v>
      </c>
      <c r="S37">
        <v>1</v>
      </c>
      <c r="T37">
        <v>1</v>
      </c>
      <c r="U37">
        <v>2654</v>
      </c>
    </row>
    <row r="38" spans="1:21" x14ac:dyDescent="0.25">
      <c r="A38" s="68" t="s">
        <v>4</v>
      </c>
      <c r="B38" s="68">
        <v>2014</v>
      </c>
      <c r="C38" s="68">
        <v>1</v>
      </c>
      <c r="D38" s="68">
        <v>0</v>
      </c>
      <c r="E38" s="68">
        <v>0</v>
      </c>
      <c r="F38" s="68">
        <v>896</v>
      </c>
      <c r="P38" t="s">
        <v>4</v>
      </c>
      <c r="Q38">
        <v>2014</v>
      </c>
      <c r="R38">
        <v>1</v>
      </c>
      <c r="S38">
        <v>0</v>
      </c>
      <c r="T38">
        <v>0</v>
      </c>
      <c r="U38">
        <v>896</v>
      </c>
    </row>
    <row r="39" spans="1:21" x14ac:dyDescent="0.25">
      <c r="A39" s="68" t="s">
        <v>4</v>
      </c>
      <c r="B39" s="68">
        <v>2014</v>
      </c>
      <c r="C39" s="68">
        <v>1</v>
      </c>
      <c r="D39" s="68">
        <v>0</v>
      </c>
      <c r="E39" s="68">
        <v>1</v>
      </c>
      <c r="F39" s="68">
        <v>16115</v>
      </c>
      <c r="P39" t="s">
        <v>4</v>
      </c>
      <c r="Q39">
        <v>2014</v>
      </c>
      <c r="R39">
        <v>1</v>
      </c>
      <c r="S39">
        <v>0</v>
      </c>
      <c r="T39">
        <v>1</v>
      </c>
      <c r="U39">
        <v>16115</v>
      </c>
    </row>
    <row r="40" spans="1:21" x14ac:dyDescent="0.25">
      <c r="A40" s="68" t="s">
        <v>4</v>
      </c>
      <c r="B40" s="68">
        <v>2014</v>
      </c>
      <c r="C40" s="68">
        <v>1</v>
      </c>
      <c r="D40" s="68">
        <v>1</v>
      </c>
      <c r="E40" s="68">
        <v>0</v>
      </c>
      <c r="F40" s="68">
        <v>617</v>
      </c>
      <c r="P40" t="s">
        <v>4</v>
      </c>
      <c r="Q40">
        <v>2014</v>
      </c>
      <c r="R40">
        <v>1</v>
      </c>
      <c r="S40">
        <v>1</v>
      </c>
      <c r="T40">
        <v>0</v>
      </c>
      <c r="U40">
        <v>617</v>
      </c>
    </row>
    <row r="41" spans="1:21" x14ac:dyDescent="0.25">
      <c r="A41" s="68" t="s">
        <v>4</v>
      </c>
      <c r="B41" s="68">
        <v>2014</v>
      </c>
      <c r="C41" s="68">
        <v>1</v>
      </c>
      <c r="D41" s="68">
        <v>1</v>
      </c>
      <c r="E41" s="68">
        <v>1</v>
      </c>
      <c r="F41" s="68">
        <v>11676</v>
      </c>
      <c r="P41" t="s">
        <v>4</v>
      </c>
      <c r="Q41">
        <v>2014</v>
      </c>
      <c r="R41">
        <v>1</v>
      </c>
      <c r="S41">
        <v>1</v>
      </c>
      <c r="T41">
        <v>1</v>
      </c>
      <c r="U41">
        <v>11676</v>
      </c>
    </row>
    <row r="42" spans="1:21" x14ac:dyDescent="0.25">
      <c r="A42" s="68" t="s">
        <v>4</v>
      </c>
      <c r="B42" s="68">
        <v>2015</v>
      </c>
      <c r="C42" s="68">
        <v>0</v>
      </c>
      <c r="D42" s="68">
        <v>0</v>
      </c>
      <c r="E42" s="68">
        <v>0</v>
      </c>
      <c r="F42" s="68">
        <v>6464</v>
      </c>
      <c r="P42" t="s">
        <v>4</v>
      </c>
      <c r="Q42">
        <v>2015</v>
      </c>
      <c r="R42">
        <v>0</v>
      </c>
      <c r="S42">
        <v>0</v>
      </c>
      <c r="T42">
        <v>0</v>
      </c>
      <c r="U42">
        <v>6464</v>
      </c>
    </row>
    <row r="43" spans="1:21" x14ac:dyDescent="0.25">
      <c r="A43" s="68" t="s">
        <v>4</v>
      </c>
      <c r="B43" s="68">
        <v>2015</v>
      </c>
      <c r="C43" s="68">
        <v>0</v>
      </c>
      <c r="D43" s="68">
        <v>0</v>
      </c>
      <c r="E43" s="68">
        <v>1</v>
      </c>
      <c r="F43" s="68">
        <v>7381</v>
      </c>
      <c r="P43" t="s">
        <v>4</v>
      </c>
      <c r="Q43">
        <v>2015</v>
      </c>
      <c r="R43">
        <v>0</v>
      </c>
      <c r="S43">
        <v>0</v>
      </c>
      <c r="T43">
        <v>1</v>
      </c>
      <c r="U43">
        <v>7381</v>
      </c>
    </row>
    <row r="44" spans="1:21" x14ac:dyDescent="0.25">
      <c r="A44" s="68" t="s">
        <v>4</v>
      </c>
      <c r="B44" s="68">
        <v>2015</v>
      </c>
      <c r="C44" s="68">
        <v>0</v>
      </c>
      <c r="D44" s="68">
        <v>1</v>
      </c>
      <c r="E44" s="68">
        <v>0</v>
      </c>
      <c r="F44" s="68">
        <v>850</v>
      </c>
      <c r="P44" t="s">
        <v>4</v>
      </c>
      <c r="Q44">
        <v>2015</v>
      </c>
      <c r="R44">
        <v>0</v>
      </c>
      <c r="S44">
        <v>1</v>
      </c>
      <c r="T44">
        <v>0</v>
      </c>
      <c r="U44">
        <v>850</v>
      </c>
    </row>
    <row r="45" spans="1:21" x14ac:dyDescent="0.25">
      <c r="A45" s="68" t="s">
        <v>4</v>
      </c>
      <c r="B45" s="68">
        <v>2015</v>
      </c>
      <c r="C45" s="68">
        <v>0</v>
      </c>
      <c r="D45" s="68">
        <v>1</v>
      </c>
      <c r="E45" s="68">
        <v>1</v>
      </c>
      <c r="F45" s="68">
        <v>2582</v>
      </c>
      <c r="P45" t="s">
        <v>4</v>
      </c>
      <c r="Q45">
        <v>2015</v>
      </c>
      <c r="R45">
        <v>0</v>
      </c>
      <c r="S45">
        <v>1</v>
      </c>
      <c r="T45">
        <v>1</v>
      </c>
      <c r="U45">
        <v>2582</v>
      </c>
    </row>
    <row r="46" spans="1:21" x14ac:dyDescent="0.25">
      <c r="A46" s="68" t="s">
        <v>4</v>
      </c>
      <c r="B46" s="68">
        <v>2015</v>
      </c>
      <c r="C46" s="68">
        <v>1</v>
      </c>
      <c r="D46" s="68">
        <v>0</v>
      </c>
      <c r="E46" s="68">
        <v>0</v>
      </c>
      <c r="F46" s="68">
        <v>852</v>
      </c>
      <c r="P46" t="s">
        <v>4</v>
      </c>
      <c r="Q46">
        <v>2015</v>
      </c>
      <c r="R46">
        <v>1</v>
      </c>
      <c r="S46">
        <v>0</v>
      </c>
      <c r="T46">
        <v>0</v>
      </c>
      <c r="U46">
        <v>852</v>
      </c>
    </row>
    <row r="47" spans="1:21" x14ac:dyDescent="0.25">
      <c r="A47" s="68" t="s">
        <v>4</v>
      </c>
      <c r="B47" s="68">
        <v>2015</v>
      </c>
      <c r="C47" s="68">
        <v>1</v>
      </c>
      <c r="D47" s="68">
        <v>0</v>
      </c>
      <c r="E47" s="68">
        <v>1</v>
      </c>
      <c r="F47" s="68">
        <v>15943</v>
      </c>
      <c r="P47" t="s">
        <v>4</v>
      </c>
      <c r="Q47">
        <v>2015</v>
      </c>
      <c r="R47">
        <v>1</v>
      </c>
      <c r="S47">
        <v>0</v>
      </c>
      <c r="T47">
        <v>1</v>
      </c>
      <c r="U47">
        <v>15943</v>
      </c>
    </row>
    <row r="48" spans="1:21" x14ac:dyDescent="0.25">
      <c r="A48" s="68" t="s">
        <v>4</v>
      </c>
      <c r="B48" s="68">
        <v>2015</v>
      </c>
      <c r="C48" s="68">
        <v>1</v>
      </c>
      <c r="D48" s="68">
        <v>1</v>
      </c>
      <c r="E48" s="68">
        <v>0</v>
      </c>
      <c r="F48" s="68">
        <v>602</v>
      </c>
      <c r="P48" t="s">
        <v>4</v>
      </c>
      <c r="Q48">
        <v>2015</v>
      </c>
      <c r="R48">
        <v>1</v>
      </c>
      <c r="S48">
        <v>1</v>
      </c>
      <c r="T48">
        <v>0</v>
      </c>
      <c r="U48">
        <v>602</v>
      </c>
    </row>
    <row r="49" spans="1:21" x14ac:dyDescent="0.25">
      <c r="A49" s="68" t="s">
        <v>4</v>
      </c>
      <c r="B49" s="68">
        <v>2015</v>
      </c>
      <c r="C49" s="68">
        <v>1</v>
      </c>
      <c r="D49" s="68">
        <v>1</v>
      </c>
      <c r="E49" s="68">
        <v>1</v>
      </c>
      <c r="F49" s="68">
        <v>11510</v>
      </c>
      <c r="P49" t="s">
        <v>4</v>
      </c>
      <c r="Q49">
        <v>2015</v>
      </c>
      <c r="R49">
        <v>1</v>
      </c>
      <c r="S49">
        <v>1</v>
      </c>
      <c r="T49">
        <v>1</v>
      </c>
      <c r="U49">
        <v>11510</v>
      </c>
    </row>
    <row r="50" spans="1:21" x14ac:dyDescent="0.25">
      <c r="A50" s="68" t="s">
        <v>15</v>
      </c>
      <c r="B50" s="68">
        <v>2013</v>
      </c>
      <c r="C50" s="68">
        <v>0</v>
      </c>
      <c r="D50" s="68">
        <v>0</v>
      </c>
      <c r="E50" s="68">
        <v>0</v>
      </c>
      <c r="F50" s="68">
        <v>324</v>
      </c>
      <c r="P50" t="s">
        <v>15</v>
      </c>
      <c r="Q50">
        <v>2013</v>
      </c>
      <c r="R50">
        <v>0</v>
      </c>
      <c r="S50">
        <v>0</v>
      </c>
      <c r="T50">
        <v>0</v>
      </c>
      <c r="U50">
        <v>324</v>
      </c>
    </row>
    <row r="51" spans="1:21" x14ac:dyDescent="0.25">
      <c r="A51" s="68" t="s">
        <v>15</v>
      </c>
      <c r="B51" s="68">
        <v>2013</v>
      </c>
      <c r="C51" s="68">
        <v>0</v>
      </c>
      <c r="D51" s="68">
        <v>0</v>
      </c>
      <c r="E51" s="68">
        <v>1</v>
      </c>
      <c r="F51" s="68">
        <v>1180</v>
      </c>
      <c r="P51" t="s">
        <v>15</v>
      </c>
      <c r="Q51">
        <v>2013</v>
      </c>
      <c r="R51">
        <v>0</v>
      </c>
      <c r="S51">
        <v>0</v>
      </c>
      <c r="T51">
        <v>1</v>
      </c>
      <c r="U51">
        <v>1180</v>
      </c>
    </row>
    <row r="52" spans="1:21" x14ac:dyDescent="0.25">
      <c r="A52" s="68" t="s">
        <v>15</v>
      </c>
      <c r="B52" s="68">
        <v>2013</v>
      </c>
      <c r="C52" s="68">
        <v>0</v>
      </c>
      <c r="D52" s="68">
        <v>1</v>
      </c>
      <c r="E52" s="68">
        <v>0</v>
      </c>
      <c r="F52" s="68">
        <v>49</v>
      </c>
      <c r="P52" t="s">
        <v>15</v>
      </c>
      <c r="Q52">
        <v>2013</v>
      </c>
      <c r="R52">
        <v>0</v>
      </c>
      <c r="S52">
        <v>1</v>
      </c>
      <c r="T52">
        <v>0</v>
      </c>
      <c r="U52">
        <v>49</v>
      </c>
    </row>
    <row r="53" spans="1:21" x14ac:dyDescent="0.25">
      <c r="A53" s="68" t="s">
        <v>15</v>
      </c>
      <c r="B53" s="68">
        <v>2013</v>
      </c>
      <c r="C53" s="68">
        <v>0</v>
      </c>
      <c r="D53" s="68">
        <v>1</v>
      </c>
      <c r="E53" s="68">
        <v>1</v>
      </c>
      <c r="F53" s="68">
        <v>24</v>
      </c>
      <c r="P53" t="s">
        <v>15</v>
      </c>
      <c r="Q53">
        <v>2013</v>
      </c>
      <c r="R53">
        <v>0</v>
      </c>
      <c r="S53">
        <v>1</v>
      </c>
      <c r="T53">
        <v>1</v>
      </c>
      <c r="U53">
        <v>24</v>
      </c>
    </row>
    <row r="54" spans="1:21" x14ac:dyDescent="0.25">
      <c r="A54" s="68" t="s">
        <v>15</v>
      </c>
      <c r="B54" s="68">
        <v>2013</v>
      </c>
      <c r="C54" s="68">
        <v>1</v>
      </c>
      <c r="D54" s="68">
        <v>0</v>
      </c>
      <c r="E54" s="68">
        <v>0</v>
      </c>
      <c r="F54" s="68">
        <v>250</v>
      </c>
      <c r="P54" t="s">
        <v>15</v>
      </c>
      <c r="Q54">
        <v>2013</v>
      </c>
      <c r="R54">
        <v>1</v>
      </c>
      <c r="S54">
        <v>0</v>
      </c>
      <c r="T54">
        <v>0</v>
      </c>
      <c r="U54">
        <v>250</v>
      </c>
    </row>
    <row r="55" spans="1:21" x14ac:dyDescent="0.25">
      <c r="A55" s="68" t="s">
        <v>15</v>
      </c>
      <c r="B55" s="68">
        <v>2013</v>
      </c>
      <c r="C55" s="68">
        <v>1</v>
      </c>
      <c r="D55" s="68">
        <v>0</v>
      </c>
      <c r="E55" s="68">
        <v>1</v>
      </c>
      <c r="F55" s="68">
        <v>56</v>
      </c>
      <c r="P55" t="s">
        <v>15</v>
      </c>
      <c r="Q55">
        <v>2013</v>
      </c>
      <c r="R55">
        <v>1</v>
      </c>
      <c r="S55">
        <v>0</v>
      </c>
      <c r="T55">
        <v>1</v>
      </c>
      <c r="U55">
        <v>56</v>
      </c>
    </row>
    <row r="56" spans="1:21" x14ac:dyDescent="0.25">
      <c r="A56" s="68" t="s">
        <v>15</v>
      </c>
      <c r="B56" s="68">
        <v>2013</v>
      </c>
      <c r="C56" s="68">
        <v>1</v>
      </c>
      <c r="D56" s="68">
        <v>1</v>
      </c>
      <c r="E56" s="68">
        <v>0</v>
      </c>
      <c r="F56" s="68">
        <v>653</v>
      </c>
      <c r="P56" t="s">
        <v>15</v>
      </c>
      <c r="Q56">
        <v>2013</v>
      </c>
      <c r="R56">
        <v>1</v>
      </c>
      <c r="S56">
        <v>1</v>
      </c>
      <c r="T56">
        <v>0</v>
      </c>
      <c r="U56">
        <v>653</v>
      </c>
    </row>
    <row r="57" spans="1:21" x14ac:dyDescent="0.25">
      <c r="A57" s="68" t="s">
        <v>15</v>
      </c>
      <c r="B57" s="68">
        <v>2013</v>
      </c>
      <c r="C57" s="68">
        <v>1</v>
      </c>
      <c r="D57" s="68">
        <v>1</v>
      </c>
      <c r="E57" s="68">
        <v>1</v>
      </c>
      <c r="F57" s="68">
        <v>142</v>
      </c>
      <c r="P57" t="s">
        <v>15</v>
      </c>
      <c r="Q57">
        <v>2013</v>
      </c>
      <c r="R57">
        <v>1</v>
      </c>
      <c r="S57">
        <v>1</v>
      </c>
      <c r="T57">
        <v>1</v>
      </c>
      <c r="U57">
        <v>142</v>
      </c>
    </row>
    <row r="58" spans="1:21" x14ac:dyDescent="0.25">
      <c r="A58" s="68" t="s">
        <v>15</v>
      </c>
      <c r="B58" s="68">
        <v>2014</v>
      </c>
      <c r="C58" s="68">
        <v>0</v>
      </c>
      <c r="D58" s="68">
        <v>0</v>
      </c>
      <c r="E58" s="68">
        <v>0</v>
      </c>
      <c r="F58" s="68">
        <v>300</v>
      </c>
      <c r="P58" t="s">
        <v>15</v>
      </c>
      <c r="Q58">
        <v>2014</v>
      </c>
      <c r="R58">
        <v>0</v>
      </c>
      <c r="S58">
        <v>0</v>
      </c>
      <c r="T58">
        <v>0</v>
      </c>
      <c r="U58">
        <v>300</v>
      </c>
    </row>
    <row r="59" spans="1:21" x14ac:dyDescent="0.25">
      <c r="A59" s="68" t="s">
        <v>15</v>
      </c>
      <c r="B59" s="68">
        <v>2014</v>
      </c>
      <c r="C59" s="68">
        <v>0</v>
      </c>
      <c r="D59" s="68">
        <v>0</v>
      </c>
      <c r="E59" s="68">
        <v>1</v>
      </c>
      <c r="F59" s="68">
        <v>1182</v>
      </c>
      <c r="P59" t="s">
        <v>15</v>
      </c>
      <c r="Q59">
        <v>2014</v>
      </c>
      <c r="R59">
        <v>0</v>
      </c>
      <c r="S59">
        <v>0</v>
      </c>
      <c r="T59">
        <v>1</v>
      </c>
      <c r="U59">
        <v>1182</v>
      </c>
    </row>
    <row r="60" spans="1:21" x14ac:dyDescent="0.25">
      <c r="A60" s="68" t="s">
        <v>15</v>
      </c>
      <c r="B60" s="68">
        <v>2014</v>
      </c>
      <c r="C60" s="68">
        <v>0</v>
      </c>
      <c r="D60" s="68">
        <v>1</v>
      </c>
      <c r="E60" s="68">
        <v>0</v>
      </c>
      <c r="F60" s="68">
        <v>68</v>
      </c>
      <c r="P60" t="s">
        <v>15</v>
      </c>
      <c r="Q60">
        <v>2014</v>
      </c>
      <c r="R60">
        <v>0</v>
      </c>
      <c r="S60">
        <v>1</v>
      </c>
      <c r="T60">
        <v>0</v>
      </c>
      <c r="U60">
        <v>68</v>
      </c>
    </row>
    <row r="61" spans="1:21" x14ac:dyDescent="0.25">
      <c r="A61" s="68" t="s">
        <v>15</v>
      </c>
      <c r="B61" s="68">
        <v>2014</v>
      </c>
      <c r="C61" s="68">
        <v>0</v>
      </c>
      <c r="D61" s="68">
        <v>1</v>
      </c>
      <c r="E61" s="68">
        <v>1</v>
      </c>
      <c r="F61" s="68">
        <v>30</v>
      </c>
      <c r="P61" t="s">
        <v>15</v>
      </c>
      <c r="Q61">
        <v>2014</v>
      </c>
      <c r="R61">
        <v>0</v>
      </c>
      <c r="S61">
        <v>1</v>
      </c>
      <c r="T61">
        <v>1</v>
      </c>
      <c r="U61">
        <v>30</v>
      </c>
    </row>
    <row r="62" spans="1:21" x14ac:dyDescent="0.25">
      <c r="A62" s="68" t="s">
        <v>15</v>
      </c>
      <c r="B62" s="68">
        <v>2014</v>
      </c>
      <c r="C62" s="68">
        <v>1</v>
      </c>
      <c r="D62" s="68">
        <v>0</v>
      </c>
      <c r="E62" s="68">
        <v>0</v>
      </c>
      <c r="F62" s="68">
        <v>224</v>
      </c>
      <c r="P62" t="s">
        <v>15</v>
      </c>
      <c r="Q62">
        <v>2014</v>
      </c>
      <c r="R62">
        <v>1</v>
      </c>
      <c r="S62">
        <v>0</v>
      </c>
      <c r="T62">
        <v>0</v>
      </c>
      <c r="U62">
        <v>224</v>
      </c>
    </row>
    <row r="63" spans="1:21" x14ac:dyDescent="0.25">
      <c r="A63" s="68" t="s">
        <v>15</v>
      </c>
      <c r="B63" s="68">
        <v>2014</v>
      </c>
      <c r="C63" s="68">
        <v>1</v>
      </c>
      <c r="D63" s="68">
        <v>0</v>
      </c>
      <c r="E63" s="68">
        <v>1</v>
      </c>
      <c r="F63" s="68">
        <v>47</v>
      </c>
      <c r="P63" t="s">
        <v>15</v>
      </c>
      <c r="Q63">
        <v>2014</v>
      </c>
      <c r="R63">
        <v>1</v>
      </c>
      <c r="S63">
        <v>0</v>
      </c>
      <c r="T63">
        <v>1</v>
      </c>
      <c r="U63">
        <v>47</v>
      </c>
    </row>
    <row r="64" spans="1:21" x14ac:dyDescent="0.25">
      <c r="A64" s="68" t="s">
        <v>15</v>
      </c>
      <c r="B64" s="68">
        <v>2014</v>
      </c>
      <c r="C64" s="68">
        <v>1</v>
      </c>
      <c r="D64" s="68">
        <v>1</v>
      </c>
      <c r="E64" s="68">
        <v>0</v>
      </c>
      <c r="F64" s="68">
        <v>615</v>
      </c>
      <c r="P64" t="s">
        <v>15</v>
      </c>
      <c r="Q64">
        <v>2014</v>
      </c>
      <c r="R64">
        <v>1</v>
      </c>
      <c r="S64">
        <v>1</v>
      </c>
      <c r="T64">
        <v>0</v>
      </c>
      <c r="U64">
        <v>615</v>
      </c>
    </row>
    <row r="65" spans="1:21" x14ac:dyDescent="0.25">
      <c r="A65" s="68" t="s">
        <v>15</v>
      </c>
      <c r="B65" s="68">
        <v>2014</v>
      </c>
      <c r="C65" s="68">
        <v>1</v>
      </c>
      <c r="D65" s="68">
        <v>1</v>
      </c>
      <c r="E65" s="68">
        <v>1</v>
      </c>
      <c r="F65" s="68">
        <v>142</v>
      </c>
      <c r="P65" t="s">
        <v>15</v>
      </c>
      <c r="Q65">
        <v>2014</v>
      </c>
      <c r="R65">
        <v>1</v>
      </c>
      <c r="S65">
        <v>1</v>
      </c>
      <c r="T65">
        <v>1</v>
      </c>
      <c r="U65">
        <v>142</v>
      </c>
    </row>
    <row r="66" spans="1:21" x14ac:dyDescent="0.25">
      <c r="A66" s="68" t="s">
        <v>15</v>
      </c>
      <c r="B66" s="68">
        <v>2015</v>
      </c>
      <c r="C66" s="68">
        <v>0</v>
      </c>
      <c r="D66" s="68">
        <v>0</v>
      </c>
      <c r="E66" s="68">
        <v>0</v>
      </c>
      <c r="F66" s="68">
        <v>261</v>
      </c>
      <c r="P66" t="s">
        <v>15</v>
      </c>
      <c r="Q66">
        <v>2015</v>
      </c>
      <c r="R66">
        <v>0</v>
      </c>
      <c r="S66">
        <v>0</v>
      </c>
      <c r="T66">
        <v>0</v>
      </c>
      <c r="U66">
        <v>261</v>
      </c>
    </row>
    <row r="67" spans="1:21" x14ac:dyDescent="0.25">
      <c r="A67" s="68" t="s">
        <v>15</v>
      </c>
      <c r="B67" s="68">
        <v>2015</v>
      </c>
      <c r="C67" s="68">
        <v>0</v>
      </c>
      <c r="D67" s="68">
        <v>0</v>
      </c>
      <c r="E67" s="68">
        <v>1</v>
      </c>
      <c r="F67" s="68">
        <v>1142</v>
      </c>
      <c r="P67" t="s">
        <v>15</v>
      </c>
      <c r="Q67">
        <v>2015</v>
      </c>
      <c r="R67">
        <v>0</v>
      </c>
      <c r="S67">
        <v>0</v>
      </c>
      <c r="T67">
        <v>1</v>
      </c>
      <c r="U67">
        <v>1142</v>
      </c>
    </row>
    <row r="68" spans="1:21" x14ac:dyDescent="0.25">
      <c r="A68" s="68" t="s">
        <v>15</v>
      </c>
      <c r="B68" s="68">
        <v>2015</v>
      </c>
      <c r="C68" s="68">
        <v>0</v>
      </c>
      <c r="D68" s="68">
        <v>1</v>
      </c>
      <c r="E68" s="68">
        <v>0</v>
      </c>
      <c r="F68" s="68">
        <v>73</v>
      </c>
      <c r="P68" t="s">
        <v>15</v>
      </c>
      <c r="Q68">
        <v>2015</v>
      </c>
      <c r="R68">
        <v>0</v>
      </c>
      <c r="S68">
        <v>1</v>
      </c>
      <c r="T68">
        <v>0</v>
      </c>
      <c r="U68">
        <v>73</v>
      </c>
    </row>
    <row r="69" spans="1:21" x14ac:dyDescent="0.25">
      <c r="A69" s="68" t="s">
        <v>15</v>
      </c>
      <c r="B69" s="68">
        <v>2015</v>
      </c>
      <c r="C69" s="68">
        <v>0</v>
      </c>
      <c r="D69" s="68">
        <v>1</v>
      </c>
      <c r="E69" s="68">
        <v>1</v>
      </c>
      <c r="F69" s="68">
        <v>32</v>
      </c>
      <c r="P69" t="s">
        <v>15</v>
      </c>
      <c r="Q69">
        <v>2015</v>
      </c>
      <c r="R69">
        <v>0</v>
      </c>
      <c r="S69">
        <v>1</v>
      </c>
      <c r="T69">
        <v>1</v>
      </c>
      <c r="U69">
        <v>32</v>
      </c>
    </row>
    <row r="70" spans="1:21" x14ac:dyDescent="0.25">
      <c r="A70" s="68" t="s">
        <v>15</v>
      </c>
      <c r="B70" s="68">
        <v>2015</v>
      </c>
      <c r="C70" s="68">
        <v>1</v>
      </c>
      <c r="D70" s="68">
        <v>0</v>
      </c>
      <c r="E70" s="68">
        <v>0</v>
      </c>
      <c r="F70" s="68">
        <v>202</v>
      </c>
      <c r="P70" t="s">
        <v>15</v>
      </c>
      <c r="Q70">
        <v>2015</v>
      </c>
      <c r="R70">
        <v>1</v>
      </c>
      <c r="S70">
        <v>0</v>
      </c>
      <c r="T70">
        <v>0</v>
      </c>
      <c r="U70">
        <v>202</v>
      </c>
    </row>
    <row r="71" spans="1:21" x14ac:dyDescent="0.25">
      <c r="A71" s="68" t="s">
        <v>15</v>
      </c>
      <c r="B71" s="68">
        <v>2015</v>
      </c>
      <c r="C71" s="68">
        <v>1</v>
      </c>
      <c r="D71" s="68">
        <v>0</v>
      </c>
      <c r="E71" s="68">
        <v>1</v>
      </c>
      <c r="F71" s="68">
        <v>44</v>
      </c>
      <c r="P71" t="s">
        <v>15</v>
      </c>
      <c r="Q71">
        <v>2015</v>
      </c>
      <c r="R71">
        <v>1</v>
      </c>
      <c r="S71">
        <v>0</v>
      </c>
      <c r="T71">
        <v>1</v>
      </c>
      <c r="U71">
        <v>44</v>
      </c>
    </row>
    <row r="72" spans="1:21" x14ac:dyDescent="0.25">
      <c r="A72" s="68" t="s">
        <v>15</v>
      </c>
      <c r="B72" s="68">
        <v>2015</v>
      </c>
      <c r="C72" s="68">
        <v>1</v>
      </c>
      <c r="D72" s="68">
        <v>1</v>
      </c>
      <c r="E72" s="68">
        <v>0</v>
      </c>
      <c r="F72" s="68">
        <v>631</v>
      </c>
      <c r="P72" t="s">
        <v>15</v>
      </c>
      <c r="Q72">
        <v>2015</v>
      </c>
      <c r="R72">
        <v>1</v>
      </c>
      <c r="S72">
        <v>1</v>
      </c>
      <c r="T72">
        <v>0</v>
      </c>
      <c r="U72">
        <v>631</v>
      </c>
    </row>
    <row r="73" spans="1:21" x14ac:dyDescent="0.25">
      <c r="A73" s="68" t="s">
        <v>15</v>
      </c>
      <c r="B73" s="68">
        <v>2015</v>
      </c>
      <c r="C73" s="68">
        <v>1</v>
      </c>
      <c r="D73" s="68">
        <v>1</v>
      </c>
      <c r="E73" s="68">
        <v>1</v>
      </c>
      <c r="F73" s="68">
        <v>143</v>
      </c>
      <c r="P73" t="s">
        <v>15</v>
      </c>
      <c r="Q73">
        <v>2015</v>
      </c>
      <c r="R73">
        <v>1</v>
      </c>
      <c r="S73">
        <v>1</v>
      </c>
      <c r="T73">
        <v>1</v>
      </c>
      <c r="U73">
        <v>143</v>
      </c>
    </row>
    <row r="74" spans="1:21" x14ac:dyDescent="0.25">
      <c r="A74" s="68" t="s">
        <v>5</v>
      </c>
      <c r="B74" s="68">
        <v>2013</v>
      </c>
      <c r="C74" s="68">
        <v>0</v>
      </c>
      <c r="D74" s="68">
        <v>0</v>
      </c>
      <c r="E74" s="68">
        <v>0</v>
      </c>
      <c r="F74" s="68">
        <v>6403</v>
      </c>
      <c r="P74" t="s">
        <v>5</v>
      </c>
      <c r="Q74">
        <v>2013</v>
      </c>
      <c r="R74">
        <v>0</v>
      </c>
      <c r="S74">
        <v>0</v>
      </c>
      <c r="T74">
        <v>0</v>
      </c>
      <c r="U74">
        <v>6403</v>
      </c>
    </row>
    <row r="75" spans="1:21" x14ac:dyDescent="0.25">
      <c r="A75" s="68" t="s">
        <v>5</v>
      </c>
      <c r="B75" s="68">
        <v>2013</v>
      </c>
      <c r="C75" s="68">
        <v>0</v>
      </c>
      <c r="D75" s="68">
        <v>0</v>
      </c>
      <c r="E75" s="68">
        <v>1</v>
      </c>
      <c r="F75" s="68">
        <v>10492</v>
      </c>
      <c r="P75" t="s">
        <v>5</v>
      </c>
      <c r="Q75">
        <v>2013</v>
      </c>
      <c r="R75">
        <v>0</v>
      </c>
      <c r="S75">
        <v>0</v>
      </c>
      <c r="T75">
        <v>1</v>
      </c>
      <c r="U75">
        <v>10492</v>
      </c>
    </row>
    <row r="76" spans="1:21" x14ac:dyDescent="0.25">
      <c r="A76" s="68" t="s">
        <v>5</v>
      </c>
      <c r="B76" s="68">
        <v>2013</v>
      </c>
      <c r="C76" s="68">
        <v>0</v>
      </c>
      <c r="D76" s="68">
        <v>1</v>
      </c>
      <c r="E76" s="68">
        <v>0</v>
      </c>
      <c r="F76" s="68">
        <v>1684</v>
      </c>
      <c r="P76" t="s">
        <v>5</v>
      </c>
      <c r="Q76">
        <v>2013</v>
      </c>
      <c r="R76">
        <v>0</v>
      </c>
      <c r="S76">
        <v>1</v>
      </c>
      <c r="T76">
        <v>0</v>
      </c>
      <c r="U76">
        <v>1684</v>
      </c>
    </row>
    <row r="77" spans="1:21" x14ac:dyDescent="0.25">
      <c r="A77" s="68" t="s">
        <v>5</v>
      </c>
      <c r="B77" s="68">
        <v>2013</v>
      </c>
      <c r="C77" s="68">
        <v>0</v>
      </c>
      <c r="D77" s="68">
        <v>1</v>
      </c>
      <c r="E77" s="68">
        <v>1</v>
      </c>
      <c r="F77" s="68">
        <v>5509</v>
      </c>
      <c r="P77" t="s">
        <v>5</v>
      </c>
      <c r="Q77">
        <v>2013</v>
      </c>
      <c r="R77">
        <v>0</v>
      </c>
      <c r="S77">
        <v>1</v>
      </c>
      <c r="T77">
        <v>1</v>
      </c>
      <c r="U77">
        <v>5509</v>
      </c>
    </row>
    <row r="78" spans="1:21" x14ac:dyDescent="0.25">
      <c r="A78" s="68" t="s">
        <v>5</v>
      </c>
      <c r="B78" s="68">
        <v>2013</v>
      </c>
      <c r="C78" s="68">
        <v>1</v>
      </c>
      <c r="D78" s="68">
        <v>0</v>
      </c>
      <c r="E78" s="68">
        <v>0</v>
      </c>
      <c r="F78" s="68">
        <v>206</v>
      </c>
      <c r="P78" t="s">
        <v>5</v>
      </c>
      <c r="Q78">
        <v>2013</v>
      </c>
      <c r="R78">
        <v>1</v>
      </c>
      <c r="S78">
        <v>0</v>
      </c>
      <c r="T78">
        <v>0</v>
      </c>
      <c r="U78">
        <v>206</v>
      </c>
    </row>
    <row r="79" spans="1:21" x14ac:dyDescent="0.25">
      <c r="A79" s="68" t="s">
        <v>5</v>
      </c>
      <c r="B79" s="68">
        <v>2013</v>
      </c>
      <c r="C79" s="68">
        <v>1</v>
      </c>
      <c r="D79" s="68">
        <v>0</v>
      </c>
      <c r="E79" s="68">
        <v>1</v>
      </c>
      <c r="F79" s="68">
        <v>121</v>
      </c>
      <c r="P79" t="s">
        <v>5</v>
      </c>
      <c r="Q79">
        <v>2013</v>
      </c>
      <c r="R79">
        <v>1</v>
      </c>
      <c r="S79">
        <v>0</v>
      </c>
      <c r="T79">
        <v>1</v>
      </c>
      <c r="U79">
        <v>121</v>
      </c>
    </row>
    <row r="80" spans="1:21" x14ac:dyDescent="0.25">
      <c r="A80" s="68" t="s">
        <v>5</v>
      </c>
      <c r="B80" s="68">
        <v>2013</v>
      </c>
      <c r="C80" s="68">
        <v>1</v>
      </c>
      <c r="D80" s="68">
        <v>1</v>
      </c>
      <c r="E80" s="68">
        <v>0</v>
      </c>
      <c r="F80" s="68">
        <v>285</v>
      </c>
      <c r="P80" t="s">
        <v>5</v>
      </c>
      <c r="Q80">
        <v>2013</v>
      </c>
      <c r="R80">
        <v>1</v>
      </c>
      <c r="S80">
        <v>1</v>
      </c>
      <c r="T80">
        <v>0</v>
      </c>
      <c r="U80">
        <v>285</v>
      </c>
    </row>
    <row r="81" spans="1:21" x14ac:dyDescent="0.25">
      <c r="A81" s="68" t="s">
        <v>5</v>
      </c>
      <c r="B81" s="68">
        <v>2013</v>
      </c>
      <c r="C81" s="68">
        <v>1</v>
      </c>
      <c r="D81" s="68">
        <v>1</v>
      </c>
      <c r="E81" s="68">
        <v>1</v>
      </c>
      <c r="F81" s="68">
        <v>231</v>
      </c>
      <c r="P81" t="s">
        <v>5</v>
      </c>
      <c r="Q81">
        <v>2013</v>
      </c>
      <c r="R81">
        <v>1</v>
      </c>
      <c r="S81">
        <v>1</v>
      </c>
      <c r="T81">
        <v>1</v>
      </c>
      <c r="U81">
        <v>231</v>
      </c>
    </row>
    <row r="82" spans="1:21" x14ac:dyDescent="0.25">
      <c r="A82" s="68" t="s">
        <v>5</v>
      </c>
      <c r="B82" s="68">
        <v>2014</v>
      </c>
      <c r="C82" s="68">
        <v>0</v>
      </c>
      <c r="D82" s="68">
        <v>0</v>
      </c>
      <c r="E82" s="68">
        <v>0</v>
      </c>
      <c r="F82" s="68">
        <v>6360</v>
      </c>
      <c r="P82" t="s">
        <v>5</v>
      </c>
      <c r="Q82">
        <v>2014</v>
      </c>
      <c r="R82">
        <v>0</v>
      </c>
      <c r="S82">
        <v>0</v>
      </c>
      <c r="T82">
        <v>0</v>
      </c>
      <c r="U82">
        <v>6360</v>
      </c>
    </row>
    <row r="83" spans="1:21" x14ac:dyDescent="0.25">
      <c r="A83" s="68" t="s">
        <v>5</v>
      </c>
      <c r="B83" s="68">
        <v>2014</v>
      </c>
      <c r="C83" s="68">
        <v>0</v>
      </c>
      <c r="D83" s="68">
        <v>0</v>
      </c>
      <c r="E83" s="68">
        <v>1</v>
      </c>
      <c r="F83" s="68">
        <v>10497</v>
      </c>
      <c r="P83" t="s">
        <v>5</v>
      </c>
      <c r="Q83">
        <v>2014</v>
      </c>
      <c r="R83">
        <v>0</v>
      </c>
      <c r="S83">
        <v>0</v>
      </c>
      <c r="T83">
        <v>1</v>
      </c>
      <c r="U83">
        <v>10497</v>
      </c>
    </row>
    <row r="84" spans="1:21" x14ac:dyDescent="0.25">
      <c r="A84" s="68" t="s">
        <v>5</v>
      </c>
      <c r="B84" s="68">
        <v>2014</v>
      </c>
      <c r="C84" s="68">
        <v>0</v>
      </c>
      <c r="D84" s="68">
        <v>1</v>
      </c>
      <c r="E84" s="68">
        <v>0</v>
      </c>
      <c r="F84" s="68">
        <v>1771</v>
      </c>
      <c r="P84" t="s">
        <v>5</v>
      </c>
      <c r="Q84">
        <v>2014</v>
      </c>
      <c r="R84">
        <v>0</v>
      </c>
      <c r="S84">
        <v>1</v>
      </c>
      <c r="T84">
        <v>0</v>
      </c>
      <c r="U84">
        <v>1771</v>
      </c>
    </row>
    <row r="85" spans="1:21" x14ac:dyDescent="0.25">
      <c r="A85" s="68" t="s">
        <v>5</v>
      </c>
      <c r="B85" s="68">
        <v>2014</v>
      </c>
      <c r="C85" s="68">
        <v>0</v>
      </c>
      <c r="D85" s="68">
        <v>1</v>
      </c>
      <c r="E85" s="68">
        <v>1</v>
      </c>
      <c r="F85" s="68">
        <v>5542</v>
      </c>
      <c r="P85" t="s">
        <v>5</v>
      </c>
      <c r="Q85">
        <v>2014</v>
      </c>
      <c r="R85">
        <v>0</v>
      </c>
      <c r="S85">
        <v>1</v>
      </c>
      <c r="T85">
        <v>1</v>
      </c>
      <c r="U85">
        <v>5542</v>
      </c>
    </row>
    <row r="86" spans="1:21" x14ac:dyDescent="0.25">
      <c r="A86" s="68" t="s">
        <v>5</v>
      </c>
      <c r="B86" s="68">
        <v>2014</v>
      </c>
      <c r="C86" s="68">
        <v>1</v>
      </c>
      <c r="D86" s="68">
        <v>0</v>
      </c>
      <c r="E86" s="68">
        <v>0</v>
      </c>
      <c r="F86" s="68">
        <v>193</v>
      </c>
      <c r="P86" t="s">
        <v>5</v>
      </c>
      <c r="Q86">
        <v>2014</v>
      </c>
      <c r="R86">
        <v>1</v>
      </c>
      <c r="S86">
        <v>0</v>
      </c>
      <c r="T86">
        <v>0</v>
      </c>
      <c r="U86">
        <v>193</v>
      </c>
    </row>
    <row r="87" spans="1:21" x14ac:dyDescent="0.25">
      <c r="A87" s="68" t="s">
        <v>5</v>
      </c>
      <c r="B87" s="68">
        <v>2014</v>
      </c>
      <c r="C87" s="68">
        <v>1</v>
      </c>
      <c r="D87" s="68">
        <v>0</v>
      </c>
      <c r="E87" s="68">
        <v>1</v>
      </c>
      <c r="F87" s="68">
        <v>111</v>
      </c>
      <c r="P87" t="s">
        <v>5</v>
      </c>
      <c r="Q87">
        <v>2014</v>
      </c>
      <c r="R87">
        <v>1</v>
      </c>
      <c r="S87">
        <v>0</v>
      </c>
      <c r="T87">
        <v>1</v>
      </c>
      <c r="U87">
        <v>111</v>
      </c>
    </row>
    <row r="88" spans="1:21" x14ac:dyDescent="0.25">
      <c r="A88" s="68" t="s">
        <v>5</v>
      </c>
      <c r="B88" s="68">
        <v>2014</v>
      </c>
      <c r="C88" s="68">
        <v>1</v>
      </c>
      <c r="D88" s="68">
        <v>1</v>
      </c>
      <c r="E88" s="68">
        <v>0</v>
      </c>
      <c r="F88" s="68">
        <v>295</v>
      </c>
      <c r="P88" t="s">
        <v>5</v>
      </c>
      <c r="Q88">
        <v>2014</v>
      </c>
      <c r="R88">
        <v>1</v>
      </c>
      <c r="S88">
        <v>1</v>
      </c>
      <c r="T88">
        <v>0</v>
      </c>
      <c r="U88">
        <v>295</v>
      </c>
    </row>
    <row r="89" spans="1:21" x14ac:dyDescent="0.25">
      <c r="A89" s="68" t="s">
        <v>5</v>
      </c>
      <c r="B89" s="68">
        <v>2014</v>
      </c>
      <c r="C89" s="68">
        <v>1</v>
      </c>
      <c r="D89" s="68">
        <v>1</v>
      </c>
      <c r="E89" s="68">
        <v>1</v>
      </c>
      <c r="F89" s="68">
        <v>258</v>
      </c>
      <c r="P89" t="s">
        <v>5</v>
      </c>
      <c r="Q89">
        <v>2014</v>
      </c>
      <c r="R89">
        <v>1</v>
      </c>
      <c r="S89">
        <v>1</v>
      </c>
      <c r="T89">
        <v>1</v>
      </c>
      <c r="U89">
        <v>258</v>
      </c>
    </row>
    <row r="90" spans="1:21" x14ac:dyDescent="0.25">
      <c r="A90" s="68" t="s">
        <v>5</v>
      </c>
      <c r="B90" s="68">
        <v>2015</v>
      </c>
      <c r="C90" s="68">
        <v>0</v>
      </c>
      <c r="D90" s="68">
        <v>0</v>
      </c>
      <c r="E90" s="68">
        <v>0</v>
      </c>
      <c r="F90" s="68">
        <v>6446</v>
      </c>
      <c r="P90" t="s">
        <v>5</v>
      </c>
      <c r="Q90">
        <v>2015</v>
      </c>
      <c r="R90">
        <v>0</v>
      </c>
      <c r="S90">
        <v>0</v>
      </c>
      <c r="T90">
        <v>0</v>
      </c>
      <c r="U90">
        <v>6446</v>
      </c>
    </row>
    <row r="91" spans="1:21" x14ac:dyDescent="0.25">
      <c r="A91" s="68" t="s">
        <v>5</v>
      </c>
      <c r="B91" s="68">
        <v>2015</v>
      </c>
      <c r="C91" s="68">
        <v>0</v>
      </c>
      <c r="D91" s="68">
        <v>0</v>
      </c>
      <c r="E91" s="68">
        <v>1</v>
      </c>
      <c r="F91" s="68">
        <v>10769</v>
      </c>
      <c r="P91" t="s">
        <v>5</v>
      </c>
      <c r="Q91">
        <v>2015</v>
      </c>
      <c r="R91">
        <v>0</v>
      </c>
      <c r="S91">
        <v>0</v>
      </c>
      <c r="T91">
        <v>1</v>
      </c>
      <c r="U91">
        <v>10769</v>
      </c>
    </row>
    <row r="92" spans="1:21" x14ac:dyDescent="0.25">
      <c r="A92" s="68" t="s">
        <v>5</v>
      </c>
      <c r="B92" s="68">
        <v>2015</v>
      </c>
      <c r="C92" s="68">
        <v>0</v>
      </c>
      <c r="D92" s="68">
        <v>1</v>
      </c>
      <c r="E92" s="68">
        <v>0</v>
      </c>
      <c r="F92" s="68">
        <v>1887</v>
      </c>
      <c r="P92" t="s">
        <v>5</v>
      </c>
      <c r="Q92">
        <v>2015</v>
      </c>
      <c r="R92">
        <v>0</v>
      </c>
      <c r="S92">
        <v>1</v>
      </c>
      <c r="T92">
        <v>0</v>
      </c>
      <c r="U92">
        <v>1887</v>
      </c>
    </row>
    <row r="93" spans="1:21" x14ac:dyDescent="0.25">
      <c r="A93" s="68" t="s">
        <v>5</v>
      </c>
      <c r="B93" s="68">
        <v>2015</v>
      </c>
      <c r="C93" s="68">
        <v>0</v>
      </c>
      <c r="D93" s="68">
        <v>1</v>
      </c>
      <c r="E93" s="68">
        <v>1</v>
      </c>
      <c r="F93" s="68">
        <v>5667</v>
      </c>
      <c r="P93" t="s">
        <v>5</v>
      </c>
      <c r="Q93">
        <v>2015</v>
      </c>
      <c r="R93">
        <v>0</v>
      </c>
      <c r="S93">
        <v>1</v>
      </c>
      <c r="T93">
        <v>1</v>
      </c>
      <c r="U93">
        <v>5667</v>
      </c>
    </row>
    <row r="94" spans="1:21" x14ac:dyDescent="0.25">
      <c r="A94" s="68" t="s">
        <v>5</v>
      </c>
      <c r="B94" s="68">
        <v>2015</v>
      </c>
      <c r="C94" s="68">
        <v>1</v>
      </c>
      <c r="D94" s="68">
        <v>0</v>
      </c>
      <c r="E94" s="68">
        <v>0</v>
      </c>
      <c r="F94" s="68">
        <v>215</v>
      </c>
      <c r="P94" t="s">
        <v>5</v>
      </c>
      <c r="Q94">
        <v>2015</v>
      </c>
      <c r="R94">
        <v>1</v>
      </c>
      <c r="S94">
        <v>0</v>
      </c>
      <c r="T94">
        <v>0</v>
      </c>
      <c r="U94">
        <v>215</v>
      </c>
    </row>
    <row r="95" spans="1:21" x14ac:dyDescent="0.25">
      <c r="A95" s="68" t="s">
        <v>5</v>
      </c>
      <c r="B95" s="68">
        <v>2015</v>
      </c>
      <c r="C95" s="68">
        <v>1</v>
      </c>
      <c r="D95" s="68">
        <v>0</v>
      </c>
      <c r="E95" s="68">
        <v>1</v>
      </c>
      <c r="F95" s="68">
        <v>121</v>
      </c>
      <c r="P95" t="s">
        <v>5</v>
      </c>
      <c r="Q95">
        <v>2015</v>
      </c>
      <c r="R95">
        <v>1</v>
      </c>
      <c r="S95">
        <v>0</v>
      </c>
      <c r="T95">
        <v>1</v>
      </c>
      <c r="U95">
        <v>121</v>
      </c>
    </row>
    <row r="96" spans="1:21" x14ac:dyDescent="0.25">
      <c r="A96" s="68" t="s">
        <v>5</v>
      </c>
      <c r="B96" s="68">
        <v>2015</v>
      </c>
      <c r="C96" s="68">
        <v>1</v>
      </c>
      <c r="D96" s="68">
        <v>1</v>
      </c>
      <c r="E96" s="68">
        <v>0</v>
      </c>
      <c r="F96" s="68">
        <v>283</v>
      </c>
      <c r="P96" t="s">
        <v>5</v>
      </c>
      <c r="Q96">
        <v>2015</v>
      </c>
      <c r="R96">
        <v>1</v>
      </c>
      <c r="S96">
        <v>1</v>
      </c>
      <c r="T96">
        <v>0</v>
      </c>
      <c r="U96">
        <v>283</v>
      </c>
    </row>
    <row r="97" spans="1:21" x14ac:dyDescent="0.25">
      <c r="A97" s="68" t="s">
        <v>5</v>
      </c>
      <c r="B97" s="68">
        <v>2015</v>
      </c>
      <c r="C97" s="68">
        <v>1</v>
      </c>
      <c r="D97" s="68">
        <v>1</v>
      </c>
      <c r="E97" s="68">
        <v>1</v>
      </c>
      <c r="F97" s="68">
        <v>206</v>
      </c>
      <c r="P97" t="s">
        <v>5</v>
      </c>
      <c r="Q97">
        <v>2015</v>
      </c>
      <c r="R97">
        <v>1</v>
      </c>
      <c r="S97">
        <v>1</v>
      </c>
      <c r="T97">
        <v>1</v>
      </c>
      <c r="U97">
        <v>206</v>
      </c>
    </row>
    <row r="98" spans="1:21" x14ac:dyDescent="0.25">
      <c r="A98" s="68" t="s">
        <v>18</v>
      </c>
      <c r="B98" s="68">
        <v>2013</v>
      </c>
      <c r="C98" s="68">
        <v>0</v>
      </c>
      <c r="D98" s="68">
        <v>0</v>
      </c>
      <c r="E98" s="68">
        <v>0</v>
      </c>
      <c r="F98" s="68">
        <v>76</v>
      </c>
      <c r="P98" t="s">
        <v>18</v>
      </c>
      <c r="Q98">
        <v>2013</v>
      </c>
      <c r="R98">
        <v>0</v>
      </c>
      <c r="S98">
        <v>0</v>
      </c>
      <c r="T98">
        <v>0</v>
      </c>
      <c r="U98">
        <v>76</v>
      </c>
    </row>
    <row r="99" spans="1:21" x14ac:dyDescent="0.25">
      <c r="A99" s="68" t="s">
        <v>18</v>
      </c>
      <c r="B99" s="68">
        <v>2013</v>
      </c>
      <c r="C99" s="68">
        <v>0</v>
      </c>
      <c r="D99" s="68">
        <v>0</v>
      </c>
      <c r="E99" s="68">
        <v>1</v>
      </c>
      <c r="F99" s="68">
        <v>36</v>
      </c>
      <c r="P99" t="s">
        <v>18</v>
      </c>
      <c r="Q99">
        <v>2013</v>
      </c>
      <c r="R99">
        <v>0</v>
      </c>
      <c r="S99">
        <v>0</v>
      </c>
      <c r="T99">
        <v>1</v>
      </c>
      <c r="U99">
        <v>36</v>
      </c>
    </row>
    <row r="100" spans="1:21" x14ac:dyDescent="0.25">
      <c r="A100" s="68" t="s">
        <v>18</v>
      </c>
      <c r="B100" s="68">
        <v>2013</v>
      </c>
      <c r="C100" s="68">
        <v>0</v>
      </c>
      <c r="D100" s="68">
        <v>1</v>
      </c>
      <c r="E100" s="68">
        <v>0</v>
      </c>
      <c r="F100" s="68">
        <v>15</v>
      </c>
      <c r="P100" t="s">
        <v>18</v>
      </c>
      <c r="Q100">
        <v>2013</v>
      </c>
      <c r="R100">
        <v>0</v>
      </c>
      <c r="S100">
        <v>1</v>
      </c>
      <c r="T100">
        <v>0</v>
      </c>
      <c r="U100">
        <v>15</v>
      </c>
    </row>
    <row r="101" spans="1:21" x14ac:dyDescent="0.25">
      <c r="A101" s="68" t="s">
        <v>18</v>
      </c>
      <c r="B101" s="68">
        <v>2013</v>
      </c>
      <c r="C101" s="68">
        <v>0</v>
      </c>
      <c r="D101" s="68">
        <v>1</v>
      </c>
      <c r="E101" s="68">
        <v>1</v>
      </c>
      <c r="F101" s="68">
        <v>2</v>
      </c>
      <c r="P101" t="s">
        <v>18</v>
      </c>
      <c r="Q101">
        <v>2013</v>
      </c>
      <c r="R101">
        <v>0</v>
      </c>
      <c r="S101">
        <v>1</v>
      </c>
      <c r="T101">
        <v>1</v>
      </c>
      <c r="U101">
        <v>2</v>
      </c>
    </row>
    <row r="102" spans="1:21" x14ac:dyDescent="0.25">
      <c r="A102" s="68" t="s">
        <v>18</v>
      </c>
      <c r="B102" s="68">
        <v>2013</v>
      </c>
      <c r="C102" s="68">
        <v>1</v>
      </c>
      <c r="D102" s="68">
        <v>0</v>
      </c>
      <c r="E102" s="68">
        <v>0</v>
      </c>
      <c r="F102" s="68">
        <v>120</v>
      </c>
      <c r="P102" t="s">
        <v>18</v>
      </c>
      <c r="Q102">
        <v>2013</v>
      </c>
      <c r="R102">
        <v>1</v>
      </c>
      <c r="S102">
        <v>0</v>
      </c>
      <c r="T102">
        <v>0</v>
      </c>
      <c r="U102">
        <v>120</v>
      </c>
    </row>
    <row r="103" spans="1:21" x14ac:dyDescent="0.25">
      <c r="A103" s="68" t="s">
        <v>18</v>
      </c>
      <c r="B103" s="68">
        <v>2013</v>
      </c>
      <c r="C103" s="68">
        <v>1</v>
      </c>
      <c r="D103" s="68">
        <v>0</v>
      </c>
      <c r="E103" s="68">
        <v>1</v>
      </c>
      <c r="F103" s="68">
        <v>67</v>
      </c>
      <c r="P103" t="s">
        <v>18</v>
      </c>
      <c r="Q103">
        <v>2013</v>
      </c>
      <c r="R103">
        <v>1</v>
      </c>
      <c r="S103">
        <v>0</v>
      </c>
      <c r="T103">
        <v>1</v>
      </c>
      <c r="U103">
        <v>67</v>
      </c>
    </row>
    <row r="104" spans="1:21" x14ac:dyDescent="0.25">
      <c r="A104" s="68" t="s">
        <v>18</v>
      </c>
      <c r="B104" s="68">
        <v>2013</v>
      </c>
      <c r="C104" s="68">
        <v>1</v>
      </c>
      <c r="D104" s="68">
        <v>1</v>
      </c>
      <c r="E104" s="68">
        <v>0</v>
      </c>
      <c r="F104" s="68">
        <v>118</v>
      </c>
      <c r="P104" t="s">
        <v>18</v>
      </c>
      <c r="Q104">
        <v>2013</v>
      </c>
      <c r="R104">
        <v>1</v>
      </c>
      <c r="S104">
        <v>1</v>
      </c>
      <c r="T104">
        <v>0</v>
      </c>
      <c r="U104">
        <v>118</v>
      </c>
    </row>
    <row r="105" spans="1:21" x14ac:dyDescent="0.25">
      <c r="A105" s="68" t="s">
        <v>18</v>
      </c>
      <c r="B105" s="68">
        <v>2013</v>
      </c>
      <c r="C105" s="68">
        <v>1</v>
      </c>
      <c r="D105" s="68">
        <v>1</v>
      </c>
      <c r="E105" s="68">
        <v>1</v>
      </c>
      <c r="F105" s="68">
        <v>46</v>
      </c>
      <c r="P105" t="s">
        <v>18</v>
      </c>
      <c r="Q105">
        <v>2013</v>
      </c>
      <c r="R105">
        <v>1</v>
      </c>
      <c r="S105">
        <v>1</v>
      </c>
      <c r="T105">
        <v>1</v>
      </c>
      <c r="U105">
        <v>46</v>
      </c>
    </row>
    <row r="106" spans="1:21" x14ac:dyDescent="0.25">
      <c r="A106" s="68" t="s">
        <v>18</v>
      </c>
      <c r="B106" s="68">
        <v>2014</v>
      </c>
      <c r="C106" s="68">
        <v>0</v>
      </c>
      <c r="D106" s="68">
        <v>0</v>
      </c>
      <c r="E106" s="68">
        <v>0</v>
      </c>
      <c r="F106" s="68">
        <v>93</v>
      </c>
      <c r="P106" t="s">
        <v>18</v>
      </c>
      <c r="Q106">
        <v>2014</v>
      </c>
      <c r="R106">
        <v>0</v>
      </c>
      <c r="S106">
        <v>0</v>
      </c>
      <c r="T106">
        <v>0</v>
      </c>
      <c r="U106">
        <v>93</v>
      </c>
    </row>
    <row r="107" spans="1:21" x14ac:dyDescent="0.25">
      <c r="A107" s="68" t="s">
        <v>18</v>
      </c>
      <c r="B107" s="68">
        <v>2014</v>
      </c>
      <c r="C107" s="68">
        <v>0</v>
      </c>
      <c r="D107" s="68">
        <v>0</v>
      </c>
      <c r="E107" s="68">
        <v>1</v>
      </c>
      <c r="F107" s="68">
        <v>42</v>
      </c>
      <c r="P107" t="s">
        <v>18</v>
      </c>
      <c r="Q107">
        <v>2014</v>
      </c>
      <c r="R107">
        <v>0</v>
      </c>
      <c r="S107">
        <v>0</v>
      </c>
      <c r="T107">
        <v>1</v>
      </c>
      <c r="U107">
        <v>42</v>
      </c>
    </row>
    <row r="108" spans="1:21" x14ac:dyDescent="0.25">
      <c r="A108" s="68" t="s">
        <v>18</v>
      </c>
      <c r="B108" s="68">
        <v>2014</v>
      </c>
      <c r="C108" s="68">
        <v>0</v>
      </c>
      <c r="D108" s="68">
        <v>1</v>
      </c>
      <c r="E108" s="68">
        <v>0</v>
      </c>
      <c r="F108" s="68">
        <v>20</v>
      </c>
      <c r="P108" t="s">
        <v>18</v>
      </c>
      <c r="Q108">
        <v>2014</v>
      </c>
      <c r="R108">
        <v>0</v>
      </c>
      <c r="S108">
        <v>1</v>
      </c>
      <c r="T108">
        <v>0</v>
      </c>
      <c r="U108">
        <v>20</v>
      </c>
    </row>
    <row r="109" spans="1:21" x14ac:dyDescent="0.25">
      <c r="A109" s="68" t="s">
        <v>18</v>
      </c>
      <c r="B109" s="68">
        <v>2014</v>
      </c>
      <c r="C109" s="68">
        <v>0</v>
      </c>
      <c r="D109" s="68">
        <v>1</v>
      </c>
      <c r="E109" s="68">
        <v>1</v>
      </c>
      <c r="F109" s="68">
        <v>2</v>
      </c>
      <c r="P109" t="s">
        <v>18</v>
      </c>
      <c r="Q109">
        <v>2014</v>
      </c>
      <c r="R109">
        <v>0</v>
      </c>
      <c r="S109">
        <v>1</v>
      </c>
      <c r="T109">
        <v>1</v>
      </c>
      <c r="U109">
        <v>2</v>
      </c>
    </row>
    <row r="110" spans="1:21" x14ac:dyDescent="0.25">
      <c r="A110" s="68" t="s">
        <v>18</v>
      </c>
      <c r="B110" s="68">
        <v>2014</v>
      </c>
      <c r="C110" s="68">
        <v>1</v>
      </c>
      <c r="D110" s="68">
        <v>0</v>
      </c>
      <c r="E110" s="68">
        <v>0</v>
      </c>
      <c r="F110" s="68">
        <v>106</v>
      </c>
      <c r="P110" t="s">
        <v>18</v>
      </c>
      <c r="Q110">
        <v>2014</v>
      </c>
      <c r="R110">
        <v>1</v>
      </c>
      <c r="S110">
        <v>0</v>
      </c>
      <c r="T110">
        <v>0</v>
      </c>
      <c r="U110">
        <v>106</v>
      </c>
    </row>
    <row r="111" spans="1:21" x14ac:dyDescent="0.25">
      <c r="A111" s="68" t="s">
        <v>18</v>
      </c>
      <c r="B111" s="68">
        <v>2014</v>
      </c>
      <c r="C111" s="68">
        <v>1</v>
      </c>
      <c r="D111" s="68">
        <v>0</v>
      </c>
      <c r="E111" s="68">
        <v>1</v>
      </c>
      <c r="F111" s="68">
        <v>58</v>
      </c>
      <c r="P111" t="s">
        <v>18</v>
      </c>
      <c r="Q111">
        <v>2014</v>
      </c>
      <c r="R111">
        <v>1</v>
      </c>
      <c r="S111">
        <v>0</v>
      </c>
      <c r="T111">
        <v>1</v>
      </c>
      <c r="U111">
        <v>58</v>
      </c>
    </row>
    <row r="112" spans="1:21" x14ac:dyDescent="0.25">
      <c r="A112" s="68" t="s">
        <v>18</v>
      </c>
      <c r="B112" s="68">
        <v>2014</v>
      </c>
      <c r="C112" s="68">
        <v>1</v>
      </c>
      <c r="D112" s="68">
        <v>1</v>
      </c>
      <c r="E112" s="68">
        <v>0</v>
      </c>
      <c r="F112" s="68">
        <v>128</v>
      </c>
      <c r="P112" t="s">
        <v>18</v>
      </c>
      <c r="Q112">
        <v>2014</v>
      </c>
      <c r="R112">
        <v>1</v>
      </c>
      <c r="S112">
        <v>1</v>
      </c>
      <c r="T112">
        <v>0</v>
      </c>
      <c r="U112">
        <v>128</v>
      </c>
    </row>
    <row r="113" spans="1:21" x14ac:dyDescent="0.25">
      <c r="A113" s="68" t="s">
        <v>18</v>
      </c>
      <c r="B113" s="68">
        <v>2014</v>
      </c>
      <c r="C113" s="68">
        <v>1</v>
      </c>
      <c r="D113" s="68">
        <v>1</v>
      </c>
      <c r="E113" s="68">
        <v>1</v>
      </c>
      <c r="F113" s="68">
        <v>66</v>
      </c>
      <c r="P113" t="s">
        <v>18</v>
      </c>
      <c r="Q113">
        <v>2014</v>
      </c>
      <c r="R113">
        <v>1</v>
      </c>
      <c r="S113">
        <v>1</v>
      </c>
      <c r="T113">
        <v>1</v>
      </c>
      <c r="U113">
        <v>66</v>
      </c>
    </row>
    <row r="114" spans="1:21" x14ac:dyDescent="0.25">
      <c r="A114" s="68" t="s">
        <v>18</v>
      </c>
      <c r="B114" s="68">
        <v>2015</v>
      </c>
      <c r="C114" s="68">
        <v>0</v>
      </c>
      <c r="D114" s="68">
        <v>0</v>
      </c>
      <c r="E114" s="68">
        <v>0</v>
      </c>
      <c r="F114" s="68">
        <v>108</v>
      </c>
      <c r="P114" t="s">
        <v>18</v>
      </c>
      <c r="Q114">
        <v>2015</v>
      </c>
      <c r="R114">
        <v>0</v>
      </c>
      <c r="S114">
        <v>0</v>
      </c>
      <c r="T114">
        <v>0</v>
      </c>
      <c r="U114">
        <v>108</v>
      </c>
    </row>
    <row r="115" spans="1:21" x14ac:dyDescent="0.25">
      <c r="A115" s="68" t="s">
        <v>18</v>
      </c>
      <c r="B115" s="68">
        <v>2015</v>
      </c>
      <c r="C115" s="68">
        <v>0</v>
      </c>
      <c r="D115" s="68">
        <v>0</v>
      </c>
      <c r="E115" s="68">
        <v>1</v>
      </c>
      <c r="F115" s="68">
        <v>40</v>
      </c>
      <c r="P115" t="s">
        <v>18</v>
      </c>
      <c r="Q115">
        <v>2015</v>
      </c>
      <c r="R115">
        <v>0</v>
      </c>
      <c r="S115">
        <v>0</v>
      </c>
      <c r="T115">
        <v>1</v>
      </c>
      <c r="U115">
        <v>40</v>
      </c>
    </row>
    <row r="116" spans="1:21" x14ac:dyDescent="0.25">
      <c r="A116" s="68" t="s">
        <v>18</v>
      </c>
      <c r="B116" s="68">
        <v>2015</v>
      </c>
      <c r="C116" s="68">
        <v>0</v>
      </c>
      <c r="D116" s="68">
        <v>1</v>
      </c>
      <c r="E116" s="68">
        <v>0</v>
      </c>
      <c r="F116" s="68">
        <v>15</v>
      </c>
      <c r="P116" t="s">
        <v>18</v>
      </c>
      <c r="Q116">
        <v>2015</v>
      </c>
      <c r="R116">
        <v>0</v>
      </c>
      <c r="S116">
        <v>1</v>
      </c>
      <c r="T116">
        <v>0</v>
      </c>
      <c r="U116">
        <v>15</v>
      </c>
    </row>
    <row r="117" spans="1:21" x14ac:dyDescent="0.25">
      <c r="A117" s="68" t="s">
        <v>18</v>
      </c>
      <c r="B117" s="68">
        <v>2015</v>
      </c>
      <c r="C117" s="68">
        <v>0</v>
      </c>
      <c r="D117" s="68">
        <v>1</v>
      </c>
      <c r="E117" s="68">
        <v>1</v>
      </c>
      <c r="F117" s="68">
        <v>5</v>
      </c>
      <c r="P117" t="s">
        <v>18</v>
      </c>
      <c r="Q117">
        <v>2015</v>
      </c>
      <c r="R117">
        <v>0</v>
      </c>
      <c r="S117">
        <v>1</v>
      </c>
      <c r="T117">
        <v>1</v>
      </c>
      <c r="U117">
        <v>5</v>
      </c>
    </row>
    <row r="118" spans="1:21" x14ac:dyDescent="0.25">
      <c r="A118" s="68" t="s">
        <v>18</v>
      </c>
      <c r="B118" s="68">
        <v>2015</v>
      </c>
      <c r="C118" s="68">
        <v>1</v>
      </c>
      <c r="D118" s="68">
        <v>0</v>
      </c>
      <c r="E118" s="68">
        <v>0</v>
      </c>
      <c r="F118" s="68">
        <v>111</v>
      </c>
      <c r="P118" t="s">
        <v>18</v>
      </c>
      <c r="Q118">
        <v>2015</v>
      </c>
      <c r="R118">
        <v>1</v>
      </c>
      <c r="S118">
        <v>0</v>
      </c>
      <c r="T118">
        <v>0</v>
      </c>
      <c r="U118">
        <v>111</v>
      </c>
    </row>
    <row r="119" spans="1:21" x14ac:dyDescent="0.25">
      <c r="A119" s="68" t="s">
        <v>18</v>
      </c>
      <c r="B119" s="68">
        <v>2015</v>
      </c>
      <c r="C119" s="68">
        <v>1</v>
      </c>
      <c r="D119" s="68">
        <v>0</v>
      </c>
      <c r="E119" s="68">
        <v>1</v>
      </c>
      <c r="F119" s="68">
        <v>65</v>
      </c>
      <c r="P119" t="s">
        <v>18</v>
      </c>
      <c r="Q119">
        <v>2015</v>
      </c>
      <c r="R119">
        <v>1</v>
      </c>
      <c r="S119">
        <v>0</v>
      </c>
      <c r="T119">
        <v>1</v>
      </c>
      <c r="U119">
        <v>65</v>
      </c>
    </row>
    <row r="120" spans="1:21" x14ac:dyDescent="0.25">
      <c r="A120" s="68" t="s">
        <v>18</v>
      </c>
      <c r="B120" s="68">
        <v>2015</v>
      </c>
      <c r="C120" s="68">
        <v>1</v>
      </c>
      <c r="D120" s="68">
        <v>1</v>
      </c>
      <c r="E120" s="68">
        <v>0</v>
      </c>
      <c r="F120" s="68">
        <v>144</v>
      </c>
      <c r="P120" t="s">
        <v>18</v>
      </c>
      <c r="Q120">
        <v>2015</v>
      </c>
      <c r="R120">
        <v>1</v>
      </c>
      <c r="S120">
        <v>1</v>
      </c>
      <c r="T120">
        <v>0</v>
      </c>
      <c r="U120">
        <v>144</v>
      </c>
    </row>
    <row r="121" spans="1:21" x14ac:dyDescent="0.25">
      <c r="A121" s="68" t="s">
        <v>18</v>
      </c>
      <c r="B121" s="68">
        <v>2015</v>
      </c>
      <c r="C121" s="68">
        <v>1</v>
      </c>
      <c r="D121" s="68">
        <v>1</v>
      </c>
      <c r="E121" s="68">
        <v>1</v>
      </c>
      <c r="F121" s="68">
        <v>72</v>
      </c>
      <c r="P121" t="s">
        <v>18</v>
      </c>
      <c r="Q121">
        <v>2015</v>
      </c>
      <c r="R121">
        <v>1</v>
      </c>
      <c r="S121">
        <v>1</v>
      </c>
      <c r="T121">
        <v>1</v>
      </c>
      <c r="U121">
        <v>72</v>
      </c>
    </row>
    <row r="122" spans="1:21" x14ac:dyDescent="0.25">
      <c r="A122" s="68" t="s">
        <v>7</v>
      </c>
      <c r="B122" s="68">
        <v>2013</v>
      </c>
      <c r="C122" s="68">
        <v>0</v>
      </c>
      <c r="D122" s="68">
        <v>0</v>
      </c>
      <c r="E122" s="68">
        <v>0</v>
      </c>
      <c r="F122" s="68">
        <v>3562</v>
      </c>
      <c r="P122" t="s">
        <v>7</v>
      </c>
      <c r="Q122">
        <v>2013</v>
      </c>
      <c r="R122">
        <v>0</v>
      </c>
      <c r="S122">
        <v>0</v>
      </c>
      <c r="T122">
        <v>0</v>
      </c>
      <c r="U122">
        <v>3562</v>
      </c>
    </row>
    <row r="123" spans="1:21" x14ac:dyDescent="0.25">
      <c r="A123" s="68" t="s">
        <v>7</v>
      </c>
      <c r="B123" s="68">
        <v>2013</v>
      </c>
      <c r="C123" s="68">
        <v>0</v>
      </c>
      <c r="D123" s="68">
        <v>0</v>
      </c>
      <c r="E123" s="68">
        <v>1</v>
      </c>
      <c r="F123" s="68">
        <v>5142</v>
      </c>
      <c r="P123" t="s">
        <v>7</v>
      </c>
      <c r="Q123">
        <v>2013</v>
      </c>
      <c r="R123">
        <v>0</v>
      </c>
      <c r="S123">
        <v>0</v>
      </c>
      <c r="T123">
        <v>1</v>
      </c>
      <c r="U123">
        <v>5142</v>
      </c>
    </row>
    <row r="124" spans="1:21" x14ac:dyDescent="0.25">
      <c r="A124" s="68" t="s">
        <v>7</v>
      </c>
      <c r="B124" s="68">
        <v>2013</v>
      </c>
      <c r="C124" s="68">
        <v>0</v>
      </c>
      <c r="D124" s="68">
        <v>1</v>
      </c>
      <c r="E124" s="68">
        <v>0</v>
      </c>
      <c r="F124" s="68">
        <v>423</v>
      </c>
      <c r="P124" t="s">
        <v>7</v>
      </c>
      <c r="Q124">
        <v>2013</v>
      </c>
      <c r="R124">
        <v>0</v>
      </c>
      <c r="S124">
        <v>1</v>
      </c>
      <c r="T124">
        <v>0</v>
      </c>
      <c r="U124">
        <v>423</v>
      </c>
    </row>
    <row r="125" spans="1:21" x14ac:dyDescent="0.25">
      <c r="A125" s="68" t="s">
        <v>7</v>
      </c>
      <c r="B125" s="68">
        <v>2013</v>
      </c>
      <c r="C125" s="68">
        <v>0</v>
      </c>
      <c r="D125" s="68">
        <v>1</v>
      </c>
      <c r="E125" s="68">
        <v>1</v>
      </c>
      <c r="F125" s="68">
        <v>445</v>
      </c>
      <c r="P125" t="s">
        <v>7</v>
      </c>
      <c r="Q125">
        <v>2013</v>
      </c>
      <c r="R125">
        <v>0</v>
      </c>
      <c r="S125">
        <v>1</v>
      </c>
      <c r="T125">
        <v>1</v>
      </c>
      <c r="U125">
        <v>445</v>
      </c>
    </row>
    <row r="126" spans="1:21" x14ac:dyDescent="0.25">
      <c r="A126" s="68" t="s">
        <v>7</v>
      </c>
      <c r="B126" s="68">
        <v>2013</v>
      </c>
      <c r="C126" s="68">
        <v>1</v>
      </c>
      <c r="D126" s="68">
        <v>0</v>
      </c>
      <c r="E126" s="68">
        <v>0</v>
      </c>
      <c r="F126" s="68">
        <v>301</v>
      </c>
      <c r="P126" t="s">
        <v>7</v>
      </c>
      <c r="Q126">
        <v>2013</v>
      </c>
      <c r="R126">
        <v>1</v>
      </c>
      <c r="S126">
        <v>0</v>
      </c>
      <c r="T126">
        <v>0</v>
      </c>
      <c r="U126">
        <v>301</v>
      </c>
    </row>
    <row r="127" spans="1:21" x14ac:dyDescent="0.25">
      <c r="A127" s="68" t="s">
        <v>7</v>
      </c>
      <c r="B127" s="68">
        <v>2013</v>
      </c>
      <c r="C127" s="68">
        <v>1</v>
      </c>
      <c r="D127" s="68">
        <v>0</v>
      </c>
      <c r="E127" s="68">
        <v>1</v>
      </c>
      <c r="F127" s="68">
        <v>135</v>
      </c>
      <c r="P127" t="s">
        <v>7</v>
      </c>
      <c r="Q127">
        <v>2013</v>
      </c>
      <c r="R127">
        <v>1</v>
      </c>
      <c r="S127">
        <v>0</v>
      </c>
      <c r="T127">
        <v>1</v>
      </c>
      <c r="U127">
        <v>135</v>
      </c>
    </row>
    <row r="128" spans="1:21" x14ac:dyDescent="0.25">
      <c r="A128" s="68" t="s">
        <v>7</v>
      </c>
      <c r="B128" s="68">
        <v>2013</v>
      </c>
      <c r="C128" s="68">
        <v>1</v>
      </c>
      <c r="D128" s="68">
        <v>1</v>
      </c>
      <c r="E128" s="68">
        <v>0</v>
      </c>
      <c r="F128" s="68">
        <v>272</v>
      </c>
      <c r="P128" t="s">
        <v>7</v>
      </c>
      <c r="Q128">
        <v>2013</v>
      </c>
      <c r="R128">
        <v>1</v>
      </c>
      <c r="S128">
        <v>1</v>
      </c>
      <c r="T128">
        <v>0</v>
      </c>
      <c r="U128">
        <v>272</v>
      </c>
    </row>
    <row r="129" spans="1:21" x14ac:dyDescent="0.25">
      <c r="A129" s="68" t="s">
        <v>7</v>
      </c>
      <c r="B129" s="68">
        <v>2013</v>
      </c>
      <c r="C129" s="68">
        <v>1</v>
      </c>
      <c r="D129" s="68">
        <v>1</v>
      </c>
      <c r="E129" s="68">
        <v>1</v>
      </c>
      <c r="F129" s="68">
        <v>135</v>
      </c>
      <c r="P129" t="s">
        <v>7</v>
      </c>
      <c r="Q129">
        <v>2013</v>
      </c>
      <c r="R129">
        <v>1</v>
      </c>
      <c r="S129">
        <v>1</v>
      </c>
      <c r="T129">
        <v>1</v>
      </c>
      <c r="U129">
        <v>135</v>
      </c>
    </row>
    <row r="130" spans="1:21" x14ac:dyDescent="0.25">
      <c r="A130" s="68" t="s">
        <v>7</v>
      </c>
      <c r="B130" s="68">
        <v>2014</v>
      </c>
      <c r="C130" s="68">
        <v>0</v>
      </c>
      <c r="D130" s="68">
        <v>0</v>
      </c>
      <c r="E130" s="68">
        <v>0</v>
      </c>
      <c r="F130" s="68">
        <v>3703</v>
      </c>
      <c r="P130" t="s">
        <v>7</v>
      </c>
      <c r="Q130">
        <v>2014</v>
      </c>
      <c r="R130">
        <v>0</v>
      </c>
      <c r="S130">
        <v>0</v>
      </c>
      <c r="T130">
        <v>0</v>
      </c>
      <c r="U130">
        <v>3703</v>
      </c>
    </row>
    <row r="131" spans="1:21" x14ac:dyDescent="0.25">
      <c r="A131" s="68" t="s">
        <v>7</v>
      </c>
      <c r="B131" s="68">
        <v>2014</v>
      </c>
      <c r="C131" s="68">
        <v>0</v>
      </c>
      <c r="D131" s="68">
        <v>0</v>
      </c>
      <c r="E131" s="68">
        <v>1</v>
      </c>
      <c r="F131" s="68">
        <v>5328</v>
      </c>
      <c r="P131" t="s">
        <v>7</v>
      </c>
      <c r="Q131">
        <v>2014</v>
      </c>
      <c r="R131">
        <v>0</v>
      </c>
      <c r="S131">
        <v>0</v>
      </c>
      <c r="T131">
        <v>1</v>
      </c>
      <c r="U131">
        <v>5328</v>
      </c>
    </row>
    <row r="132" spans="1:21" x14ac:dyDescent="0.25">
      <c r="A132" s="68" t="s">
        <v>7</v>
      </c>
      <c r="B132" s="68">
        <v>2014</v>
      </c>
      <c r="C132" s="68">
        <v>0</v>
      </c>
      <c r="D132" s="68">
        <v>1</v>
      </c>
      <c r="E132" s="68">
        <v>0</v>
      </c>
      <c r="F132" s="68">
        <v>523</v>
      </c>
      <c r="P132" t="s">
        <v>7</v>
      </c>
      <c r="Q132">
        <v>2014</v>
      </c>
      <c r="R132">
        <v>0</v>
      </c>
      <c r="S132">
        <v>1</v>
      </c>
      <c r="T132">
        <v>0</v>
      </c>
      <c r="U132">
        <v>523</v>
      </c>
    </row>
    <row r="133" spans="1:21" x14ac:dyDescent="0.25">
      <c r="A133" s="68" t="s">
        <v>7</v>
      </c>
      <c r="B133" s="68">
        <v>2014</v>
      </c>
      <c r="C133" s="68">
        <v>0</v>
      </c>
      <c r="D133" s="68">
        <v>1</v>
      </c>
      <c r="E133" s="68">
        <v>1</v>
      </c>
      <c r="F133" s="68">
        <v>470</v>
      </c>
      <c r="P133" t="s">
        <v>7</v>
      </c>
      <c r="Q133">
        <v>2014</v>
      </c>
      <c r="R133">
        <v>0</v>
      </c>
      <c r="S133">
        <v>1</v>
      </c>
      <c r="T133">
        <v>1</v>
      </c>
      <c r="U133">
        <v>470</v>
      </c>
    </row>
    <row r="134" spans="1:21" x14ac:dyDescent="0.25">
      <c r="A134" s="68" t="s">
        <v>7</v>
      </c>
      <c r="B134" s="68">
        <v>2014</v>
      </c>
      <c r="C134" s="68">
        <v>1</v>
      </c>
      <c r="D134" s="68">
        <v>0</v>
      </c>
      <c r="E134" s="68">
        <v>0</v>
      </c>
      <c r="F134" s="68">
        <v>273</v>
      </c>
      <c r="P134" t="s">
        <v>7</v>
      </c>
      <c r="Q134">
        <v>2014</v>
      </c>
      <c r="R134">
        <v>1</v>
      </c>
      <c r="S134">
        <v>0</v>
      </c>
      <c r="T134">
        <v>0</v>
      </c>
      <c r="U134">
        <v>273</v>
      </c>
    </row>
    <row r="135" spans="1:21" x14ac:dyDescent="0.25">
      <c r="A135" s="68" t="s">
        <v>7</v>
      </c>
      <c r="B135" s="68">
        <v>2014</v>
      </c>
      <c r="C135" s="68">
        <v>1</v>
      </c>
      <c r="D135" s="68">
        <v>0</v>
      </c>
      <c r="E135" s="68">
        <v>1</v>
      </c>
      <c r="F135" s="68">
        <v>111</v>
      </c>
      <c r="P135" t="s">
        <v>7</v>
      </c>
      <c r="Q135">
        <v>2014</v>
      </c>
      <c r="R135">
        <v>1</v>
      </c>
      <c r="S135">
        <v>0</v>
      </c>
      <c r="T135">
        <v>1</v>
      </c>
      <c r="U135">
        <v>111</v>
      </c>
    </row>
    <row r="136" spans="1:21" x14ac:dyDescent="0.25">
      <c r="A136" s="68" t="s">
        <v>7</v>
      </c>
      <c r="B136" s="68">
        <v>2014</v>
      </c>
      <c r="C136" s="68">
        <v>1</v>
      </c>
      <c r="D136" s="68">
        <v>1</v>
      </c>
      <c r="E136" s="68">
        <v>0</v>
      </c>
      <c r="F136" s="68">
        <v>302</v>
      </c>
      <c r="P136" t="s">
        <v>7</v>
      </c>
      <c r="Q136">
        <v>2014</v>
      </c>
      <c r="R136">
        <v>1</v>
      </c>
      <c r="S136">
        <v>1</v>
      </c>
      <c r="T136">
        <v>0</v>
      </c>
      <c r="U136">
        <v>302</v>
      </c>
    </row>
    <row r="137" spans="1:21" x14ac:dyDescent="0.25">
      <c r="A137" s="68" t="s">
        <v>7</v>
      </c>
      <c r="B137" s="68">
        <v>2014</v>
      </c>
      <c r="C137" s="68">
        <v>1</v>
      </c>
      <c r="D137" s="68">
        <v>1</v>
      </c>
      <c r="E137" s="68">
        <v>1</v>
      </c>
      <c r="F137" s="68">
        <v>149</v>
      </c>
      <c r="P137" t="s">
        <v>7</v>
      </c>
      <c r="Q137">
        <v>2014</v>
      </c>
      <c r="R137">
        <v>1</v>
      </c>
      <c r="S137">
        <v>1</v>
      </c>
      <c r="T137">
        <v>1</v>
      </c>
      <c r="U137">
        <v>149</v>
      </c>
    </row>
    <row r="138" spans="1:21" x14ac:dyDescent="0.25">
      <c r="A138" s="68" t="s">
        <v>7</v>
      </c>
      <c r="B138" s="68">
        <v>2015</v>
      </c>
      <c r="C138" s="68">
        <v>0</v>
      </c>
      <c r="D138" s="68">
        <v>0</v>
      </c>
      <c r="E138" s="68">
        <v>0</v>
      </c>
      <c r="F138" s="68">
        <v>3590</v>
      </c>
      <c r="P138" t="s">
        <v>7</v>
      </c>
      <c r="Q138">
        <v>2015</v>
      </c>
      <c r="R138">
        <v>0</v>
      </c>
      <c r="S138">
        <v>0</v>
      </c>
      <c r="T138">
        <v>0</v>
      </c>
      <c r="U138">
        <v>3590</v>
      </c>
    </row>
    <row r="139" spans="1:21" x14ac:dyDescent="0.25">
      <c r="A139" s="68" t="s">
        <v>7</v>
      </c>
      <c r="B139" s="68">
        <v>2015</v>
      </c>
      <c r="C139" s="68">
        <v>0</v>
      </c>
      <c r="D139" s="68">
        <v>0</v>
      </c>
      <c r="E139" s="68">
        <v>1</v>
      </c>
      <c r="F139" s="68">
        <v>5337</v>
      </c>
      <c r="P139" t="s">
        <v>7</v>
      </c>
      <c r="Q139">
        <v>2015</v>
      </c>
      <c r="R139">
        <v>0</v>
      </c>
      <c r="S139">
        <v>0</v>
      </c>
      <c r="T139">
        <v>1</v>
      </c>
      <c r="U139">
        <v>5337</v>
      </c>
    </row>
    <row r="140" spans="1:21" x14ac:dyDescent="0.25">
      <c r="A140" s="68" t="s">
        <v>7</v>
      </c>
      <c r="B140" s="68">
        <v>2015</v>
      </c>
      <c r="C140" s="68">
        <v>0</v>
      </c>
      <c r="D140" s="68">
        <v>1</v>
      </c>
      <c r="E140" s="68">
        <v>0</v>
      </c>
      <c r="F140" s="68">
        <v>512</v>
      </c>
      <c r="P140" t="s">
        <v>7</v>
      </c>
      <c r="Q140">
        <v>2015</v>
      </c>
      <c r="R140">
        <v>0</v>
      </c>
      <c r="S140">
        <v>1</v>
      </c>
      <c r="T140">
        <v>0</v>
      </c>
      <c r="U140">
        <v>512</v>
      </c>
    </row>
    <row r="141" spans="1:21" x14ac:dyDescent="0.25">
      <c r="A141" s="68" t="s">
        <v>7</v>
      </c>
      <c r="B141" s="68">
        <v>2015</v>
      </c>
      <c r="C141" s="68">
        <v>0</v>
      </c>
      <c r="D141" s="68">
        <v>1</v>
      </c>
      <c r="E141" s="68">
        <v>1</v>
      </c>
      <c r="F141" s="68">
        <v>516</v>
      </c>
      <c r="P141" t="s">
        <v>7</v>
      </c>
      <c r="Q141">
        <v>2015</v>
      </c>
      <c r="R141">
        <v>0</v>
      </c>
      <c r="S141">
        <v>1</v>
      </c>
      <c r="T141">
        <v>1</v>
      </c>
      <c r="U141">
        <v>516</v>
      </c>
    </row>
    <row r="142" spans="1:21" x14ac:dyDescent="0.25">
      <c r="A142" s="68" t="s">
        <v>7</v>
      </c>
      <c r="B142" s="68">
        <v>2015</v>
      </c>
      <c r="C142" s="68">
        <v>1</v>
      </c>
      <c r="D142" s="68">
        <v>0</v>
      </c>
      <c r="E142" s="68">
        <v>0</v>
      </c>
      <c r="F142" s="68">
        <v>267</v>
      </c>
      <c r="P142" t="s">
        <v>7</v>
      </c>
      <c r="Q142">
        <v>2015</v>
      </c>
      <c r="R142">
        <v>1</v>
      </c>
      <c r="S142">
        <v>0</v>
      </c>
      <c r="T142">
        <v>0</v>
      </c>
      <c r="U142">
        <v>267</v>
      </c>
    </row>
    <row r="143" spans="1:21" x14ac:dyDescent="0.25">
      <c r="A143" s="68" t="s">
        <v>7</v>
      </c>
      <c r="B143" s="68">
        <v>2015</v>
      </c>
      <c r="C143" s="68">
        <v>1</v>
      </c>
      <c r="D143" s="68">
        <v>0</v>
      </c>
      <c r="E143" s="68">
        <v>1</v>
      </c>
      <c r="F143" s="68">
        <v>118</v>
      </c>
      <c r="P143" t="s">
        <v>7</v>
      </c>
      <c r="Q143">
        <v>2015</v>
      </c>
      <c r="R143">
        <v>1</v>
      </c>
      <c r="S143">
        <v>0</v>
      </c>
      <c r="T143">
        <v>1</v>
      </c>
      <c r="U143">
        <v>118</v>
      </c>
    </row>
    <row r="144" spans="1:21" x14ac:dyDescent="0.25">
      <c r="A144" s="68" t="s">
        <v>7</v>
      </c>
      <c r="B144" s="68">
        <v>2015</v>
      </c>
      <c r="C144" s="68">
        <v>1</v>
      </c>
      <c r="D144" s="68">
        <v>1</v>
      </c>
      <c r="E144" s="68">
        <v>0</v>
      </c>
      <c r="F144" s="68">
        <v>267</v>
      </c>
      <c r="P144" t="s">
        <v>7</v>
      </c>
      <c r="Q144">
        <v>2015</v>
      </c>
      <c r="R144">
        <v>1</v>
      </c>
      <c r="S144">
        <v>1</v>
      </c>
      <c r="T144">
        <v>0</v>
      </c>
      <c r="U144">
        <v>267</v>
      </c>
    </row>
    <row r="145" spans="1:21" x14ac:dyDescent="0.25">
      <c r="A145" s="68" t="s">
        <v>7</v>
      </c>
      <c r="B145" s="68">
        <v>2015</v>
      </c>
      <c r="C145" s="68">
        <v>1</v>
      </c>
      <c r="D145" s="68">
        <v>1</v>
      </c>
      <c r="E145" s="68">
        <v>1</v>
      </c>
      <c r="F145" s="68">
        <v>152</v>
      </c>
      <c r="P145" t="s">
        <v>7</v>
      </c>
      <c r="Q145">
        <v>2015</v>
      </c>
      <c r="R145">
        <v>1</v>
      </c>
      <c r="S145">
        <v>1</v>
      </c>
      <c r="T145">
        <v>1</v>
      </c>
      <c r="U145">
        <v>152</v>
      </c>
    </row>
    <row r="146" spans="1:21" x14ac:dyDescent="0.25">
      <c r="A146" s="68" t="s">
        <v>19</v>
      </c>
      <c r="B146" s="68">
        <v>2013</v>
      </c>
      <c r="C146" s="68">
        <v>0</v>
      </c>
      <c r="D146" s="68">
        <v>0</v>
      </c>
      <c r="E146" s="68">
        <v>0</v>
      </c>
      <c r="F146" s="68">
        <v>213</v>
      </c>
      <c r="P146" t="s">
        <v>19</v>
      </c>
      <c r="Q146">
        <v>2013</v>
      </c>
      <c r="R146">
        <v>0</v>
      </c>
      <c r="S146">
        <v>0</v>
      </c>
      <c r="T146">
        <v>0</v>
      </c>
      <c r="U146">
        <v>213</v>
      </c>
    </row>
    <row r="147" spans="1:21" x14ac:dyDescent="0.25">
      <c r="A147" s="68" t="s">
        <v>19</v>
      </c>
      <c r="B147" s="68">
        <v>2013</v>
      </c>
      <c r="C147" s="68">
        <v>0</v>
      </c>
      <c r="D147" s="68">
        <v>0</v>
      </c>
      <c r="E147" s="68">
        <v>1</v>
      </c>
      <c r="F147" s="68">
        <v>422</v>
      </c>
      <c r="P147" t="s">
        <v>19</v>
      </c>
      <c r="Q147">
        <v>2013</v>
      </c>
      <c r="R147">
        <v>0</v>
      </c>
      <c r="S147">
        <v>0</v>
      </c>
      <c r="T147">
        <v>1</v>
      </c>
      <c r="U147">
        <v>422</v>
      </c>
    </row>
    <row r="148" spans="1:21" x14ac:dyDescent="0.25">
      <c r="A148" s="68" t="s">
        <v>19</v>
      </c>
      <c r="B148" s="68">
        <v>2013</v>
      </c>
      <c r="C148" s="68">
        <v>0</v>
      </c>
      <c r="D148" s="68">
        <v>1</v>
      </c>
      <c r="E148" s="68">
        <v>0</v>
      </c>
      <c r="F148" s="68">
        <v>17</v>
      </c>
      <c r="P148" t="s">
        <v>19</v>
      </c>
      <c r="Q148">
        <v>2013</v>
      </c>
      <c r="R148">
        <v>0</v>
      </c>
      <c r="S148">
        <v>1</v>
      </c>
      <c r="T148">
        <v>0</v>
      </c>
      <c r="U148">
        <v>17</v>
      </c>
    </row>
    <row r="149" spans="1:21" x14ac:dyDescent="0.25">
      <c r="A149" s="68" t="s">
        <v>19</v>
      </c>
      <c r="B149" s="68">
        <v>2013</v>
      </c>
      <c r="C149" s="68">
        <v>0</v>
      </c>
      <c r="D149" s="68">
        <v>1</v>
      </c>
      <c r="E149" s="68">
        <v>1</v>
      </c>
      <c r="F149" s="68">
        <v>15</v>
      </c>
      <c r="P149" t="s">
        <v>19</v>
      </c>
      <c r="Q149">
        <v>2013</v>
      </c>
      <c r="R149">
        <v>0</v>
      </c>
      <c r="S149">
        <v>1</v>
      </c>
      <c r="T149">
        <v>1</v>
      </c>
      <c r="U149">
        <v>15</v>
      </c>
    </row>
    <row r="150" spans="1:21" x14ac:dyDescent="0.25">
      <c r="A150" s="68" t="s">
        <v>19</v>
      </c>
      <c r="B150" s="68">
        <v>2013</v>
      </c>
      <c r="C150" s="68">
        <v>1</v>
      </c>
      <c r="D150" s="68">
        <v>0</v>
      </c>
      <c r="E150" s="68">
        <v>0</v>
      </c>
      <c r="F150" s="68">
        <v>566</v>
      </c>
      <c r="P150" t="s">
        <v>19</v>
      </c>
      <c r="Q150">
        <v>2013</v>
      </c>
      <c r="R150">
        <v>1</v>
      </c>
      <c r="S150">
        <v>0</v>
      </c>
      <c r="T150">
        <v>0</v>
      </c>
      <c r="U150">
        <v>566</v>
      </c>
    </row>
    <row r="151" spans="1:21" x14ac:dyDescent="0.25">
      <c r="A151" s="68" t="s">
        <v>19</v>
      </c>
      <c r="B151" s="68">
        <v>2013</v>
      </c>
      <c r="C151" s="68">
        <v>1</v>
      </c>
      <c r="D151" s="68">
        <v>0</v>
      </c>
      <c r="E151" s="68">
        <v>1</v>
      </c>
      <c r="F151" s="68">
        <v>327</v>
      </c>
      <c r="P151" t="s">
        <v>19</v>
      </c>
      <c r="Q151">
        <v>2013</v>
      </c>
      <c r="R151">
        <v>1</v>
      </c>
      <c r="S151">
        <v>0</v>
      </c>
      <c r="T151">
        <v>1</v>
      </c>
      <c r="U151">
        <v>327</v>
      </c>
    </row>
    <row r="152" spans="1:21" x14ac:dyDescent="0.25">
      <c r="A152" s="68" t="s">
        <v>19</v>
      </c>
      <c r="B152" s="68">
        <v>2013</v>
      </c>
      <c r="C152" s="68">
        <v>1</v>
      </c>
      <c r="D152" s="68">
        <v>1</v>
      </c>
      <c r="E152" s="68">
        <v>0</v>
      </c>
      <c r="F152" s="68">
        <v>162</v>
      </c>
      <c r="P152" t="s">
        <v>19</v>
      </c>
      <c r="Q152">
        <v>2013</v>
      </c>
      <c r="R152">
        <v>1</v>
      </c>
      <c r="S152">
        <v>1</v>
      </c>
      <c r="T152">
        <v>0</v>
      </c>
      <c r="U152">
        <v>162</v>
      </c>
    </row>
    <row r="153" spans="1:21" x14ac:dyDescent="0.25">
      <c r="A153" s="68" t="s">
        <v>19</v>
      </c>
      <c r="B153" s="68">
        <v>2013</v>
      </c>
      <c r="C153" s="68">
        <v>1</v>
      </c>
      <c r="D153" s="68">
        <v>1</v>
      </c>
      <c r="E153" s="68">
        <v>1</v>
      </c>
      <c r="F153" s="68">
        <v>111</v>
      </c>
      <c r="P153" t="s">
        <v>19</v>
      </c>
      <c r="Q153">
        <v>2013</v>
      </c>
      <c r="R153">
        <v>1</v>
      </c>
      <c r="S153">
        <v>1</v>
      </c>
      <c r="T153">
        <v>1</v>
      </c>
      <c r="U153">
        <v>111</v>
      </c>
    </row>
    <row r="154" spans="1:21" x14ac:dyDescent="0.25">
      <c r="A154" s="68" t="s">
        <v>19</v>
      </c>
      <c r="B154" s="68">
        <v>2014</v>
      </c>
      <c r="C154" s="68">
        <v>0</v>
      </c>
      <c r="D154" s="68">
        <v>0</v>
      </c>
      <c r="E154" s="68">
        <v>0</v>
      </c>
      <c r="F154" s="68">
        <v>210</v>
      </c>
      <c r="P154" t="s">
        <v>19</v>
      </c>
      <c r="Q154">
        <v>2014</v>
      </c>
      <c r="R154">
        <v>0</v>
      </c>
      <c r="S154">
        <v>0</v>
      </c>
      <c r="T154">
        <v>0</v>
      </c>
      <c r="U154">
        <v>210</v>
      </c>
    </row>
    <row r="155" spans="1:21" x14ac:dyDescent="0.25">
      <c r="A155" s="68" t="s">
        <v>19</v>
      </c>
      <c r="B155" s="68">
        <v>2014</v>
      </c>
      <c r="C155" s="68">
        <v>0</v>
      </c>
      <c r="D155" s="68">
        <v>0</v>
      </c>
      <c r="E155" s="68">
        <v>1</v>
      </c>
      <c r="F155" s="68">
        <v>414</v>
      </c>
      <c r="P155" t="s">
        <v>19</v>
      </c>
      <c r="Q155">
        <v>2014</v>
      </c>
      <c r="R155">
        <v>0</v>
      </c>
      <c r="S155">
        <v>0</v>
      </c>
      <c r="T155">
        <v>1</v>
      </c>
      <c r="U155">
        <v>414</v>
      </c>
    </row>
    <row r="156" spans="1:21" x14ac:dyDescent="0.25">
      <c r="A156" s="68" t="s">
        <v>19</v>
      </c>
      <c r="B156" s="68">
        <v>2014</v>
      </c>
      <c r="C156" s="68">
        <v>0</v>
      </c>
      <c r="D156" s="68">
        <v>1</v>
      </c>
      <c r="E156" s="68">
        <v>0</v>
      </c>
      <c r="F156" s="68">
        <v>16</v>
      </c>
      <c r="P156" t="s">
        <v>19</v>
      </c>
      <c r="Q156">
        <v>2014</v>
      </c>
      <c r="R156">
        <v>0</v>
      </c>
      <c r="S156">
        <v>1</v>
      </c>
      <c r="T156">
        <v>0</v>
      </c>
      <c r="U156">
        <v>16</v>
      </c>
    </row>
    <row r="157" spans="1:21" x14ac:dyDescent="0.25">
      <c r="A157" s="68" t="s">
        <v>19</v>
      </c>
      <c r="B157" s="68">
        <v>2014</v>
      </c>
      <c r="C157" s="68">
        <v>0</v>
      </c>
      <c r="D157" s="68">
        <v>1</v>
      </c>
      <c r="E157" s="68">
        <v>1</v>
      </c>
      <c r="F157" s="68">
        <v>13</v>
      </c>
      <c r="P157" t="s">
        <v>19</v>
      </c>
      <c r="Q157">
        <v>2014</v>
      </c>
      <c r="R157">
        <v>0</v>
      </c>
      <c r="S157">
        <v>1</v>
      </c>
      <c r="T157">
        <v>1</v>
      </c>
      <c r="U157">
        <v>13</v>
      </c>
    </row>
    <row r="158" spans="1:21" x14ac:dyDescent="0.25">
      <c r="A158" s="68" t="s">
        <v>19</v>
      </c>
      <c r="B158" s="68">
        <v>2014</v>
      </c>
      <c r="C158" s="68">
        <v>1</v>
      </c>
      <c r="D158" s="68">
        <v>0</v>
      </c>
      <c r="E158" s="68">
        <v>0</v>
      </c>
      <c r="F158" s="68">
        <v>552</v>
      </c>
      <c r="P158" t="s">
        <v>19</v>
      </c>
      <c r="Q158">
        <v>2014</v>
      </c>
      <c r="R158">
        <v>1</v>
      </c>
      <c r="S158">
        <v>0</v>
      </c>
      <c r="T158">
        <v>0</v>
      </c>
      <c r="U158">
        <v>552</v>
      </c>
    </row>
    <row r="159" spans="1:21" x14ac:dyDescent="0.25">
      <c r="A159" s="68" t="s">
        <v>19</v>
      </c>
      <c r="B159" s="68">
        <v>2014</v>
      </c>
      <c r="C159" s="68">
        <v>1</v>
      </c>
      <c r="D159" s="68">
        <v>0</v>
      </c>
      <c r="E159" s="68">
        <v>1</v>
      </c>
      <c r="F159" s="68">
        <v>330</v>
      </c>
      <c r="P159" t="s">
        <v>19</v>
      </c>
      <c r="Q159">
        <v>2014</v>
      </c>
      <c r="R159">
        <v>1</v>
      </c>
      <c r="S159">
        <v>0</v>
      </c>
      <c r="T159">
        <v>1</v>
      </c>
      <c r="U159">
        <v>330</v>
      </c>
    </row>
    <row r="160" spans="1:21" x14ac:dyDescent="0.25">
      <c r="A160" s="68" t="s">
        <v>19</v>
      </c>
      <c r="B160" s="68">
        <v>2014</v>
      </c>
      <c r="C160" s="68">
        <v>1</v>
      </c>
      <c r="D160" s="68">
        <v>1</v>
      </c>
      <c r="E160" s="68">
        <v>0</v>
      </c>
      <c r="F160" s="68">
        <v>191</v>
      </c>
      <c r="P160" t="s">
        <v>19</v>
      </c>
      <c r="Q160">
        <v>2014</v>
      </c>
      <c r="R160">
        <v>1</v>
      </c>
      <c r="S160">
        <v>1</v>
      </c>
      <c r="T160">
        <v>0</v>
      </c>
      <c r="U160">
        <v>191</v>
      </c>
    </row>
    <row r="161" spans="1:21" x14ac:dyDescent="0.25">
      <c r="A161" s="68" t="s">
        <v>19</v>
      </c>
      <c r="B161" s="68">
        <v>2014</v>
      </c>
      <c r="C161" s="68">
        <v>1</v>
      </c>
      <c r="D161" s="68">
        <v>1</v>
      </c>
      <c r="E161" s="68">
        <v>1</v>
      </c>
      <c r="F161" s="68">
        <v>115</v>
      </c>
      <c r="P161" t="s">
        <v>19</v>
      </c>
      <c r="Q161">
        <v>2014</v>
      </c>
      <c r="R161">
        <v>1</v>
      </c>
      <c r="S161">
        <v>1</v>
      </c>
      <c r="T161">
        <v>1</v>
      </c>
      <c r="U161">
        <v>115</v>
      </c>
    </row>
    <row r="162" spans="1:21" x14ac:dyDescent="0.25">
      <c r="A162" s="68" t="s">
        <v>19</v>
      </c>
      <c r="B162" s="68">
        <v>2015</v>
      </c>
      <c r="C162" s="68">
        <v>0</v>
      </c>
      <c r="D162" s="68">
        <v>0</v>
      </c>
      <c r="E162" s="68">
        <v>0</v>
      </c>
      <c r="F162" s="68">
        <v>209</v>
      </c>
      <c r="P162" t="s">
        <v>19</v>
      </c>
      <c r="Q162">
        <v>2015</v>
      </c>
      <c r="R162">
        <v>0</v>
      </c>
      <c r="S162">
        <v>0</v>
      </c>
      <c r="T162">
        <v>0</v>
      </c>
      <c r="U162">
        <v>209</v>
      </c>
    </row>
    <row r="163" spans="1:21" x14ac:dyDescent="0.25">
      <c r="A163" s="68" t="s">
        <v>19</v>
      </c>
      <c r="B163" s="68">
        <v>2015</v>
      </c>
      <c r="C163" s="68">
        <v>0</v>
      </c>
      <c r="D163" s="68">
        <v>0</v>
      </c>
      <c r="E163" s="68">
        <v>1</v>
      </c>
      <c r="F163" s="68">
        <v>423</v>
      </c>
      <c r="P163" t="s">
        <v>19</v>
      </c>
      <c r="Q163">
        <v>2015</v>
      </c>
      <c r="R163">
        <v>0</v>
      </c>
      <c r="S163">
        <v>0</v>
      </c>
      <c r="T163">
        <v>1</v>
      </c>
      <c r="U163">
        <v>423</v>
      </c>
    </row>
    <row r="164" spans="1:21" x14ac:dyDescent="0.25">
      <c r="A164" s="68" t="s">
        <v>19</v>
      </c>
      <c r="B164" s="68">
        <v>2015</v>
      </c>
      <c r="C164" s="68">
        <v>0</v>
      </c>
      <c r="D164" s="68">
        <v>1</v>
      </c>
      <c r="E164" s="68">
        <v>0</v>
      </c>
      <c r="F164" s="68">
        <v>12</v>
      </c>
      <c r="P164" t="s">
        <v>19</v>
      </c>
      <c r="Q164">
        <v>2015</v>
      </c>
      <c r="R164">
        <v>0</v>
      </c>
      <c r="S164">
        <v>1</v>
      </c>
      <c r="T164">
        <v>0</v>
      </c>
      <c r="U164">
        <v>12</v>
      </c>
    </row>
    <row r="165" spans="1:21" x14ac:dyDescent="0.25">
      <c r="A165" s="68" t="s">
        <v>19</v>
      </c>
      <c r="B165" s="68">
        <v>2015</v>
      </c>
      <c r="C165" s="68">
        <v>0</v>
      </c>
      <c r="D165" s="68">
        <v>1</v>
      </c>
      <c r="E165" s="68">
        <v>1</v>
      </c>
      <c r="F165" s="68">
        <v>14</v>
      </c>
      <c r="P165" t="s">
        <v>19</v>
      </c>
      <c r="Q165">
        <v>2015</v>
      </c>
      <c r="R165">
        <v>0</v>
      </c>
      <c r="S165">
        <v>1</v>
      </c>
      <c r="T165">
        <v>1</v>
      </c>
      <c r="U165">
        <v>14</v>
      </c>
    </row>
    <row r="166" spans="1:21" x14ac:dyDescent="0.25">
      <c r="A166" s="68" t="s">
        <v>19</v>
      </c>
      <c r="B166" s="68">
        <v>2015</v>
      </c>
      <c r="C166" s="68">
        <v>1</v>
      </c>
      <c r="D166" s="68">
        <v>0</v>
      </c>
      <c r="E166" s="68">
        <v>0</v>
      </c>
      <c r="F166" s="68">
        <v>611</v>
      </c>
      <c r="P166" t="s">
        <v>19</v>
      </c>
      <c r="Q166">
        <v>2015</v>
      </c>
      <c r="R166">
        <v>1</v>
      </c>
      <c r="S166">
        <v>0</v>
      </c>
      <c r="T166">
        <v>0</v>
      </c>
      <c r="U166">
        <v>611</v>
      </c>
    </row>
    <row r="167" spans="1:21" x14ac:dyDescent="0.25">
      <c r="A167" s="68" t="s">
        <v>19</v>
      </c>
      <c r="B167" s="68">
        <v>2015</v>
      </c>
      <c r="C167" s="68">
        <v>1</v>
      </c>
      <c r="D167" s="68">
        <v>0</v>
      </c>
      <c r="E167" s="68">
        <v>1</v>
      </c>
      <c r="F167" s="68">
        <v>341</v>
      </c>
      <c r="P167" t="s">
        <v>19</v>
      </c>
      <c r="Q167">
        <v>2015</v>
      </c>
      <c r="R167">
        <v>1</v>
      </c>
      <c r="S167">
        <v>0</v>
      </c>
      <c r="T167">
        <v>1</v>
      </c>
      <c r="U167">
        <v>341</v>
      </c>
    </row>
    <row r="168" spans="1:21" x14ac:dyDescent="0.25">
      <c r="A168" s="68" t="s">
        <v>19</v>
      </c>
      <c r="B168" s="68">
        <v>2015</v>
      </c>
      <c r="C168" s="68">
        <v>1</v>
      </c>
      <c r="D168" s="68">
        <v>1</v>
      </c>
      <c r="E168" s="68">
        <v>0</v>
      </c>
      <c r="F168" s="68">
        <v>174</v>
      </c>
      <c r="P168" t="s">
        <v>19</v>
      </c>
      <c r="Q168">
        <v>2015</v>
      </c>
      <c r="R168">
        <v>1</v>
      </c>
      <c r="S168">
        <v>1</v>
      </c>
      <c r="T168">
        <v>0</v>
      </c>
      <c r="U168">
        <v>174</v>
      </c>
    </row>
    <row r="169" spans="1:21" x14ac:dyDescent="0.25">
      <c r="A169" s="68" t="s">
        <v>19</v>
      </c>
      <c r="B169" s="68">
        <v>2015</v>
      </c>
      <c r="C169" s="68">
        <v>1</v>
      </c>
      <c r="D169" s="68">
        <v>1</v>
      </c>
      <c r="E169" s="68">
        <v>1</v>
      </c>
      <c r="F169" s="68">
        <v>106</v>
      </c>
      <c r="P169" t="s">
        <v>19</v>
      </c>
      <c r="Q169">
        <v>2015</v>
      </c>
      <c r="R169">
        <v>1</v>
      </c>
      <c r="S169">
        <v>1</v>
      </c>
      <c r="T169">
        <v>1</v>
      </c>
      <c r="U169">
        <v>106</v>
      </c>
    </row>
    <row r="170" spans="1:21" x14ac:dyDescent="0.25">
      <c r="A170" s="68" t="s">
        <v>20</v>
      </c>
      <c r="B170" s="68">
        <v>2013</v>
      </c>
      <c r="C170" s="68">
        <v>0</v>
      </c>
      <c r="D170" s="68">
        <v>0</v>
      </c>
      <c r="E170" s="68">
        <v>0</v>
      </c>
      <c r="F170" s="68">
        <v>3061</v>
      </c>
      <c r="P170" t="s">
        <v>20</v>
      </c>
      <c r="Q170">
        <v>2013</v>
      </c>
      <c r="R170">
        <v>0</v>
      </c>
      <c r="S170">
        <v>0</v>
      </c>
      <c r="T170">
        <v>0</v>
      </c>
      <c r="U170">
        <v>3061</v>
      </c>
    </row>
    <row r="171" spans="1:21" x14ac:dyDescent="0.25">
      <c r="A171" s="68" t="s">
        <v>20</v>
      </c>
      <c r="B171" s="68">
        <v>2013</v>
      </c>
      <c r="C171" s="68">
        <v>0</v>
      </c>
      <c r="D171" s="68">
        <v>0</v>
      </c>
      <c r="E171" s="68">
        <v>1</v>
      </c>
      <c r="F171" s="68">
        <v>424</v>
      </c>
      <c r="P171" t="s">
        <v>20</v>
      </c>
      <c r="Q171">
        <v>2013</v>
      </c>
      <c r="R171">
        <v>0</v>
      </c>
      <c r="S171">
        <v>0</v>
      </c>
      <c r="T171">
        <v>1</v>
      </c>
      <c r="U171">
        <v>424</v>
      </c>
    </row>
    <row r="172" spans="1:21" x14ac:dyDescent="0.25">
      <c r="A172" s="68" t="s">
        <v>20</v>
      </c>
      <c r="B172" s="68">
        <v>2013</v>
      </c>
      <c r="C172" s="68">
        <v>0</v>
      </c>
      <c r="D172" s="68">
        <v>1</v>
      </c>
      <c r="E172" s="68">
        <v>0</v>
      </c>
      <c r="F172" s="68">
        <v>596</v>
      </c>
      <c r="P172" t="s">
        <v>20</v>
      </c>
      <c r="Q172">
        <v>2013</v>
      </c>
      <c r="R172">
        <v>0</v>
      </c>
      <c r="S172">
        <v>1</v>
      </c>
      <c r="T172">
        <v>0</v>
      </c>
      <c r="U172">
        <v>596</v>
      </c>
    </row>
    <row r="173" spans="1:21" x14ac:dyDescent="0.25">
      <c r="A173" s="68" t="s">
        <v>20</v>
      </c>
      <c r="B173" s="68">
        <v>2013</v>
      </c>
      <c r="C173" s="68">
        <v>0</v>
      </c>
      <c r="D173" s="68">
        <v>1</v>
      </c>
      <c r="E173" s="68">
        <v>1</v>
      </c>
      <c r="F173" s="68">
        <v>427</v>
      </c>
      <c r="P173" t="s">
        <v>20</v>
      </c>
      <c r="Q173">
        <v>2013</v>
      </c>
      <c r="R173">
        <v>0</v>
      </c>
      <c r="S173">
        <v>1</v>
      </c>
      <c r="T173">
        <v>1</v>
      </c>
      <c r="U173">
        <v>427</v>
      </c>
    </row>
    <row r="174" spans="1:21" x14ac:dyDescent="0.25">
      <c r="A174" s="68" t="s">
        <v>20</v>
      </c>
      <c r="B174" s="68">
        <v>2013</v>
      </c>
      <c r="C174" s="68">
        <v>1</v>
      </c>
      <c r="D174" s="68">
        <v>0</v>
      </c>
      <c r="E174" s="68">
        <v>0</v>
      </c>
      <c r="F174" s="68">
        <v>55</v>
      </c>
      <c r="P174" t="s">
        <v>20</v>
      </c>
      <c r="Q174">
        <v>2013</v>
      </c>
      <c r="R174">
        <v>1</v>
      </c>
      <c r="S174">
        <v>0</v>
      </c>
      <c r="T174">
        <v>0</v>
      </c>
      <c r="U174">
        <v>55</v>
      </c>
    </row>
    <row r="175" spans="1:21" x14ac:dyDescent="0.25">
      <c r="A175" s="68" t="s">
        <v>20</v>
      </c>
      <c r="B175" s="68">
        <v>2013</v>
      </c>
      <c r="C175" s="68">
        <v>1</v>
      </c>
      <c r="D175" s="68">
        <v>0</v>
      </c>
      <c r="E175" s="68">
        <v>1</v>
      </c>
      <c r="F175" s="68">
        <v>19</v>
      </c>
      <c r="P175" t="s">
        <v>20</v>
      </c>
      <c r="Q175">
        <v>2013</v>
      </c>
      <c r="R175">
        <v>1</v>
      </c>
      <c r="S175">
        <v>0</v>
      </c>
      <c r="T175">
        <v>1</v>
      </c>
      <c r="U175">
        <v>19</v>
      </c>
    </row>
    <row r="176" spans="1:21" x14ac:dyDescent="0.25">
      <c r="A176" s="68" t="s">
        <v>20</v>
      </c>
      <c r="B176" s="68">
        <v>2013</v>
      </c>
      <c r="C176" s="68">
        <v>1</v>
      </c>
      <c r="D176" s="68">
        <v>1</v>
      </c>
      <c r="E176" s="68">
        <v>0</v>
      </c>
      <c r="F176" s="68">
        <v>62</v>
      </c>
      <c r="P176" t="s">
        <v>20</v>
      </c>
      <c r="Q176">
        <v>2013</v>
      </c>
      <c r="R176">
        <v>1</v>
      </c>
      <c r="S176">
        <v>1</v>
      </c>
      <c r="T176">
        <v>0</v>
      </c>
      <c r="U176">
        <v>62</v>
      </c>
    </row>
    <row r="177" spans="1:21" x14ac:dyDescent="0.25">
      <c r="A177" s="68" t="s">
        <v>20</v>
      </c>
      <c r="B177" s="68">
        <v>2013</v>
      </c>
      <c r="C177" s="68">
        <v>1</v>
      </c>
      <c r="D177" s="68">
        <v>1</v>
      </c>
      <c r="E177" s="68">
        <v>1</v>
      </c>
      <c r="F177" s="68">
        <v>41</v>
      </c>
      <c r="P177" t="s">
        <v>20</v>
      </c>
      <c r="Q177">
        <v>2013</v>
      </c>
      <c r="R177">
        <v>1</v>
      </c>
      <c r="S177">
        <v>1</v>
      </c>
      <c r="T177">
        <v>1</v>
      </c>
      <c r="U177">
        <v>41</v>
      </c>
    </row>
    <row r="178" spans="1:21" x14ac:dyDescent="0.25">
      <c r="A178" s="68" t="s">
        <v>20</v>
      </c>
      <c r="B178" s="68">
        <v>2014</v>
      </c>
      <c r="C178" s="68">
        <v>0</v>
      </c>
      <c r="D178" s="68">
        <v>0</v>
      </c>
      <c r="E178" s="68">
        <v>0</v>
      </c>
      <c r="F178" s="68">
        <v>3024</v>
      </c>
      <c r="P178" t="s">
        <v>20</v>
      </c>
      <c r="Q178">
        <v>2014</v>
      </c>
      <c r="R178">
        <v>0</v>
      </c>
      <c r="S178">
        <v>0</v>
      </c>
      <c r="T178">
        <v>0</v>
      </c>
      <c r="U178">
        <v>3024</v>
      </c>
    </row>
    <row r="179" spans="1:21" x14ac:dyDescent="0.25">
      <c r="A179" s="68" t="s">
        <v>20</v>
      </c>
      <c r="B179" s="68">
        <v>2014</v>
      </c>
      <c r="C179" s="68">
        <v>0</v>
      </c>
      <c r="D179" s="68">
        <v>0</v>
      </c>
      <c r="E179" s="68">
        <v>1</v>
      </c>
      <c r="F179" s="68">
        <v>486</v>
      </c>
      <c r="P179" t="s">
        <v>20</v>
      </c>
      <c r="Q179">
        <v>2014</v>
      </c>
      <c r="R179">
        <v>0</v>
      </c>
      <c r="S179">
        <v>0</v>
      </c>
      <c r="T179">
        <v>1</v>
      </c>
      <c r="U179">
        <v>486</v>
      </c>
    </row>
    <row r="180" spans="1:21" x14ac:dyDescent="0.25">
      <c r="A180" s="68" t="s">
        <v>20</v>
      </c>
      <c r="B180" s="68">
        <v>2014</v>
      </c>
      <c r="C180" s="68">
        <v>0</v>
      </c>
      <c r="D180" s="68">
        <v>1</v>
      </c>
      <c r="E180" s="68">
        <v>0</v>
      </c>
      <c r="F180" s="68">
        <v>605</v>
      </c>
      <c r="P180" t="s">
        <v>20</v>
      </c>
      <c r="Q180">
        <v>2014</v>
      </c>
      <c r="R180">
        <v>0</v>
      </c>
      <c r="S180">
        <v>1</v>
      </c>
      <c r="T180">
        <v>0</v>
      </c>
      <c r="U180">
        <v>605</v>
      </c>
    </row>
    <row r="181" spans="1:21" x14ac:dyDescent="0.25">
      <c r="A181" s="68" t="s">
        <v>20</v>
      </c>
      <c r="B181" s="68">
        <v>2014</v>
      </c>
      <c r="C181" s="68">
        <v>0</v>
      </c>
      <c r="D181" s="68">
        <v>1</v>
      </c>
      <c r="E181" s="68">
        <v>1</v>
      </c>
      <c r="F181" s="68">
        <v>452</v>
      </c>
      <c r="P181" t="s">
        <v>20</v>
      </c>
      <c r="Q181">
        <v>2014</v>
      </c>
      <c r="R181">
        <v>0</v>
      </c>
      <c r="S181">
        <v>1</v>
      </c>
      <c r="T181">
        <v>1</v>
      </c>
      <c r="U181">
        <v>452</v>
      </c>
    </row>
    <row r="182" spans="1:21" x14ac:dyDescent="0.25">
      <c r="A182" s="68" t="s">
        <v>20</v>
      </c>
      <c r="B182" s="68">
        <v>2014</v>
      </c>
      <c r="C182" s="68">
        <v>1</v>
      </c>
      <c r="D182" s="68">
        <v>0</v>
      </c>
      <c r="E182" s="68">
        <v>0</v>
      </c>
      <c r="F182" s="68">
        <v>94</v>
      </c>
      <c r="P182" t="s">
        <v>20</v>
      </c>
      <c r="Q182">
        <v>2014</v>
      </c>
      <c r="R182">
        <v>1</v>
      </c>
      <c r="S182">
        <v>0</v>
      </c>
      <c r="T182">
        <v>0</v>
      </c>
      <c r="U182">
        <v>94</v>
      </c>
    </row>
    <row r="183" spans="1:21" x14ac:dyDescent="0.25">
      <c r="A183" s="68" t="s">
        <v>20</v>
      </c>
      <c r="B183" s="68">
        <v>2014</v>
      </c>
      <c r="C183" s="68">
        <v>1</v>
      </c>
      <c r="D183" s="68">
        <v>0</v>
      </c>
      <c r="E183" s="68">
        <v>1</v>
      </c>
      <c r="F183" s="68">
        <v>19</v>
      </c>
      <c r="P183" t="s">
        <v>20</v>
      </c>
      <c r="Q183">
        <v>2014</v>
      </c>
      <c r="R183">
        <v>1</v>
      </c>
      <c r="S183">
        <v>0</v>
      </c>
      <c r="T183">
        <v>1</v>
      </c>
      <c r="U183">
        <v>19</v>
      </c>
    </row>
    <row r="184" spans="1:21" x14ac:dyDescent="0.25">
      <c r="A184" s="68" t="s">
        <v>20</v>
      </c>
      <c r="B184" s="68">
        <v>2014</v>
      </c>
      <c r="C184" s="68">
        <v>1</v>
      </c>
      <c r="D184" s="68">
        <v>1</v>
      </c>
      <c r="E184" s="68">
        <v>0</v>
      </c>
      <c r="F184" s="68">
        <v>77</v>
      </c>
      <c r="P184" t="s">
        <v>20</v>
      </c>
      <c r="Q184">
        <v>2014</v>
      </c>
      <c r="R184">
        <v>1</v>
      </c>
      <c r="S184">
        <v>1</v>
      </c>
      <c r="T184">
        <v>0</v>
      </c>
      <c r="U184">
        <v>77</v>
      </c>
    </row>
    <row r="185" spans="1:21" x14ac:dyDescent="0.25">
      <c r="A185" s="68" t="s">
        <v>20</v>
      </c>
      <c r="B185" s="68">
        <v>2014</v>
      </c>
      <c r="C185" s="68">
        <v>1</v>
      </c>
      <c r="D185" s="68">
        <v>1</v>
      </c>
      <c r="E185" s="68">
        <v>1</v>
      </c>
      <c r="F185" s="68">
        <v>27</v>
      </c>
      <c r="P185" t="s">
        <v>20</v>
      </c>
      <c r="Q185">
        <v>2014</v>
      </c>
      <c r="R185">
        <v>1</v>
      </c>
      <c r="S185">
        <v>1</v>
      </c>
      <c r="T185">
        <v>1</v>
      </c>
      <c r="U185">
        <v>27</v>
      </c>
    </row>
    <row r="186" spans="1:21" x14ac:dyDescent="0.25">
      <c r="A186" s="68" t="s">
        <v>20</v>
      </c>
      <c r="B186" s="68">
        <v>2015</v>
      </c>
      <c r="C186" s="68">
        <v>0</v>
      </c>
      <c r="D186" s="68">
        <v>0</v>
      </c>
      <c r="E186" s="68">
        <v>0</v>
      </c>
      <c r="F186" s="68">
        <v>3086</v>
      </c>
      <c r="P186" t="s">
        <v>20</v>
      </c>
      <c r="Q186">
        <v>2015</v>
      </c>
      <c r="R186">
        <v>0</v>
      </c>
      <c r="S186">
        <v>0</v>
      </c>
      <c r="T186">
        <v>0</v>
      </c>
      <c r="U186">
        <v>3086</v>
      </c>
    </row>
    <row r="187" spans="1:21" x14ac:dyDescent="0.25">
      <c r="A187" s="68" t="s">
        <v>20</v>
      </c>
      <c r="B187" s="68">
        <v>2015</v>
      </c>
      <c r="C187" s="68">
        <v>0</v>
      </c>
      <c r="D187" s="68">
        <v>0</v>
      </c>
      <c r="E187" s="68">
        <v>1</v>
      </c>
      <c r="F187" s="68">
        <v>490</v>
      </c>
      <c r="P187" t="s">
        <v>20</v>
      </c>
      <c r="Q187">
        <v>2015</v>
      </c>
      <c r="R187">
        <v>0</v>
      </c>
      <c r="S187">
        <v>0</v>
      </c>
      <c r="T187">
        <v>1</v>
      </c>
      <c r="U187">
        <v>490</v>
      </c>
    </row>
    <row r="188" spans="1:21" x14ac:dyDescent="0.25">
      <c r="A188" s="68" t="s">
        <v>20</v>
      </c>
      <c r="B188" s="68">
        <v>2015</v>
      </c>
      <c r="C188" s="68">
        <v>0</v>
      </c>
      <c r="D188" s="68">
        <v>1</v>
      </c>
      <c r="E188" s="68">
        <v>0</v>
      </c>
      <c r="F188" s="68">
        <v>638</v>
      </c>
      <c r="P188" t="s">
        <v>20</v>
      </c>
      <c r="Q188">
        <v>2015</v>
      </c>
      <c r="R188">
        <v>0</v>
      </c>
      <c r="S188">
        <v>1</v>
      </c>
      <c r="T188">
        <v>0</v>
      </c>
      <c r="U188">
        <v>638</v>
      </c>
    </row>
    <row r="189" spans="1:21" x14ac:dyDescent="0.25">
      <c r="A189" s="68" t="s">
        <v>20</v>
      </c>
      <c r="B189" s="68">
        <v>2015</v>
      </c>
      <c r="C189" s="68">
        <v>0</v>
      </c>
      <c r="D189" s="68">
        <v>1</v>
      </c>
      <c r="E189" s="68">
        <v>1</v>
      </c>
      <c r="F189" s="68">
        <v>419</v>
      </c>
      <c r="P189" t="s">
        <v>20</v>
      </c>
      <c r="Q189">
        <v>2015</v>
      </c>
      <c r="R189">
        <v>0</v>
      </c>
      <c r="S189">
        <v>1</v>
      </c>
      <c r="T189">
        <v>1</v>
      </c>
      <c r="U189">
        <v>419</v>
      </c>
    </row>
    <row r="190" spans="1:21" x14ac:dyDescent="0.25">
      <c r="A190" s="68" t="s">
        <v>20</v>
      </c>
      <c r="B190" s="68">
        <v>2015</v>
      </c>
      <c r="C190" s="68">
        <v>1</v>
      </c>
      <c r="D190" s="68">
        <v>0</v>
      </c>
      <c r="E190" s="68">
        <v>0</v>
      </c>
      <c r="F190" s="68">
        <v>78</v>
      </c>
      <c r="P190" t="s">
        <v>20</v>
      </c>
      <c r="Q190">
        <v>2015</v>
      </c>
      <c r="R190">
        <v>1</v>
      </c>
      <c r="S190">
        <v>0</v>
      </c>
      <c r="T190">
        <v>0</v>
      </c>
      <c r="U190">
        <v>78</v>
      </c>
    </row>
    <row r="191" spans="1:21" x14ac:dyDescent="0.25">
      <c r="A191" s="68" t="s">
        <v>20</v>
      </c>
      <c r="B191" s="68">
        <v>2015</v>
      </c>
      <c r="C191" s="68">
        <v>1</v>
      </c>
      <c r="D191" s="68">
        <v>0</v>
      </c>
      <c r="E191" s="68">
        <v>1</v>
      </c>
      <c r="F191" s="68">
        <v>16</v>
      </c>
      <c r="P191" t="s">
        <v>20</v>
      </c>
      <c r="Q191">
        <v>2015</v>
      </c>
      <c r="R191">
        <v>1</v>
      </c>
      <c r="S191">
        <v>0</v>
      </c>
      <c r="T191">
        <v>1</v>
      </c>
      <c r="U191">
        <v>16</v>
      </c>
    </row>
    <row r="192" spans="1:21" x14ac:dyDescent="0.25">
      <c r="A192" s="68" t="s">
        <v>20</v>
      </c>
      <c r="B192" s="68">
        <v>2015</v>
      </c>
      <c r="C192" s="68">
        <v>1</v>
      </c>
      <c r="D192" s="68">
        <v>1</v>
      </c>
      <c r="E192" s="68">
        <v>0</v>
      </c>
      <c r="F192" s="68">
        <v>74</v>
      </c>
      <c r="P192" t="s">
        <v>20</v>
      </c>
      <c r="Q192">
        <v>2015</v>
      </c>
      <c r="R192">
        <v>1</v>
      </c>
      <c r="S192">
        <v>1</v>
      </c>
      <c r="T192">
        <v>0</v>
      </c>
      <c r="U192">
        <v>74</v>
      </c>
    </row>
    <row r="193" spans="1:21" x14ac:dyDescent="0.25">
      <c r="A193" s="68" t="s">
        <v>20</v>
      </c>
      <c r="B193" s="68">
        <v>2015</v>
      </c>
      <c r="C193" s="68">
        <v>1</v>
      </c>
      <c r="D193" s="68">
        <v>1</v>
      </c>
      <c r="E193" s="68">
        <v>1</v>
      </c>
      <c r="F193" s="68">
        <v>27</v>
      </c>
      <c r="P193" t="s">
        <v>20</v>
      </c>
      <c r="Q193">
        <v>2015</v>
      </c>
      <c r="R193">
        <v>1</v>
      </c>
      <c r="S193">
        <v>1</v>
      </c>
      <c r="T193">
        <v>1</v>
      </c>
      <c r="U193">
        <v>27</v>
      </c>
    </row>
    <row r="194" spans="1:21" x14ac:dyDescent="0.25">
      <c r="A194" s="68" t="s">
        <v>114</v>
      </c>
      <c r="B194" s="68">
        <v>2013</v>
      </c>
      <c r="C194" s="68">
        <v>0</v>
      </c>
      <c r="D194" s="68">
        <v>0</v>
      </c>
      <c r="E194" s="68">
        <v>0</v>
      </c>
      <c r="F194" s="68">
        <v>15645</v>
      </c>
      <c r="P194" t="s">
        <v>114</v>
      </c>
      <c r="Q194">
        <v>2013</v>
      </c>
      <c r="R194">
        <v>0</v>
      </c>
      <c r="S194">
        <v>0</v>
      </c>
      <c r="T194">
        <v>0</v>
      </c>
      <c r="U194">
        <v>15645</v>
      </c>
    </row>
    <row r="195" spans="1:21" x14ac:dyDescent="0.25">
      <c r="A195" s="68" t="s">
        <v>114</v>
      </c>
      <c r="B195" s="68">
        <v>2013</v>
      </c>
      <c r="C195" s="68">
        <v>0</v>
      </c>
      <c r="D195" s="68">
        <v>0</v>
      </c>
      <c r="E195" s="68">
        <v>1</v>
      </c>
      <c r="F195" s="68">
        <v>3645</v>
      </c>
      <c r="P195" t="s">
        <v>114</v>
      </c>
      <c r="Q195">
        <v>2013</v>
      </c>
      <c r="R195">
        <v>0</v>
      </c>
      <c r="S195">
        <v>0</v>
      </c>
      <c r="T195">
        <v>1</v>
      </c>
      <c r="U195">
        <v>3645</v>
      </c>
    </row>
    <row r="196" spans="1:21" x14ac:dyDescent="0.25">
      <c r="A196" s="68" t="s">
        <v>114</v>
      </c>
      <c r="B196" s="68">
        <v>2013</v>
      </c>
      <c r="C196" s="68">
        <v>0</v>
      </c>
      <c r="D196" s="68">
        <v>1</v>
      </c>
      <c r="E196" s="68">
        <v>0</v>
      </c>
      <c r="F196" s="68">
        <v>3922</v>
      </c>
      <c r="P196" t="s">
        <v>114</v>
      </c>
      <c r="Q196">
        <v>2013</v>
      </c>
      <c r="R196">
        <v>0</v>
      </c>
      <c r="S196">
        <v>1</v>
      </c>
      <c r="T196">
        <v>0</v>
      </c>
      <c r="U196">
        <v>3922</v>
      </c>
    </row>
    <row r="197" spans="1:21" x14ac:dyDescent="0.25">
      <c r="A197" s="68" t="s">
        <v>114</v>
      </c>
      <c r="B197" s="68">
        <v>2013</v>
      </c>
      <c r="C197" s="68">
        <v>0</v>
      </c>
      <c r="D197" s="68">
        <v>1</v>
      </c>
      <c r="E197" s="68">
        <v>1</v>
      </c>
      <c r="F197" s="68">
        <v>1142</v>
      </c>
      <c r="P197" t="s">
        <v>114</v>
      </c>
      <c r="Q197">
        <v>2013</v>
      </c>
      <c r="R197">
        <v>0</v>
      </c>
      <c r="S197">
        <v>1</v>
      </c>
      <c r="T197">
        <v>1</v>
      </c>
      <c r="U197">
        <v>1142</v>
      </c>
    </row>
    <row r="198" spans="1:21" x14ac:dyDescent="0.25">
      <c r="A198" s="68" t="s">
        <v>114</v>
      </c>
      <c r="B198" s="68">
        <v>2013</v>
      </c>
      <c r="C198" s="68">
        <v>1</v>
      </c>
      <c r="D198" s="68">
        <v>0</v>
      </c>
      <c r="E198" s="68">
        <v>0</v>
      </c>
      <c r="F198" s="68">
        <v>5618</v>
      </c>
      <c r="P198" t="s">
        <v>114</v>
      </c>
      <c r="Q198">
        <v>2013</v>
      </c>
      <c r="R198">
        <v>1</v>
      </c>
      <c r="S198">
        <v>0</v>
      </c>
      <c r="T198">
        <v>0</v>
      </c>
      <c r="U198">
        <v>5618</v>
      </c>
    </row>
    <row r="199" spans="1:21" x14ac:dyDescent="0.25">
      <c r="A199" s="68" t="s">
        <v>114</v>
      </c>
      <c r="B199" s="68">
        <v>2013</v>
      </c>
      <c r="C199" s="68">
        <v>1</v>
      </c>
      <c r="D199" s="68">
        <v>0</v>
      </c>
      <c r="E199" s="68">
        <v>1</v>
      </c>
      <c r="F199" s="68">
        <v>180</v>
      </c>
      <c r="P199" t="s">
        <v>114</v>
      </c>
      <c r="Q199">
        <v>2013</v>
      </c>
      <c r="R199">
        <v>1</v>
      </c>
      <c r="S199">
        <v>0</v>
      </c>
      <c r="T199">
        <v>1</v>
      </c>
      <c r="U199">
        <v>180</v>
      </c>
    </row>
    <row r="200" spans="1:21" x14ac:dyDescent="0.25">
      <c r="A200" s="68" t="s">
        <v>114</v>
      </c>
      <c r="B200" s="68">
        <v>2013</v>
      </c>
      <c r="C200" s="68">
        <v>1</v>
      </c>
      <c r="D200" s="68">
        <v>1</v>
      </c>
      <c r="E200" s="68">
        <v>0</v>
      </c>
      <c r="F200" s="68">
        <v>3298</v>
      </c>
      <c r="P200" t="s">
        <v>114</v>
      </c>
      <c r="Q200">
        <v>2013</v>
      </c>
      <c r="R200">
        <v>1</v>
      </c>
      <c r="S200">
        <v>1</v>
      </c>
      <c r="T200">
        <v>0</v>
      </c>
      <c r="U200">
        <v>3298</v>
      </c>
    </row>
    <row r="201" spans="1:21" x14ac:dyDescent="0.25">
      <c r="A201" s="68" t="s">
        <v>114</v>
      </c>
      <c r="B201" s="68">
        <v>2013</v>
      </c>
      <c r="C201" s="68">
        <v>1</v>
      </c>
      <c r="D201" s="68">
        <v>1</v>
      </c>
      <c r="E201" s="68">
        <v>1</v>
      </c>
      <c r="F201" s="68">
        <v>114</v>
      </c>
      <c r="P201" t="s">
        <v>114</v>
      </c>
      <c r="Q201">
        <v>2013</v>
      </c>
      <c r="R201">
        <v>1</v>
      </c>
      <c r="S201">
        <v>1</v>
      </c>
      <c r="T201">
        <v>1</v>
      </c>
      <c r="U201">
        <v>114</v>
      </c>
    </row>
    <row r="202" spans="1:21" x14ac:dyDescent="0.25">
      <c r="A202" s="68" t="s">
        <v>114</v>
      </c>
      <c r="B202" s="68">
        <v>2014</v>
      </c>
      <c r="C202" s="68">
        <v>0</v>
      </c>
      <c r="D202" s="68">
        <v>0</v>
      </c>
      <c r="E202" s="68">
        <v>0</v>
      </c>
      <c r="F202" s="68">
        <v>15714</v>
      </c>
      <c r="P202" t="s">
        <v>114</v>
      </c>
      <c r="Q202">
        <v>2014</v>
      </c>
      <c r="R202">
        <v>0</v>
      </c>
      <c r="S202">
        <v>0</v>
      </c>
      <c r="T202">
        <v>0</v>
      </c>
      <c r="U202">
        <v>15714</v>
      </c>
    </row>
    <row r="203" spans="1:21" x14ac:dyDescent="0.25">
      <c r="A203" s="68" t="s">
        <v>114</v>
      </c>
      <c r="B203" s="68">
        <v>2014</v>
      </c>
      <c r="C203" s="68">
        <v>0</v>
      </c>
      <c r="D203" s="68">
        <v>0</v>
      </c>
      <c r="E203" s="68">
        <v>1</v>
      </c>
      <c r="F203" s="68">
        <v>3936</v>
      </c>
      <c r="P203" t="s">
        <v>114</v>
      </c>
      <c r="Q203">
        <v>2014</v>
      </c>
      <c r="R203">
        <v>0</v>
      </c>
      <c r="S203">
        <v>0</v>
      </c>
      <c r="T203">
        <v>1</v>
      </c>
      <c r="U203">
        <v>3936</v>
      </c>
    </row>
    <row r="204" spans="1:21" x14ac:dyDescent="0.25">
      <c r="A204" s="68" t="s">
        <v>114</v>
      </c>
      <c r="B204" s="68">
        <v>2014</v>
      </c>
      <c r="C204" s="68">
        <v>0</v>
      </c>
      <c r="D204" s="68">
        <v>1</v>
      </c>
      <c r="E204" s="68">
        <v>0</v>
      </c>
      <c r="F204" s="68">
        <v>3916</v>
      </c>
      <c r="P204" t="s">
        <v>114</v>
      </c>
      <c r="Q204">
        <v>2014</v>
      </c>
      <c r="R204">
        <v>0</v>
      </c>
      <c r="S204">
        <v>1</v>
      </c>
      <c r="T204">
        <v>0</v>
      </c>
      <c r="U204">
        <v>3916</v>
      </c>
    </row>
    <row r="205" spans="1:21" x14ac:dyDescent="0.25">
      <c r="A205" s="68" t="s">
        <v>114</v>
      </c>
      <c r="B205" s="68">
        <v>2014</v>
      </c>
      <c r="C205" s="68">
        <v>0</v>
      </c>
      <c r="D205" s="68">
        <v>1</v>
      </c>
      <c r="E205" s="68">
        <v>1</v>
      </c>
      <c r="F205" s="68">
        <v>1179</v>
      </c>
      <c r="P205" t="s">
        <v>114</v>
      </c>
      <c r="Q205">
        <v>2014</v>
      </c>
      <c r="R205">
        <v>0</v>
      </c>
      <c r="S205">
        <v>1</v>
      </c>
      <c r="T205">
        <v>1</v>
      </c>
      <c r="U205">
        <v>1179</v>
      </c>
    </row>
    <row r="206" spans="1:21" x14ac:dyDescent="0.25">
      <c r="A206" s="68" t="s">
        <v>114</v>
      </c>
      <c r="B206" s="68">
        <v>2014</v>
      </c>
      <c r="C206" s="68">
        <v>1</v>
      </c>
      <c r="D206" s="68">
        <v>0</v>
      </c>
      <c r="E206" s="68">
        <v>0</v>
      </c>
      <c r="F206" s="68">
        <v>5660</v>
      </c>
      <c r="P206" t="s">
        <v>114</v>
      </c>
      <c r="Q206">
        <v>2014</v>
      </c>
      <c r="R206">
        <v>1</v>
      </c>
      <c r="S206">
        <v>0</v>
      </c>
      <c r="T206">
        <v>0</v>
      </c>
      <c r="U206">
        <v>5660</v>
      </c>
    </row>
    <row r="207" spans="1:21" x14ac:dyDescent="0.25">
      <c r="A207" s="68" t="s">
        <v>114</v>
      </c>
      <c r="B207" s="68">
        <v>2014</v>
      </c>
      <c r="C207" s="68">
        <v>1</v>
      </c>
      <c r="D207" s="68">
        <v>0</v>
      </c>
      <c r="E207" s="68">
        <v>1</v>
      </c>
      <c r="F207" s="68">
        <v>190</v>
      </c>
      <c r="P207" t="s">
        <v>114</v>
      </c>
      <c r="Q207">
        <v>2014</v>
      </c>
      <c r="R207">
        <v>1</v>
      </c>
      <c r="S207">
        <v>0</v>
      </c>
      <c r="T207">
        <v>1</v>
      </c>
      <c r="U207">
        <v>190</v>
      </c>
    </row>
    <row r="208" spans="1:21" x14ac:dyDescent="0.25">
      <c r="A208" s="68" t="s">
        <v>114</v>
      </c>
      <c r="B208" s="68">
        <v>2014</v>
      </c>
      <c r="C208" s="68">
        <v>1</v>
      </c>
      <c r="D208" s="68">
        <v>1</v>
      </c>
      <c r="E208" s="68">
        <v>0</v>
      </c>
      <c r="F208" s="68">
        <v>3325</v>
      </c>
      <c r="P208" t="s">
        <v>114</v>
      </c>
      <c r="Q208">
        <v>2014</v>
      </c>
      <c r="R208">
        <v>1</v>
      </c>
      <c r="S208">
        <v>1</v>
      </c>
      <c r="T208">
        <v>0</v>
      </c>
      <c r="U208">
        <v>3325</v>
      </c>
    </row>
    <row r="209" spans="1:21" x14ac:dyDescent="0.25">
      <c r="A209" s="68" t="s">
        <v>114</v>
      </c>
      <c r="B209" s="68">
        <v>2014</v>
      </c>
      <c r="C209" s="68">
        <v>1</v>
      </c>
      <c r="D209" s="68">
        <v>1</v>
      </c>
      <c r="E209" s="68">
        <v>1</v>
      </c>
      <c r="F209" s="68">
        <v>115</v>
      </c>
      <c r="P209" t="s">
        <v>114</v>
      </c>
      <c r="Q209">
        <v>2014</v>
      </c>
      <c r="R209">
        <v>1</v>
      </c>
      <c r="S209">
        <v>1</v>
      </c>
      <c r="T209">
        <v>1</v>
      </c>
      <c r="U209">
        <v>115</v>
      </c>
    </row>
    <row r="210" spans="1:21" x14ac:dyDescent="0.25">
      <c r="A210" s="68" t="s">
        <v>114</v>
      </c>
      <c r="B210" s="68">
        <v>2015</v>
      </c>
      <c r="C210" s="68">
        <v>0</v>
      </c>
      <c r="D210" s="68">
        <v>0</v>
      </c>
      <c r="E210" s="68">
        <v>0</v>
      </c>
      <c r="F210" s="68">
        <v>15449</v>
      </c>
      <c r="P210" t="s">
        <v>114</v>
      </c>
      <c r="Q210">
        <v>2015</v>
      </c>
      <c r="R210">
        <v>0</v>
      </c>
      <c r="S210">
        <v>0</v>
      </c>
      <c r="T210">
        <v>0</v>
      </c>
      <c r="U210">
        <v>15449</v>
      </c>
    </row>
    <row r="211" spans="1:21" x14ac:dyDescent="0.25">
      <c r="A211" s="68" t="s">
        <v>114</v>
      </c>
      <c r="B211" s="68">
        <v>2015</v>
      </c>
      <c r="C211" s="68">
        <v>0</v>
      </c>
      <c r="D211" s="68">
        <v>0</v>
      </c>
      <c r="E211" s="68">
        <v>1</v>
      </c>
      <c r="F211" s="68">
        <v>4290</v>
      </c>
      <c r="P211" t="s">
        <v>114</v>
      </c>
      <c r="Q211">
        <v>2015</v>
      </c>
      <c r="R211">
        <v>0</v>
      </c>
      <c r="S211">
        <v>0</v>
      </c>
      <c r="T211">
        <v>1</v>
      </c>
      <c r="U211">
        <v>4290</v>
      </c>
    </row>
    <row r="212" spans="1:21" x14ac:dyDescent="0.25">
      <c r="A212" s="68" t="s">
        <v>114</v>
      </c>
      <c r="B212" s="68">
        <v>2015</v>
      </c>
      <c r="C212" s="68">
        <v>0</v>
      </c>
      <c r="D212" s="68">
        <v>1</v>
      </c>
      <c r="E212" s="68">
        <v>0</v>
      </c>
      <c r="F212" s="68">
        <v>4064</v>
      </c>
      <c r="P212" t="s">
        <v>114</v>
      </c>
      <c r="Q212">
        <v>2015</v>
      </c>
      <c r="R212">
        <v>0</v>
      </c>
      <c r="S212">
        <v>1</v>
      </c>
      <c r="T212">
        <v>0</v>
      </c>
      <c r="U212">
        <v>4064</v>
      </c>
    </row>
    <row r="213" spans="1:21" x14ac:dyDescent="0.25">
      <c r="A213" s="68" t="s">
        <v>114</v>
      </c>
      <c r="B213" s="68">
        <v>2015</v>
      </c>
      <c r="C213" s="68">
        <v>0</v>
      </c>
      <c r="D213" s="68">
        <v>1</v>
      </c>
      <c r="E213" s="68">
        <v>1</v>
      </c>
      <c r="F213" s="68">
        <v>1207</v>
      </c>
      <c r="P213" t="s">
        <v>114</v>
      </c>
      <c r="Q213">
        <v>2015</v>
      </c>
      <c r="R213">
        <v>0</v>
      </c>
      <c r="S213">
        <v>1</v>
      </c>
      <c r="T213">
        <v>1</v>
      </c>
      <c r="U213">
        <v>1207</v>
      </c>
    </row>
    <row r="214" spans="1:21" x14ac:dyDescent="0.25">
      <c r="A214" s="68" t="s">
        <v>114</v>
      </c>
      <c r="B214" s="68">
        <v>2015</v>
      </c>
      <c r="C214" s="68">
        <v>1</v>
      </c>
      <c r="D214" s="68">
        <v>0</v>
      </c>
      <c r="E214" s="68">
        <v>0</v>
      </c>
      <c r="F214" s="68">
        <v>5594</v>
      </c>
      <c r="P214" t="s">
        <v>114</v>
      </c>
      <c r="Q214">
        <v>2015</v>
      </c>
      <c r="R214">
        <v>1</v>
      </c>
      <c r="S214">
        <v>0</v>
      </c>
      <c r="T214">
        <v>0</v>
      </c>
      <c r="U214">
        <v>5594</v>
      </c>
    </row>
    <row r="215" spans="1:21" x14ac:dyDescent="0.25">
      <c r="A215" s="68" t="s">
        <v>114</v>
      </c>
      <c r="B215" s="68">
        <v>2015</v>
      </c>
      <c r="C215" s="68">
        <v>1</v>
      </c>
      <c r="D215" s="68">
        <v>0</v>
      </c>
      <c r="E215" s="68">
        <v>1</v>
      </c>
      <c r="F215" s="68">
        <v>167</v>
      </c>
      <c r="P215" t="s">
        <v>114</v>
      </c>
      <c r="Q215">
        <v>2015</v>
      </c>
      <c r="R215">
        <v>1</v>
      </c>
      <c r="S215">
        <v>0</v>
      </c>
      <c r="T215">
        <v>1</v>
      </c>
      <c r="U215">
        <v>167</v>
      </c>
    </row>
    <row r="216" spans="1:21" x14ac:dyDescent="0.25">
      <c r="A216" s="68" t="s">
        <v>114</v>
      </c>
      <c r="B216" s="68">
        <v>2015</v>
      </c>
      <c r="C216" s="68">
        <v>1</v>
      </c>
      <c r="D216" s="68">
        <v>1</v>
      </c>
      <c r="E216" s="68">
        <v>0</v>
      </c>
      <c r="F216" s="68">
        <v>3430</v>
      </c>
      <c r="P216" t="s">
        <v>114</v>
      </c>
      <c r="Q216">
        <v>2015</v>
      </c>
      <c r="R216">
        <v>1</v>
      </c>
      <c r="S216">
        <v>1</v>
      </c>
      <c r="T216">
        <v>0</v>
      </c>
      <c r="U216">
        <v>3430</v>
      </c>
    </row>
    <row r="217" spans="1:21" x14ac:dyDescent="0.25">
      <c r="A217" s="68" t="s">
        <v>114</v>
      </c>
      <c r="B217" s="68">
        <v>2015</v>
      </c>
      <c r="C217" s="68">
        <v>1</v>
      </c>
      <c r="D217" s="68">
        <v>1</v>
      </c>
      <c r="E217" s="68">
        <v>1</v>
      </c>
      <c r="F217" s="68">
        <v>134</v>
      </c>
      <c r="P217" t="s">
        <v>114</v>
      </c>
      <c r="Q217">
        <v>2015</v>
      </c>
      <c r="R217">
        <v>1</v>
      </c>
      <c r="S217">
        <v>1</v>
      </c>
      <c r="T217">
        <v>1</v>
      </c>
      <c r="U217">
        <v>134</v>
      </c>
    </row>
    <row r="218" spans="1:21" x14ac:dyDescent="0.25">
      <c r="A218" s="68" t="s">
        <v>12</v>
      </c>
      <c r="B218" s="68">
        <v>2013</v>
      </c>
      <c r="C218" s="68">
        <v>0</v>
      </c>
      <c r="D218" s="68">
        <v>0</v>
      </c>
      <c r="E218" s="68">
        <v>0</v>
      </c>
      <c r="F218" s="68">
        <v>2763</v>
      </c>
      <c r="P218" t="s">
        <v>12</v>
      </c>
      <c r="Q218">
        <v>2013</v>
      </c>
      <c r="R218">
        <v>0</v>
      </c>
      <c r="S218">
        <v>0</v>
      </c>
      <c r="T218">
        <v>0</v>
      </c>
      <c r="U218">
        <v>2763</v>
      </c>
    </row>
    <row r="219" spans="1:21" x14ac:dyDescent="0.25">
      <c r="A219" s="68" t="s">
        <v>12</v>
      </c>
      <c r="B219" s="68">
        <v>2013</v>
      </c>
      <c r="C219" s="68">
        <v>0</v>
      </c>
      <c r="D219" s="68">
        <v>0</v>
      </c>
      <c r="E219" s="68">
        <v>1</v>
      </c>
      <c r="F219" s="68">
        <v>356</v>
      </c>
      <c r="P219" t="s">
        <v>12</v>
      </c>
      <c r="Q219">
        <v>2013</v>
      </c>
      <c r="R219">
        <v>0</v>
      </c>
      <c r="S219">
        <v>0</v>
      </c>
      <c r="T219">
        <v>1</v>
      </c>
      <c r="U219">
        <v>356</v>
      </c>
    </row>
    <row r="220" spans="1:21" x14ac:dyDescent="0.25">
      <c r="A220" s="68" t="s">
        <v>12</v>
      </c>
      <c r="B220" s="68">
        <v>2013</v>
      </c>
      <c r="C220" s="68">
        <v>0</v>
      </c>
      <c r="D220" s="68">
        <v>1</v>
      </c>
      <c r="E220" s="68">
        <v>0</v>
      </c>
      <c r="F220" s="68">
        <v>1161</v>
      </c>
      <c r="P220" t="s">
        <v>12</v>
      </c>
      <c r="Q220">
        <v>2013</v>
      </c>
      <c r="R220">
        <v>0</v>
      </c>
      <c r="S220">
        <v>1</v>
      </c>
      <c r="T220">
        <v>0</v>
      </c>
      <c r="U220">
        <v>1161</v>
      </c>
    </row>
    <row r="221" spans="1:21" x14ac:dyDescent="0.25">
      <c r="A221" s="68" t="s">
        <v>12</v>
      </c>
      <c r="B221" s="68">
        <v>2013</v>
      </c>
      <c r="C221" s="68">
        <v>0</v>
      </c>
      <c r="D221" s="68">
        <v>1</v>
      </c>
      <c r="E221" s="68">
        <v>1</v>
      </c>
      <c r="F221" s="68">
        <v>832</v>
      </c>
      <c r="P221" t="s">
        <v>12</v>
      </c>
      <c r="Q221">
        <v>2013</v>
      </c>
      <c r="R221">
        <v>0</v>
      </c>
      <c r="S221">
        <v>1</v>
      </c>
      <c r="T221">
        <v>1</v>
      </c>
      <c r="U221">
        <v>832</v>
      </c>
    </row>
    <row r="222" spans="1:21" x14ac:dyDescent="0.25">
      <c r="A222" s="68" t="s">
        <v>12</v>
      </c>
      <c r="B222" s="68">
        <v>2013</v>
      </c>
      <c r="C222" s="68">
        <v>1</v>
      </c>
      <c r="D222" s="68">
        <v>0</v>
      </c>
      <c r="E222" s="68">
        <v>0</v>
      </c>
      <c r="F222" s="68">
        <v>1009</v>
      </c>
      <c r="P222" t="s">
        <v>12</v>
      </c>
      <c r="Q222">
        <v>2013</v>
      </c>
      <c r="R222">
        <v>1</v>
      </c>
      <c r="S222">
        <v>0</v>
      </c>
      <c r="T222">
        <v>0</v>
      </c>
      <c r="U222">
        <v>1009</v>
      </c>
    </row>
    <row r="223" spans="1:21" x14ac:dyDescent="0.25">
      <c r="A223" s="68" t="s">
        <v>12</v>
      </c>
      <c r="B223" s="68">
        <v>2013</v>
      </c>
      <c r="C223" s="68">
        <v>1</v>
      </c>
      <c r="D223" s="68">
        <v>0</v>
      </c>
      <c r="E223" s="68">
        <v>1</v>
      </c>
      <c r="F223" s="68">
        <v>17</v>
      </c>
      <c r="P223" t="s">
        <v>12</v>
      </c>
      <c r="Q223">
        <v>2013</v>
      </c>
      <c r="R223">
        <v>1</v>
      </c>
      <c r="S223">
        <v>0</v>
      </c>
      <c r="T223">
        <v>1</v>
      </c>
      <c r="U223">
        <v>17</v>
      </c>
    </row>
    <row r="224" spans="1:21" x14ac:dyDescent="0.25">
      <c r="A224" s="68" t="s">
        <v>12</v>
      </c>
      <c r="B224" s="68">
        <v>2013</v>
      </c>
      <c r="C224" s="68">
        <v>1</v>
      </c>
      <c r="D224" s="68">
        <v>1</v>
      </c>
      <c r="E224" s="68">
        <v>0</v>
      </c>
      <c r="F224" s="68">
        <v>1041</v>
      </c>
      <c r="P224" t="s">
        <v>12</v>
      </c>
      <c r="Q224">
        <v>2013</v>
      </c>
      <c r="R224">
        <v>1</v>
      </c>
      <c r="S224">
        <v>1</v>
      </c>
      <c r="T224">
        <v>0</v>
      </c>
      <c r="U224">
        <v>1041</v>
      </c>
    </row>
    <row r="225" spans="1:21" x14ac:dyDescent="0.25">
      <c r="A225" s="68" t="s">
        <v>12</v>
      </c>
      <c r="B225" s="68">
        <v>2013</v>
      </c>
      <c r="C225" s="68">
        <v>1</v>
      </c>
      <c r="D225" s="68">
        <v>1</v>
      </c>
      <c r="E225" s="68">
        <v>1</v>
      </c>
      <c r="F225" s="68">
        <v>146</v>
      </c>
      <c r="P225" t="s">
        <v>12</v>
      </c>
      <c r="Q225">
        <v>2013</v>
      </c>
      <c r="R225">
        <v>1</v>
      </c>
      <c r="S225">
        <v>1</v>
      </c>
      <c r="T225">
        <v>1</v>
      </c>
      <c r="U225">
        <v>146</v>
      </c>
    </row>
    <row r="226" spans="1:21" x14ac:dyDescent="0.25">
      <c r="A226" s="68" t="s">
        <v>12</v>
      </c>
      <c r="B226" s="68">
        <v>2014</v>
      </c>
      <c r="C226" s="68">
        <v>0</v>
      </c>
      <c r="D226" s="68">
        <v>0</v>
      </c>
      <c r="E226" s="68">
        <v>0</v>
      </c>
      <c r="F226" s="68">
        <v>2702</v>
      </c>
      <c r="P226" t="s">
        <v>12</v>
      </c>
      <c r="Q226">
        <v>2014</v>
      </c>
      <c r="R226">
        <v>0</v>
      </c>
      <c r="S226">
        <v>0</v>
      </c>
      <c r="T226">
        <v>0</v>
      </c>
      <c r="U226">
        <v>2702</v>
      </c>
    </row>
    <row r="227" spans="1:21" x14ac:dyDescent="0.25">
      <c r="A227" s="68" t="s">
        <v>12</v>
      </c>
      <c r="B227" s="68">
        <v>2014</v>
      </c>
      <c r="C227" s="68">
        <v>0</v>
      </c>
      <c r="D227" s="68">
        <v>0</v>
      </c>
      <c r="E227" s="68">
        <v>1</v>
      </c>
      <c r="F227" s="68">
        <v>359</v>
      </c>
      <c r="P227" t="s">
        <v>12</v>
      </c>
      <c r="Q227">
        <v>2014</v>
      </c>
      <c r="R227">
        <v>0</v>
      </c>
      <c r="S227">
        <v>0</v>
      </c>
      <c r="T227">
        <v>1</v>
      </c>
      <c r="U227">
        <v>359</v>
      </c>
    </row>
    <row r="228" spans="1:21" x14ac:dyDescent="0.25">
      <c r="A228" s="68" t="s">
        <v>12</v>
      </c>
      <c r="B228" s="68">
        <v>2014</v>
      </c>
      <c r="C228" s="68">
        <v>0</v>
      </c>
      <c r="D228" s="68">
        <v>1</v>
      </c>
      <c r="E228" s="68">
        <v>0</v>
      </c>
      <c r="F228" s="68">
        <v>1242</v>
      </c>
      <c r="P228" t="s">
        <v>12</v>
      </c>
      <c r="Q228">
        <v>2014</v>
      </c>
      <c r="R228">
        <v>0</v>
      </c>
      <c r="S228">
        <v>1</v>
      </c>
      <c r="T228">
        <v>0</v>
      </c>
      <c r="U228">
        <v>1242</v>
      </c>
    </row>
    <row r="229" spans="1:21" x14ac:dyDescent="0.25">
      <c r="A229" s="68" t="s">
        <v>12</v>
      </c>
      <c r="B229" s="68">
        <v>2014</v>
      </c>
      <c r="C229" s="68">
        <v>0</v>
      </c>
      <c r="D229" s="68">
        <v>1</v>
      </c>
      <c r="E229" s="68">
        <v>1</v>
      </c>
      <c r="F229" s="68">
        <v>827</v>
      </c>
      <c r="P229" t="s">
        <v>12</v>
      </c>
      <c r="Q229">
        <v>2014</v>
      </c>
      <c r="R229">
        <v>0</v>
      </c>
      <c r="S229">
        <v>1</v>
      </c>
      <c r="T229">
        <v>1</v>
      </c>
      <c r="U229">
        <v>827</v>
      </c>
    </row>
    <row r="230" spans="1:21" x14ac:dyDescent="0.25">
      <c r="A230" s="68" t="s">
        <v>12</v>
      </c>
      <c r="B230" s="68">
        <v>2014</v>
      </c>
      <c r="C230" s="68">
        <v>1</v>
      </c>
      <c r="D230" s="68">
        <v>0</v>
      </c>
      <c r="E230" s="68">
        <v>0</v>
      </c>
      <c r="F230" s="68">
        <v>864</v>
      </c>
      <c r="P230" t="s">
        <v>12</v>
      </c>
      <c r="Q230">
        <v>2014</v>
      </c>
      <c r="R230">
        <v>1</v>
      </c>
      <c r="S230">
        <v>0</v>
      </c>
      <c r="T230">
        <v>0</v>
      </c>
      <c r="U230">
        <v>864</v>
      </c>
    </row>
    <row r="231" spans="1:21" x14ac:dyDescent="0.25">
      <c r="A231" s="68" t="s">
        <v>12</v>
      </c>
      <c r="B231" s="68">
        <v>2014</v>
      </c>
      <c r="C231" s="68">
        <v>1</v>
      </c>
      <c r="D231" s="68">
        <v>0</v>
      </c>
      <c r="E231" s="68">
        <v>1</v>
      </c>
      <c r="F231" s="68">
        <v>23</v>
      </c>
      <c r="P231" t="s">
        <v>12</v>
      </c>
      <c r="Q231">
        <v>2014</v>
      </c>
      <c r="R231">
        <v>1</v>
      </c>
      <c r="S231">
        <v>0</v>
      </c>
      <c r="T231">
        <v>1</v>
      </c>
      <c r="U231">
        <v>23</v>
      </c>
    </row>
    <row r="232" spans="1:21" x14ac:dyDescent="0.25">
      <c r="A232" s="68" t="s">
        <v>12</v>
      </c>
      <c r="B232" s="68">
        <v>2014</v>
      </c>
      <c r="C232" s="68">
        <v>1</v>
      </c>
      <c r="D232" s="68">
        <v>1</v>
      </c>
      <c r="E232" s="68">
        <v>0</v>
      </c>
      <c r="F232" s="68">
        <v>1130</v>
      </c>
      <c r="P232" t="s">
        <v>12</v>
      </c>
      <c r="Q232">
        <v>2014</v>
      </c>
      <c r="R232">
        <v>1</v>
      </c>
      <c r="S232">
        <v>1</v>
      </c>
      <c r="T232">
        <v>0</v>
      </c>
      <c r="U232">
        <v>1130</v>
      </c>
    </row>
    <row r="233" spans="1:21" x14ac:dyDescent="0.25">
      <c r="A233" s="68" t="s">
        <v>12</v>
      </c>
      <c r="B233" s="68">
        <v>2014</v>
      </c>
      <c r="C233" s="68">
        <v>1</v>
      </c>
      <c r="D233" s="68">
        <v>1</v>
      </c>
      <c r="E233" s="68">
        <v>1</v>
      </c>
      <c r="F233" s="68">
        <v>198</v>
      </c>
      <c r="P233" t="s">
        <v>12</v>
      </c>
      <c r="Q233">
        <v>2014</v>
      </c>
      <c r="R233">
        <v>1</v>
      </c>
      <c r="S233">
        <v>1</v>
      </c>
      <c r="T233">
        <v>1</v>
      </c>
      <c r="U233">
        <v>198</v>
      </c>
    </row>
    <row r="234" spans="1:21" x14ac:dyDescent="0.25">
      <c r="A234" s="68" t="s">
        <v>12</v>
      </c>
      <c r="B234" s="68">
        <v>2015</v>
      </c>
      <c r="C234" s="68">
        <v>0</v>
      </c>
      <c r="D234" s="68">
        <v>0</v>
      </c>
      <c r="E234" s="68">
        <v>0</v>
      </c>
      <c r="F234" s="68">
        <v>2836</v>
      </c>
      <c r="P234" t="s">
        <v>12</v>
      </c>
      <c r="Q234">
        <v>2015</v>
      </c>
      <c r="R234">
        <v>0</v>
      </c>
      <c r="S234">
        <v>0</v>
      </c>
      <c r="T234">
        <v>0</v>
      </c>
      <c r="U234">
        <v>2836</v>
      </c>
    </row>
    <row r="235" spans="1:21" x14ac:dyDescent="0.25">
      <c r="A235" s="68" t="s">
        <v>12</v>
      </c>
      <c r="B235" s="68">
        <v>2015</v>
      </c>
      <c r="C235" s="68">
        <v>0</v>
      </c>
      <c r="D235" s="68">
        <v>0</v>
      </c>
      <c r="E235" s="68">
        <v>1</v>
      </c>
      <c r="F235" s="68">
        <v>390</v>
      </c>
      <c r="P235" t="s">
        <v>12</v>
      </c>
      <c r="Q235">
        <v>2015</v>
      </c>
      <c r="R235">
        <v>0</v>
      </c>
      <c r="S235">
        <v>0</v>
      </c>
      <c r="T235">
        <v>1</v>
      </c>
      <c r="U235">
        <v>390</v>
      </c>
    </row>
    <row r="236" spans="1:21" x14ac:dyDescent="0.25">
      <c r="A236" s="68" t="s">
        <v>12</v>
      </c>
      <c r="B236" s="68">
        <v>2015</v>
      </c>
      <c r="C236" s="68">
        <v>0</v>
      </c>
      <c r="D236" s="68">
        <v>1</v>
      </c>
      <c r="E236" s="68">
        <v>0</v>
      </c>
      <c r="F236" s="68">
        <v>1231</v>
      </c>
      <c r="P236" t="s">
        <v>12</v>
      </c>
      <c r="Q236">
        <v>2015</v>
      </c>
      <c r="R236">
        <v>0</v>
      </c>
      <c r="S236">
        <v>1</v>
      </c>
      <c r="T236">
        <v>0</v>
      </c>
      <c r="U236">
        <v>1231</v>
      </c>
    </row>
    <row r="237" spans="1:21" x14ac:dyDescent="0.25">
      <c r="A237" s="68" t="s">
        <v>12</v>
      </c>
      <c r="B237" s="68">
        <v>2015</v>
      </c>
      <c r="C237" s="68">
        <v>0</v>
      </c>
      <c r="D237" s="68">
        <v>1</v>
      </c>
      <c r="E237" s="68">
        <v>1</v>
      </c>
      <c r="F237" s="68">
        <v>863</v>
      </c>
      <c r="P237" t="s">
        <v>12</v>
      </c>
      <c r="Q237">
        <v>2015</v>
      </c>
      <c r="R237">
        <v>0</v>
      </c>
      <c r="S237">
        <v>1</v>
      </c>
      <c r="T237">
        <v>1</v>
      </c>
      <c r="U237">
        <v>863</v>
      </c>
    </row>
    <row r="238" spans="1:21" x14ac:dyDescent="0.25">
      <c r="A238" s="68" t="s">
        <v>12</v>
      </c>
      <c r="B238" s="68">
        <v>2015</v>
      </c>
      <c r="C238" s="68">
        <v>1</v>
      </c>
      <c r="D238" s="68">
        <v>0</v>
      </c>
      <c r="E238" s="68">
        <v>0</v>
      </c>
      <c r="F238" s="68">
        <v>951</v>
      </c>
      <c r="P238" t="s">
        <v>12</v>
      </c>
      <c r="Q238">
        <v>2015</v>
      </c>
      <c r="R238">
        <v>1</v>
      </c>
      <c r="S238">
        <v>0</v>
      </c>
      <c r="T238">
        <v>0</v>
      </c>
      <c r="U238">
        <v>951</v>
      </c>
    </row>
    <row r="239" spans="1:21" x14ac:dyDescent="0.25">
      <c r="A239" s="68" t="s">
        <v>12</v>
      </c>
      <c r="B239" s="68">
        <v>2015</v>
      </c>
      <c r="C239" s="68">
        <v>1</v>
      </c>
      <c r="D239" s="68">
        <v>0</v>
      </c>
      <c r="E239" s="68">
        <v>1</v>
      </c>
      <c r="F239" s="68">
        <v>38</v>
      </c>
      <c r="P239" t="s">
        <v>12</v>
      </c>
      <c r="Q239">
        <v>2015</v>
      </c>
      <c r="R239">
        <v>1</v>
      </c>
      <c r="S239">
        <v>0</v>
      </c>
      <c r="T239">
        <v>1</v>
      </c>
      <c r="U239">
        <v>38</v>
      </c>
    </row>
    <row r="240" spans="1:21" x14ac:dyDescent="0.25">
      <c r="A240" s="68" t="s">
        <v>12</v>
      </c>
      <c r="B240" s="68">
        <v>2015</v>
      </c>
      <c r="C240" s="68">
        <v>1</v>
      </c>
      <c r="D240" s="68">
        <v>1</v>
      </c>
      <c r="E240" s="68">
        <v>0</v>
      </c>
      <c r="F240" s="68">
        <v>1151</v>
      </c>
      <c r="P240" t="s">
        <v>12</v>
      </c>
      <c r="Q240">
        <v>2015</v>
      </c>
      <c r="R240">
        <v>1</v>
      </c>
      <c r="S240">
        <v>1</v>
      </c>
      <c r="T240">
        <v>0</v>
      </c>
      <c r="U240">
        <v>1151</v>
      </c>
    </row>
    <row r="241" spans="1:21" x14ac:dyDescent="0.25">
      <c r="A241" s="68" t="s">
        <v>12</v>
      </c>
      <c r="B241" s="68">
        <v>2015</v>
      </c>
      <c r="C241" s="68">
        <v>1</v>
      </c>
      <c r="D241" s="68">
        <v>1</v>
      </c>
      <c r="E241" s="68">
        <v>1</v>
      </c>
      <c r="F241" s="68">
        <v>188</v>
      </c>
      <c r="P241" t="s">
        <v>12</v>
      </c>
      <c r="Q241">
        <v>2015</v>
      </c>
      <c r="R241">
        <v>1</v>
      </c>
      <c r="S241">
        <v>1</v>
      </c>
      <c r="T241">
        <v>1</v>
      </c>
      <c r="U241">
        <v>188</v>
      </c>
    </row>
    <row r="242" spans="1:21" x14ac:dyDescent="0.25">
      <c r="A242" s="68" t="s">
        <v>16</v>
      </c>
      <c r="B242" s="68">
        <v>2013</v>
      </c>
      <c r="C242" s="68">
        <v>0</v>
      </c>
      <c r="D242" s="68">
        <v>0</v>
      </c>
      <c r="E242" s="68">
        <v>0</v>
      </c>
      <c r="F242" s="68">
        <v>320</v>
      </c>
      <c r="P242" t="s">
        <v>16</v>
      </c>
      <c r="Q242">
        <v>2013</v>
      </c>
      <c r="R242">
        <v>0</v>
      </c>
      <c r="S242">
        <v>0</v>
      </c>
      <c r="T242">
        <v>0</v>
      </c>
      <c r="U242">
        <v>320</v>
      </c>
    </row>
    <row r="243" spans="1:21" x14ac:dyDescent="0.25">
      <c r="A243" s="68" t="s">
        <v>16</v>
      </c>
      <c r="B243" s="68">
        <v>2013</v>
      </c>
      <c r="C243" s="68">
        <v>0</v>
      </c>
      <c r="D243" s="68">
        <v>0</v>
      </c>
      <c r="E243" s="68">
        <v>1</v>
      </c>
      <c r="F243" s="68">
        <v>1168</v>
      </c>
      <c r="P243" t="s">
        <v>16</v>
      </c>
      <c r="Q243">
        <v>2013</v>
      </c>
      <c r="R243">
        <v>0</v>
      </c>
      <c r="S243">
        <v>0</v>
      </c>
      <c r="T243">
        <v>1</v>
      </c>
      <c r="U243">
        <v>1168</v>
      </c>
    </row>
    <row r="244" spans="1:21" x14ac:dyDescent="0.25">
      <c r="A244" s="68" t="s">
        <v>16</v>
      </c>
      <c r="B244" s="68">
        <v>2013</v>
      </c>
      <c r="C244" s="68">
        <v>0</v>
      </c>
      <c r="D244" s="68">
        <v>1</v>
      </c>
      <c r="E244" s="68">
        <v>0</v>
      </c>
      <c r="F244" s="68">
        <v>18</v>
      </c>
      <c r="P244" t="s">
        <v>16</v>
      </c>
      <c r="Q244">
        <v>2013</v>
      </c>
      <c r="R244">
        <v>0</v>
      </c>
      <c r="S244">
        <v>1</v>
      </c>
      <c r="T244">
        <v>0</v>
      </c>
      <c r="U244">
        <v>18</v>
      </c>
    </row>
    <row r="245" spans="1:21" x14ac:dyDescent="0.25">
      <c r="A245" s="68" t="s">
        <v>16</v>
      </c>
      <c r="B245" s="68">
        <v>2013</v>
      </c>
      <c r="C245" s="68">
        <v>0</v>
      </c>
      <c r="D245" s="68">
        <v>1</v>
      </c>
      <c r="E245" s="68">
        <v>1</v>
      </c>
      <c r="F245" s="68">
        <v>27</v>
      </c>
      <c r="P245" t="s">
        <v>16</v>
      </c>
      <c r="Q245">
        <v>2013</v>
      </c>
      <c r="R245">
        <v>0</v>
      </c>
      <c r="S245">
        <v>1</v>
      </c>
      <c r="T245">
        <v>1</v>
      </c>
      <c r="U245">
        <v>27</v>
      </c>
    </row>
    <row r="246" spans="1:21" x14ac:dyDescent="0.25">
      <c r="A246" s="68" t="s">
        <v>16</v>
      </c>
      <c r="B246" s="68">
        <v>2013</v>
      </c>
      <c r="C246" s="68">
        <v>1</v>
      </c>
      <c r="D246" s="68">
        <v>0</v>
      </c>
      <c r="E246" s="68">
        <v>0</v>
      </c>
      <c r="F246" s="68">
        <v>208</v>
      </c>
      <c r="P246" t="s">
        <v>16</v>
      </c>
      <c r="Q246">
        <v>2013</v>
      </c>
      <c r="R246">
        <v>1</v>
      </c>
      <c r="S246">
        <v>0</v>
      </c>
      <c r="T246">
        <v>0</v>
      </c>
      <c r="U246">
        <v>208</v>
      </c>
    </row>
    <row r="247" spans="1:21" x14ac:dyDescent="0.25">
      <c r="A247" s="68" t="s">
        <v>16</v>
      </c>
      <c r="B247" s="68">
        <v>2013</v>
      </c>
      <c r="C247" s="68">
        <v>1</v>
      </c>
      <c r="D247" s="68">
        <v>0</v>
      </c>
      <c r="E247" s="68">
        <v>1</v>
      </c>
      <c r="F247" s="68">
        <v>497</v>
      </c>
      <c r="P247" t="s">
        <v>16</v>
      </c>
      <c r="Q247">
        <v>2013</v>
      </c>
      <c r="R247">
        <v>1</v>
      </c>
      <c r="S247">
        <v>0</v>
      </c>
      <c r="T247">
        <v>1</v>
      </c>
      <c r="U247">
        <v>497</v>
      </c>
    </row>
    <row r="248" spans="1:21" x14ac:dyDescent="0.25">
      <c r="A248" s="68" t="s">
        <v>16</v>
      </c>
      <c r="B248" s="68">
        <v>2013</v>
      </c>
      <c r="C248" s="68">
        <v>1</v>
      </c>
      <c r="D248" s="68">
        <v>1</v>
      </c>
      <c r="E248" s="68">
        <v>0</v>
      </c>
      <c r="F248" s="68">
        <v>153</v>
      </c>
      <c r="P248" t="s">
        <v>16</v>
      </c>
      <c r="Q248">
        <v>2013</v>
      </c>
      <c r="R248">
        <v>1</v>
      </c>
      <c r="S248">
        <v>1</v>
      </c>
      <c r="T248">
        <v>0</v>
      </c>
      <c r="U248">
        <v>153</v>
      </c>
    </row>
    <row r="249" spans="1:21" x14ac:dyDescent="0.25">
      <c r="A249" s="68" t="s">
        <v>16</v>
      </c>
      <c r="B249" s="68">
        <v>2013</v>
      </c>
      <c r="C249" s="68">
        <v>1</v>
      </c>
      <c r="D249" s="68">
        <v>1</v>
      </c>
      <c r="E249" s="68">
        <v>1</v>
      </c>
      <c r="F249" s="68">
        <v>269</v>
      </c>
      <c r="P249" t="s">
        <v>16</v>
      </c>
      <c r="Q249">
        <v>2013</v>
      </c>
      <c r="R249">
        <v>1</v>
      </c>
      <c r="S249">
        <v>1</v>
      </c>
      <c r="T249">
        <v>1</v>
      </c>
      <c r="U249">
        <v>269</v>
      </c>
    </row>
    <row r="250" spans="1:21" x14ac:dyDescent="0.25">
      <c r="A250" s="68" t="s">
        <v>16</v>
      </c>
      <c r="B250" s="68">
        <v>2014</v>
      </c>
      <c r="C250" s="68">
        <v>0</v>
      </c>
      <c r="D250" s="68">
        <v>0</v>
      </c>
      <c r="E250" s="68">
        <v>0</v>
      </c>
      <c r="F250" s="68">
        <v>310</v>
      </c>
      <c r="P250" t="s">
        <v>16</v>
      </c>
      <c r="Q250">
        <v>2014</v>
      </c>
      <c r="R250">
        <v>0</v>
      </c>
      <c r="S250">
        <v>0</v>
      </c>
      <c r="T250">
        <v>0</v>
      </c>
      <c r="U250">
        <v>310</v>
      </c>
    </row>
    <row r="251" spans="1:21" x14ac:dyDescent="0.25">
      <c r="A251" s="68" t="s">
        <v>16</v>
      </c>
      <c r="B251" s="68">
        <v>2014</v>
      </c>
      <c r="C251" s="68">
        <v>0</v>
      </c>
      <c r="D251" s="68">
        <v>0</v>
      </c>
      <c r="E251" s="68">
        <v>1</v>
      </c>
      <c r="F251" s="68">
        <v>1165</v>
      </c>
      <c r="P251" t="s">
        <v>16</v>
      </c>
      <c r="Q251">
        <v>2014</v>
      </c>
      <c r="R251">
        <v>0</v>
      </c>
      <c r="S251">
        <v>0</v>
      </c>
      <c r="T251">
        <v>1</v>
      </c>
      <c r="U251">
        <v>1165</v>
      </c>
    </row>
    <row r="252" spans="1:21" x14ac:dyDescent="0.25">
      <c r="A252" s="68" t="s">
        <v>16</v>
      </c>
      <c r="B252" s="68">
        <v>2014</v>
      </c>
      <c r="C252" s="68">
        <v>0</v>
      </c>
      <c r="D252" s="68">
        <v>1</v>
      </c>
      <c r="E252" s="68">
        <v>0</v>
      </c>
      <c r="F252" s="68">
        <v>24</v>
      </c>
      <c r="P252" t="s">
        <v>16</v>
      </c>
      <c r="Q252">
        <v>2014</v>
      </c>
      <c r="R252">
        <v>0</v>
      </c>
      <c r="S252">
        <v>1</v>
      </c>
      <c r="T252">
        <v>0</v>
      </c>
      <c r="U252">
        <v>24</v>
      </c>
    </row>
    <row r="253" spans="1:21" x14ac:dyDescent="0.25">
      <c r="A253" s="68" t="s">
        <v>16</v>
      </c>
      <c r="B253" s="68">
        <v>2014</v>
      </c>
      <c r="C253" s="68">
        <v>0</v>
      </c>
      <c r="D253" s="68">
        <v>1</v>
      </c>
      <c r="E253" s="68">
        <v>1</v>
      </c>
      <c r="F253" s="68">
        <v>10</v>
      </c>
      <c r="P253" t="s">
        <v>16</v>
      </c>
      <c r="Q253">
        <v>2014</v>
      </c>
      <c r="R253">
        <v>0</v>
      </c>
      <c r="S253">
        <v>1</v>
      </c>
      <c r="T253">
        <v>1</v>
      </c>
      <c r="U253">
        <v>10</v>
      </c>
    </row>
    <row r="254" spans="1:21" x14ac:dyDescent="0.25">
      <c r="A254" s="68" t="s">
        <v>16</v>
      </c>
      <c r="B254" s="68">
        <v>2014</v>
      </c>
      <c r="C254" s="68">
        <v>1</v>
      </c>
      <c r="D254" s="68">
        <v>0</v>
      </c>
      <c r="E254" s="68">
        <v>0</v>
      </c>
      <c r="F254" s="68">
        <v>191</v>
      </c>
      <c r="P254" t="s">
        <v>16</v>
      </c>
      <c r="Q254">
        <v>2014</v>
      </c>
      <c r="R254">
        <v>1</v>
      </c>
      <c r="S254">
        <v>0</v>
      </c>
      <c r="T254">
        <v>0</v>
      </c>
      <c r="U254">
        <v>191</v>
      </c>
    </row>
    <row r="255" spans="1:21" x14ac:dyDescent="0.25">
      <c r="A255" s="68" t="s">
        <v>16</v>
      </c>
      <c r="B255" s="68">
        <v>2014</v>
      </c>
      <c r="C255" s="68">
        <v>1</v>
      </c>
      <c r="D255" s="68">
        <v>0</v>
      </c>
      <c r="E255" s="68">
        <v>1</v>
      </c>
      <c r="F255" s="68">
        <v>496</v>
      </c>
      <c r="P255" t="s">
        <v>16</v>
      </c>
      <c r="Q255">
        <v>2014</v>
      </c>
      <c r="R255">
        <v>1</v>
      </c>
      <c r="S255">
        <v>0</v>
      </c>
      <c r="T255">
        <v>1</v>
      </c>
      <c r="U255">
        <v>496</v>
      </c>
    </row>
    <row r="256" spans="1:21" x14ac:dyDescent="0.25">
      <c r="A256" s="68" t="s">
        <v>16</v>
      </c>
      <c r="B256" s="68">
        <v>2014</v>
      </c>
      <c r="C256" s="68">
        <v>1</v>
      </c>
      <c r="D256" s="68">
        <v>1</v>
      </c>
      <c r="E256" s="68">
        <v>0</v>
      </c>
      <c r="F256" s="68">
        <v>125</v>
      </c>
      <c r="P256" t="s">
        <v>16</v>
      </c>
      <c r="Q256">
        <v>2014</v>
      </c>
      <c r="R256">
        <v>1</v>
      </c>
      <c r="S256">
        <v>1</v>
      </c>
      <c r="T256">
        <v>0</v>
      </c>
      <c r="U256">
        <v>125</v>
      </c>
    </row>
    <row r="257" spans="1:21" x14ac:dyDescent="0.25">
      <c r="A257" s="68" t="s">
        <v>16</v>
      </c>
      <c r="B257" s="68">
        <v>2014</v>
      </c>
      <c r="C257" s="68">
        <v>1</v>
      </c>
      <c r="D257" s="68">
        <v>1</v>
      </c>
      <c r="E257" s="68">
        <v>1</v>
      </c>
      <c r="F257" s="68">
        <v>304</v>
      </c>
      <c r="P257" t="s">
        <v>16</v>
      </c>
      <c r="Q257">
        <v>2014</v>
      </c>
      <c r="R257">
        <v>1</v>
      </c>
      <c r="S257">
        <v>1</v>
      </c>
      <c r="T257">
        <v>1</v>
      </c>
      <c r="U257">
        <v>304</v>
      </c>
    </row>
    <row r="258" spans="1:21" x14ac:dyDescent="0.25">
      <c r="A258" s="68" t="s">
        <v>16</v>
      </c>
      <c r="B258" s="68">
        <v>2015</v>
      </c>
      <c r="C258" s="68">
        <v>0</v>
      </c>
      <c r="D258" s="68">
        <v>0</v>
      </c>
      <c r="E258" s="68">
        <v>0</v>
      </c>
      <c r="F258" s="68">
        <v>321</v>
      </c>
      <c r="P258" t="s">
        <v>16</v>
      </c>
      <c r="Q258">
        <v>2015</v>
      </c>
      <c r="R258">
        <v>0</v>
      </c>
      <c r="S258">
        <v>0</v>
      </c>
      <c r="T258">
        <v>0</v>
      </c>
      <c r="U258">
        <v>321</v>
      </c>
    </row>
    <row r="259" spans="1:21" x14ac:dyDescent="0.25">
      <c r="A259" s="68" t="s">
        <v>16</v>
      </c>
      <c r="B259" s="68">
        <v>2015</v>
      </c>
      <c r="C259" s="68">
        <v>0</v>
      </c>
      <c r="D259" s="68">
        <v>0</v>
      </c>
      <c r="E259" s="68">
        <v>1</v>
      </c>
      <c r="F259" s="68">
        <v>1217</v>
      </c>
      <c r="P259" t="s">
        <v>16</v>
      </c>
      <c r="Q259">
        <v>2015</v>
      </c>
      <c r="R259">
        <v>0</v>
      </c>
      <c r="S259">
        <v>0</v>
      </c>
      <c r="T259">
        <v>1</v>
      </c>
      <c r="U259">
        <v>1217</v>
      </c>
    </row>
    <row r="260" spans="1:21" x14ac:dyDescent="0.25">
      <c r="A260" s="68" t="s">
        <v>16</v>
      </c>
      <c r="B260" s="68">
        <v>2015</v>
      </c>
      <c r="C260" s="68">
        <v>0</v>
      </c>
      <c r="D260" s="68">
        <v>1</v>
      </c>
      <c r="E260" s="68">
        <v>0</v>
      </c>
      <c r="F260" s="68">
        <v>20</v>
      </c>
      <c r="P260" t="s">
        <v>16</v>
      </c>
      <c r="Q260">
        <v>2015</v>
      </c>
      <c r="R260">
        <v>0</v>
      </c>
      <c r="S260">
        <v>1</v>
      </c>
      <c r="T260">
        <v>0</v>
      </c>
      <c r="U260">
        <v>20</v>
      </c>
    </row>
    <row r="261" spans="1:21" x14ac:dyDescent="0.25">
      <c r="A261" s="68" t="s">
        <v>16</v>
      </c>
      <c r="B261" s="68">
        <v>2015</v>
      </c>
      <c r="C261" s="68">
        <v>0</v>
      </c>
      <c r="D261" s="68">
        <v>1</v>
      </c>
      <c r="E261" s="68">
        <v>1</v>
      </c>
      <c r="F261" s="68">
        <v>17</v>
      </c>
      <c r="P261" t="s">
        <v>16</v>
      </c>
      <c r="Q261">
        <v>2015</v>
      </c>
      <c r="R261">
        <v>0</v>
      </c>
      <c r="S261">
        <v>1</v>
      </c>
      <c r="T261">
        <v>1</v>
      </c>
      <c r="U261">
        <v>17</v>
      </c>
    </row>
    <row r="262" spans="1:21" x14ac:dyDescent="0.25">
      <c r="A262" s="68" t="s">
        <v>16</v>
      </c>
      <c r="B262" s="68">
        <v>2015</v>
      </c>
      <c r="C262" s="68">
        <v>1</v>
      </c>
      <c r="D262" s="68">
        <v>0</v>
      </c>
      <c r="E262" s="68">
        <v>0</v>
      </c>
      <c r="F262" s="68">
        <v>213</v>
      </c>
      <c r="P262" t="s">
        <v>16</v>
      </c>
      <c r="Q262">
        <v>2015</v>
      </c>
      <c r="R262">
        <v>1</v>
      </c>
      <c r="S262">
        <v>0</v>
      </c>
      <c r="T262">
        <v>0</v>
      </c>
      <c r="U262">
        <v>213</v>
      </c>
    </row>
    <row r="263" spans="1:21" x14ac:dyDescent="0.25">
      <c r="A263" s="68" t="s">
        <v>16</v>
      </c>
      <c r="B263" s="68">
        <v>2015</v>
      </c>
      <c r="C263" s="68">
        <v>1</v>
      </c>
      <c r="D263" s="68">
        <v>0</v>
      </c>
      <c r="E263" s="68">
        <v>1</v>
      </c>
      <c r="F263" s="68">
        <v>507</v>
      </c>
      <c r="P263" t="s">
        <v>16</v>
      </c>
      <c r="Q263">
        <v>2015</v>
      </c>
      <c r="R263">
        <v>1</v>
      </c>
      <c r="S263">
        <v>0</v>
      </c>
      <c r="T263">
        <v>1</v>
      </c>
      <c r="U263">
        <v>507</v>
      </c>
    </row>
    <row r="264" spans="1:21" x14ac:dyDescent="0.25">
      <c r="A264" s="68" t="s">
        <v>16</v>
      </c>
      <c r="B264" s="68">
        <v>2015</v>
      </c>
      <c r="C264" s="68">
        <v>1</v>
      </c>
      <c r="D264" s="68">
        <v>1</v>
      </c>
      <c r="E264" s="68">
        <v>0</v>
      </c>
      <c r="F264" s="68">
        <v>113</v>
      </c>
      <c r="P264" t="s">
        <v>16</v>
      </c>
      <c r="Q264">
        <v>2015</v>
      </c>
      <c r="R264">
        <v>1</v>
      </c>
      <c r="S264">
        <v>1</v>
      </c>
      <c r="T264">
        <v>0</v>
      </c>
      <c r="U264">
        <v>113</v>
      </c>
    </row>
    <row r="265" spans="1:21" x14ac:dyDescent="0.25">
      <c r="A265" s="68" t="s">
        <v>16</v>
      </c>
      <c r="B265" s="68">
        <v>2015</v>
      </c>
      <c r="C265" s="68">
        <v>1</v>
      </c>
      <c r="D265" s="68">
        <v>1</v>
      </c>
      <c r="E265" s="68">
        <v>1</v>
      </c>
      <c r="F265" s="68">
        <v>247</v>
      </c>
      <c r="P265" t="s">
        <v>16</v>
      </c>
      <c r="Q265">
        <v>2015</v>
      </c>
      <c r="R265">
        <v>1</v>
      </c>
      <c r="S265">
        <v>1</v>
      </c>
      <c r="T265">
        <v>1</v>
      </c>
      <c r="U265">
        <v>247</v>
      </c>
    </row>
    <row r="266" spans="1:21" x14ac:dyDescent="0.25">
      <c r="A266" s="68" t="s">
        <v>24</v>
      </c>
      <c r="B266" s="68">
        <v>2013</v>
      </c>
      <c r="C266" s="68">
        <v>0</v>
      </c>
      <c r="D266" s="68">
        <v>0</v>
      </c>
      <c r="E266" s="68">
        <v>0</v>
      </c>
      <c r="F266" s="68">
        <v>191</v>
      </c>
      <c r="P266" t="s">
        <v>24</v>
      </c>
      <c r="Q266">
        <v>2013</v>
      </c>
      <c r="R266">
        <v>0</v>
      </c>
      <c r="S266">
        <v>0</v>
      </c>
      <c r="T266">
        <v>0</v>
      </c>
      <c r="U266">
        <v>191</v>
      </c>
    </row>
    <row r="267" spans="1:21" x14ac:dyDescent="0.25">
      <c r="A267" s="68" t="s">
        <v>24</v>
      </c>
      <c r="B267" s="68">
        <v>2013</v>
      </c>
      <c r="C267" s="68">
        <v>0</v>
      </c>
      <c r="D267" s="68">
        <v>0</v>
      </c>
      <c r="E267" s="68">
        <v>1</v>
      </c>
      <c r="F267" s="68">
        <v>105</v>
      </c>
      <c r="P267" t="s">
        <v>24</v>
      </c>
      <c r="Q267">
        <v>2013</v>
      </c>
      <c r="R267">
        <v>0</v>
      </c>
      <c r="S267">
        <v>0</v>
      </c>
      <c r="T267">
        <v>1</v>
      </c>
      <c r="U267">
        <v>105</v>
      </c>
    </row>
    <row r="268" spans="1:21" x14ac:dyDescent="0.25">
      <c r="A268" s="68" t="s">
        <v>24</v>
      </c>
      <c r="B268" s="68">
        <v>2013</v>
      </c>
      <c r="C268" s="68">
        <v>0</v>
      </c>
      <c r="D268" s="68">
        <v>1</v>
      </c>
      <c r="E268" s="68">
        <v>0</v>
      </c>
      <c r="F268" s="68">
        <v>47</v>
      </c>
      <c r="P268" t="s">
        <v>24</v>
      </c>
      <c r="Q268">
        <v>2013</v>
      </c>
      <c r="R268">
        <v>0</v>
      </c>
      <c r="S268">
        <v>1</v>
      </c>
      <c r="T268">
        <v>0</v>
      </c>
      <c r="U268">
        <v>47</v>
      </c>
    </row>
    <row r="269" spans="1:21" x14ac:dyDescent="0.25">
      <c r="A269" s="68" t="s">
        <v>24</v>
      </c>
      <c r="B269" s="68">
        <v>2013</v>
      </c>
      <c r="C269" s="68">
        <v>0</v>
      </c>
      <c r="D269" s="68">
        <v>1</v>
      </c>
      <c r="E269" s="68">
        <v>1</v>
      </c>
      <c r="F269" s="68">
        <v>11</v>
      </c>
      <c r="P269" t="s">
        <v>24</v>
      </c>
      <c r="Q269">
        <v>2013</v>
      </c>
      <c r="R269">
        <v>0</v>
      </c>
      <c r="S269">
        <v>1</v>
      </c>
      <c r="T269">
        <v>1</v>
      </c>
      <c r="U269">
        <v>11</v>
      </c>
    </row>
    <row r="270" spans="1:21" x14ac:dyDescent="0.25">
      <c r="A270" s="68" t="s">
        <v>24</v>
      </c>
      <c r="B270" s="68">
        <v>2013</v>
      </c>
      <c r="C270" s="68">
        <v>1</v>
      </c>
      <c r="D270" s="68">
        <v>0</v>
      </c>
      <c r="E270" s="68">
        <v>0</v>
      </c>
      <c r="F270" s="68">
        <v>298</v>
      </c>
      <c r="P270" t="s">
        <v>24</v>
      </c>
      <c r="Q270">
        <v>2013</v>
      </c>
      <c r="R270">
        <v>1</v>
      </c>
      <c r="S270">
        <v>0</v>
      </c>
      <c r="T270">
        <v>0</v>
      </c>
      <c r="U270">
        <v>298</v>
      </c>
    </row>
    <row r="271" spans="1:21" x14ac:dyDescent="0.25">
      <c r="A271" s="68" t="s">
        <v>24</v>
      </c>
      <c r="B271" s="68">
        <v>2013</v>
      </c>
      <c r="C271" s="68">
        <v>1</v>
      </c>
      <c r="D271" s="68">
        <v>0</v>
      </c>
      <c r="E271" s="68">
        <v>1</v>
      </c>
      <c r="F271" s="68">
        <v>326</v>
      </c>
      <c r="P271" t="s">
        <v>24</v>
      </c>
      <c r="Q271">
        <v>2013</v>
      </c>
      <c r="R271">
        <v>1</v>
      </c>
      <c r="S271">
        <v>0</v>
      </c>
      <c r="T271">
        <v>1</v>
      </c>
      <c r="U271">
        <v>326</v>
      </c>
    </row>
    <row r="272" spans="1:21" x14ac:dyDescent="0.25">
      <c r="A272" s="68" t="s">
        <v>24</v>
      </c>
      <c r="B272" s="68">
        <v>2013</v>
      </c>
      <c r="C272" s="68">
        <v>1</v>
      </c>
      <c r="D272" s="68">
        <v>1</v>
      </c>
      <c r="E272" s="68">
        <v>0</v>
      </c>
      <c r="F272" s="68">
        <v>792</v>
      </c>
      <c r="P272" t="s">
        <v>24</v>
      </c>
      <c r="Q272">
        <v>2013</v>
      </c>
      <c r="R272">
        <v>1</v>
      </c>
      <c r="S272">
        <v>1</v>
      </c>
      <c r="T272">
        <v>0</v>
      </c>
      <c r="U272">
        <v>792</v>
      </c>
    </row>
    <row r="273" spans="1:21" x14ac:dyDescent="0.25">
      <c r="A273" s="68" t="s">
        <v>24</v>
      </c>
      <c r="B273" s="68">
        <v>2013</v>
      </c>
      <c r="C273" s="68">
        <v>1</v>
      </c>
      <c r="D273" s="68">
        <v>1</v>
      </c>
      <c r="E273" s="68">
        <v>1</v>
      </c>
      <c r="F273" s="68">
        <v>520</v>
      </c>
      <c r="P273" t="s">
        <v>24</v>
      </c>
      <c r="Q273">
        <v>2013</v>
      </c>
      <c r="R273">
        <v>1</v>
      </c>
      <c r="S273">
        <v>1</v>
      </c>
      <c r="T273">
        <v>1</v>
      </c>
      <c r="U273">
        <v>520</v>
      </c>
    </row>
    <row r="274" spans="1:21" x14ac:dyDescent="0.25">
      <c r="A274" s="68" t="s">
        <v>24</v>
      </c>
      <c r="B274" s="68">
        <v>2014</v>
      </c>
      <c r="C274" s="68">
        <v>0</v>
      </c>
      <c r="D274" s="68">
        <v>0</v>
      </c>
      <c r="E274" s="68">
        <v>0</v>
      </c>
      <c r="F274" s="68">
        <v>209</v>
      </c>
      <c r="P274" t="s">
        <v>24</v>
      </c>
      <c r="Q274">
        <v>2014</v>
      </c>
      <c r="R274">
        <v>0</v>
      </c>
      <c r="S274">
        <v>0</v>
      </c>
      <c r="T274">
        <v>0</v>
      </c>
      <c r="U274">
        <v>209</v>
      </c>
    </row>
    <row r="275" spans="1:21" x14ac:dyDescent="0.25">
      <c r="A275" s="68" t="s">
        <v>24</v>
      </c>
      <c r="B275" s="68">
        <v>2014</v>
      </c>
      <c r="C275" s="68">
        <v>0</v>
      </c>
      <c r="D275" s="68">
        <v>0</v>
      </c>
      <c r="E275" s="68">
        <v>1</v>
      </c>
      <c r="F275" s="68">
        <v>118</v>
      </c>
      <c r="P275" t="s">
        <v>24</v>
      </c>
      <c r="Q275">
        <v>2014</v>
      </c>
      <c r="R275">
        <v>0</v>
      </c>
      <c r="S275">
        <v>0</v>
      </c>
      <c r="T275">
        <v>1</v>
      </c>
      <c r="U275">
        <v>118</v>
      </c>
    </row>
    <row r="276" spans="1:21" x14ac:dyDescent="0.25">
      <c r="A276" s="68" t="s">
        <v>24</v>
      </c>
      <c r="B276" s="68">
        <v>2014</v>
      </c>
      <c r="C276" s="68">
        <v>0</v>
      </c>
      <c r="D276" s="68">
        <v>1</v>
      </c>
      <c r="E276" s="68">
        <v>0</v>
      </c>
      <c r="F276" s="68">
        <v>39</v>
      </c>
      <c r="P276" t="s">
        <v>24</v>
      </c>
      <c r="Q276">
        <v>2014</v>
      </c>
      <c r="R276">
        <v>0</v>
      </c>
      <c r="S276">
        <v>1</v>
      </c>
      <c r="T276">
        <v>0</v>
      </c>
      <c r="U276">
        <v>39</v>
      </c>
    </row>
    <row r="277" spans="1:21" x14ac:dyDescent="0.25">
      <c r="A277" s="68" t="s">
        <v>24</v>
      </c>
      <c r="B277" s="68">
        <v>2014</v>
      </c>
      <c r="C277" s="68">
        <v>0</v>
      </c>
      <c r="D277" s="68">
        <v>1</v>
      </c>
      <c r="E277" s="68">
        <v>1</v>
      </c>
      <c r="F277" s="68">
        <v>6</v>
      </c>
      <c r="P277" t="s">
        <v>24</v>
      </c>
      <c r="Q277">
        <v>2014</v>
      </c>
      <c r="R277">
        <v>0</v>
      </c>
      <c r="S277">
        <v>1</v>
      </c>
      <c r="T277">
        <v>1</v>
      </c>
      <c r="U277">
        <v>6</v>
      </c>
    </row>
    <row r="278" spans="1:21" x14ac:dyDescent="0.25">
      <c r="A278" s="68" t="s">
        <v>24</v>
      </c>
      <c r="B278" s="68">
        <v>2014</v>
      </c>
      <c r="C278" s="68">
        <v>1</v>
      </c>
      <c r="D278" s="68">
        <v>0</v>
      </c>
      <c r="E278" s="68">
        <v>0</v>
      </c>
      <c r="F278" s="68">
        <v>324</v>
      </c>
      <c r="P278" t="s">
        <v>24</v>
      </c>
      <c r="Q278">
        <v>2014</v>
      </c>
      <c r="R278">
        <v>1</v>
      </c>
      <c r="S278">
        <v>0</v>
      </c>
      <c r="T278">
        <v>0</v>
      </c>
      <c r="U278">
        <v>324</v>
      </c>
    </row>
    <row r="279" spans="1:21" x14ac:dyDescent="0.25">
      <c r="A279" s="68" t="s">
        <v>24</v>
      </c>
      <c r="B279" s="68">
        <v>2014</v>
      </c>
      <c r="C279" s="68">
        <v>1</v>
      </c>
      <c r="D279" s="68">
        <v>0</v>
      </c>
      <c r="E279" s="68">
        <v>1</v>
      </c>
      <c r="F279" s="68">
        <v>245</v>
      </c>
      <c r="P279" t="s">
        <v>24</v>
      </c>
      <c r="Q279">
        <v>2014</v>
      </c>
      <c r="R279">
        <v>1</v>
      </c>
      <c r="S279">
        <v>0</v>
      </c>
      <c r="T279">
        <v>1</v>
      </c>
      <c r="U279">
        <v>245</v>
      </c>
    </row>
    <row r="280" spans="1:21" x14ac:dyDescent="0.25">
      <c r="A280" s="68" t="s">
        <v>24</v>
      </c>
      <c r="B280" s="68">
        <v>2014</v>
      </c>
      <c r="C280" s="68">
        <v>1</v>
      </c>
      <c r="D280" s="68">
        <v>1</v>
      </c>
      <c r="E280" s="68">
        <v>0</v>
      </c>
      <c r="F280" s="68">
        <v>890</v>
      </c>
      <c r="P280" t="s">
        <v>24</v>
      </c>
      <c r="Q280">
        <v>2014</v>
      </c>
      <c r="R280">
        <v>1</v>
      </c>
      <c r="S280">
        <v>1</v>
      </c>
      <c r="T280">
        <v>0</v>
      </c>
      <c r="U280">
        <v>890</v>
      </c>
    </row>
    <row r="281" spans="1:21" x14ac:dyDescent="0.25">
      <c r="A281" s="68" t="s">
        <v>24</v>
      </c>
      <c r="B281" s="68">
        <v>2014</v>
      </c>
      <c r="C281" s="68">
        <v>1</v>
      </c>
      <c r="D281" s="68">
        <v>1</v>
      </c>
      <c r="E281" s="68">
        <v>1</v>
      </c>
      <c r="F281" s="68">
        <v>563</v>
      </c>
      <c r="P281" t="s">
        <v>24</v>
      </c>
      <c r="Q281">
        <v>2014</v>
      </c>
      <c r="R281">
        <v>1</v>
      </c>
      <c r="S281">
        <v>1</v>
      </c>
      <c r="T281">
        <v>1</v>
      </c>
      <c r="U281">
        <v>563</v>
      </c>
    </row>
    <row r="282" spans="1:21" x14ac:dyDescent="0.25">
      <c r="A282" s="68" t="s">
        <v>24</v>
      </c>
      <c r="B282" s="68">
        <v>2015</v>
      </c>
      <c r="C282" s="68">
        <v>0</v>
      </c>
      <c r="D282" s="68">
        <v>0</v>
      </c>
      <c r="E282" s="68">
        <v>0</v>
      </c>
      <c r="F282" s="68">
        <v>226</v>
      </c>
      <c r="P282" t="s">
        <v>24</v>
      </c>
      <c r="Q282">
        <v>2015</v>
      </c>
      <c r="R282">
        <v>0</v>
      </c>
      <c r="S282">
        <v>0</v>
      </c>
      <c r="T282">
        <v>0</v>
      </c>
      <c r="U282">
        <v>226</v>
      </c>
    </row>
    <row r="283" spans="1:21" x14ac:dyDescent="0.25">
      <c r="A283" s="68" t="s">
        <v>24</v>
      </c>
      <c r="B283" s="68">
        <v>2015</v>
      </c>
      <c r="C283" s="68">
        <v>0</v>
      </c>
      <c r="D283" s="68">
        <v>0</v>
      </c>
      <c r="E283" s="68">
        <v>1</v>
      </c>
      <c r="F283" s="68">
        <v>151</v>
      </c>
      <c r="P283" t="s">
        <v>24</v>
      </c>
      <c r="Q283">
        <v>2015</v>
      </c>
      <c r="R283">
        <v>0</v>
      </c>
      <c r="S283">
        <v>0</v>
      </c>
      <c r="T283">
        <v>1</v>
      </c>
      <c r="U283">
        <v>151</v>
      </c>
    </row>
    <row r="284" spans="1:21" x14ac:dyDescent="0.25">
      <c r="A284" s="68" t="s">
        <v>24</v>
      </c>
      <c r="B284" s="68">
        <v>2015</v>
      </c>
      <c r="C284" s="68">
        <v>0</v>
      </c>
      <c r="D284" s="68">
        <v>1</v>
      </c>
      <c r="E284" s="68">
        <v>0</v>
      </c>
      <c r="F284" s="68">
        <v>55</v>
      </c>
      <c r="P284" t="s">
        <v>24</v>
      </c>
      <c r="Q284">
        <v>2015</v>
      </c>
      <c r="R284">
        <v>0</v>
      </c>
      <c r="S284">
        <v>1</v>
      </c>
      <c r="T284">
        <v>0</v>
      </c>
      <c r="U284">
        <v>55</v>
      </c>
    </row>
    <row r="285" spans="1:21" x14ac:dyDescent="0.25">
      <c r="A285" s="68" t="s">
        <v>24</v>
      </c>
      <c r="B285" s="68">
        <v>2015</v>
      </c>
      <c r="C285" s="68">
        <v>0</v>
      </c>
      <c r="D285" s="68">
        <v>1</v>
      </c>
      <c r="E285" s="68">
        <v>1</v>
      </c>
      <c r="F285" s="68">
        <v>10</v>
      </c>
      <c r="P285" t="s">
        <v>24</v>
      </c>
      <c r="Q285">
        <v>2015</v>
      </c>
      <c r="R285">
        <v>0</v>
      </c>
      <c r="S285">
        <v>1</v>
      </c>
      <c r="T285">
        <v>1</v>
      </c>
      <c r="U285">
        <v>10</v>
      </c>
    </row>
    <row r="286" spans="1:21" x14ac:dyDescent="0.25">
      <c r="A286" s="68" t="s">
        <v>24</v>
      </c>
      <c r="B286" s="68">
        <v>2015</v>
      </c>
      <c r="C286" s="68">
        <v>1</v>
      </c>
      <c r="D286" s="68">
        <v>0</v>
      </c>
      <c r="E286" s="68">
        <v>0</v>
      </c>
      <c r="F286" s="68">
        <v>445</v>
      </c>
      <c r="P286" t="s">
        <v>24</v>
      </c>
      <c r="Q286">
        <v>2015</v>
      </c>
      <c r="R286">
        <v>1</v>
      </c>
      <c r="S286">
        <v>0</v>
      </c>
      <c r="T286">
        <v>0</v>
      </c>
      <c r="U286">
        <v>445</v>
      </c>
    </row>
    <row r="287" spans="1:21" x14ac:dyDescent="0.25">
      <c r="A287" s="68" t="s">
        <v>24</v>
      </c>
      <c r="B287" s="68">
        <v>2015</v>
      </c>
      <c r="C287" s="68">
        <v>1</v>
      </c>
      <c r="D287" s="68">
        <v>0</v>
      </c>
      <c r="E287" s="68">
        <v>1</v>
      </c>
      <c r="F287" s="68">
        <v>289</v>
      </c>
      <c r="P287" t="s">
        <v>24</v>
      </c>
      <c r="Q287">
        <v>2015</v>
      </c>
      <c r="R287">
        <v>1</v>
      </c>
      <c r="S287">
        <v>0</v>
      </c>
      <c r="T287">
        <v>1</v>
      </c>
      <c r="U287">
        <v>289</v>
      </c>
    </row>
    <row r="288" spans="1:21" x14ac:dyDescent="0.25">
      <c r="A288" s="68" t="s">
        <v>24</v>
      </c>
      <c r="B288" s="68">
        <v>2015</v>
      </c>
      <c r="C288" s="68">
        <v>1</v>
      </c>
      <c r="D288" s="68">
        <v>1</v>
      </c>
      <c r="E288" s="68">
        <v>0</v>
      </c>
      <c r="F288" s="68">
        <v>964</v>
      </c>
      <c r="P288" t="s">
        <v>24</v>
      </c>
      <c r="Q288">
        <v>2015</v>
      </c>
      <c r="R288">
        <v>1</v>
      </c>
      <c r="S288">
        <v>1</v>
      </c>
      <c r="T288">
        <v>0</v>
      </c>
      <c r="U288">
        <v>964</v>
      </c>
    </row>
    <row r="289" spans="1:21" x14ac:dyDescent="0.25">
      <c r="A289" s="68" t="s">
        <v>24</v>
      </c>
      <c r="B289" s="68">
        <v>2015</v>
      </c>
      <c r="C289" s="68">
        <v>1</v>
      </c>
      <c r="D289" s="68">
        <v>1</v>
      </c>
      <c r="E289" s="68">
        <v>1</v>
      </c>
      <c r="F289" s="68">
        <v>564</v>
      </c>
      <c r="P289" t="s">
        <v>24</v>
      </c>
      <c r="Q289">
        <v>2015</v>
      </c>
      <c r="R289">
        <v>1</v>
      </c>
      <c r="S289">
        <v>1</v>
      </c>
      <c r="T289">
        <v>1</v>
      </c>
      <c r="U289">
        <v>564</v>
      </c>
    </row>
    <row r="290" spans="1:21" x14ac:dyDescent="0.25">
      <c r="A290" s="68" t="s">
        <v>22</v>
      </c>
      <c r="B290" s="68">
        <v>2013</v>
      </c>
      <c r="C290" s="68">
        <v>0</v>
      </c>
      <c r="D290" s="68">
        <v>0</v>
      </c>
      <c r="E290" s="68">
        <v>0</v>
      </c>
      <c r="F290" s="68">
        <v>40048</v>
      </c>
      <c r="P290" t="s">
        <v>22</v>
      </c>
      <c r="Q290">
        <v>2013</v>
      </c>
      <c r="R290">
        <v>0</v>
      </c>
      <c r="S290">
        <v>0</v>
      </c>
      <c r="T290">
        <v>0</v>
      </c>
      <c r="U290">
        <v>40048</v>
      </c>
    </row>
    <row r="291" spans="1:21" x14ac:dyDescent="0.25">
      <c r="A291" s="68" t="s">
        <v>22</v>
      </c>
      <c r="B291" s="68">
        <v>2013</v>
      </c>
      <c r="C291" s="68">
        <v>0</v>
      </c>
      <c r="D291" s="68">
        <v>1</v>
      </c>
      <c r="E291" s="68">
        <v>0</v>
      </c>
      <c r="F291" s="68">
        <v>17430</v>
      </c>
      <c r="P291" t="s">
        <v>22</v>
      </c>
      <c r="Q291">
        <v>2013</v>
      </c>
      <c r="R291">
        <v>0</v>
      </c>
      <c r="S291">
        <v>1</v>
      </c>
      <c r="T291">
        <v>0</v>
      </c>
      <c r="U291">
        <v>17430</v>
      </c>
    </row>
    <row r="292" spans="1:21" x14ac:dyDescent="0.25">
      <c r="A292" s="68" t="s">
        <v>22</v>
      </c>
      <c r="B292" s="68">
        <v>2013</v>
      </c>
      <c r="C292" s="68">
        <v>1</v>
      </c>
      <c r="D292" s="68">
        <v>0</v>
      </c>
      <c r="E292" s="68">
        <v>0</v>
      </c>
      <c r="F292" s="68">
        <v>5316</v>
      </c>
      <c r="P292" t="s">
        <v>22</v>
      </c>
      <c r="Q292">
        <v>2013</v>
      </c>
      <c r="R292">
        <v>1</v>
      </c>
      <c r="S292">
        <v>0</v>
      </c>
      <c r="T292">
        <v>0</v>
      </c>
      <c r="U292">
        <v>5316</v>
      </c>
    </row>
    <row r="293" spans="1:21" x14ac:dyDescent="0.25">
      <c r="A293" s="68" t="s">
        <v>22</v>
      </c>
      <c r="B293" s="68">
        <v>2013</v>
      </c>
      <c r="C293" s="68">
        <v>1</v>
      </c>
      <c r="D293" s="68">
        <v>1</v>
      </c>
      <c r="E293" s="68">
        <v>0</v>
      </c>
      <c r="F293" s="68">
        <v>6277</v>
      </c>
      <c r="P293" t="s">
        <v>22</v>
      </c>
      <c r="Q293">
        <v>2013</v>
      </c>
      <c r="R293">
        <v>1</v>
      </c>
      <c r="S293">
        <v>1</v>
      </c>
      <c r="T293">
        <v>0</v>
      </c>
      <c r="U293">
        <v>6277</v>
      </c>
    </row>
    <row r="294" spans="1:21" x14ac:dyDescent="0.25">
      <c r="A294" s="68" t="s">
        <v>22</v>
      </c>
      <c r="B294" s="68">
        <v>2014</v>
      </c>
      <c r="C294" s="68">
        <v>0</v>
      </c>
      <c r="D294" s="68">
        <v>0</v>
      </c>
      <c r="E294" s="68">
        <v>0</v>
      </c>
      <c r="F294" s="68">
        <v>39897</v>
      </c>
      <c r="P294" t="s">
        <v>22</v>
      </c>
      <c r="Q294">
        <v>2014</v>
      </c>
      <c r="R294">
        <v>0</v>
      </c>
      <c r="S294">
        <v>0</v>
      </c>
      <c r="T294">
        <v>0</v>
      </c>
      <c r="U294">
        <v>39897</v>
      </c>
    </row>
    <row r="295" spans="1:21" x14ac:dyDescent="0.25">
      <c r="A295" s="68" t="s">
        <v>22</v>
      </c>
      <c r="B295" s="68">
        <v>2014</v>
      </c>
      <c r="C295" s="68">
        <v>0</v>
      </c>
      <c r="D295" s="68">
        <v>1</v>
      </c>
      <c r="E295" s="68">
        <v>0</v>
      </c>
      <c r="F295" s="68">
        <v>17616</v>
      </c>
      <c r="P295" t="s">
        <v>22</v>
      </c>
      <c r="Q295">
        <v>2014</v>
      </c>
      <c r="R295">
        <v>0</v>
      </c>
      <c r="S295">
        <v>1</v>
      </c>
      <c r="T295">
        <v>0</v>
      </c>
      <c r="U295">
        <v>17616</v>
      </c>
    </row>
    <row r="296" spans="1:21" x14ac:dyDescent="0.25">
      <c r="A296" s="68" t="s">
        <v>22</v>
      </c>
      <c r="B296" s="68">
        <v>2014</v>
      </c>
      <c r="C296" s="68">
        <v>1</v>
      </c>
      <c r="D296" s="68">
        <v>0</v>
      </c>
      <c r="E296" s="68">
        <v>0</v>
      </c>
      <c r="F296" s="68">
        <v>5003</v>
      </c>
      <c r="P296" t="s">
        <v>22</v>
      </c>
      <c r="Q296">
        <v>2014</v>
      </c>
      <c r="R296">
        <v>1</v>
      </c>
      <c r="S296">
        <v>0</v>
      </c>
      <c r="T296">
        <v>0</v>
      </c>
      <c r="U296">
        <v>5003</v>
      </c>
    </row>
    <row r="297" spans="1:21" x14ac:dyDescent="0.25">
      <c r="A297" s="68" t="s">
        <v>22</v>
      </c>
      <c r="B297" s="68">
        <v>2014</v>
      </c>
      <c r="C297" s="68">
        <v>1</v>
      </c>
      <c r="D297" s="68">
        <v>1</v>
      </c>
      <c r="E297" s="68">
        <v>0</v>
      </c>
      <c r="F297" s="68">
        <v>6476</v>
      </c>
      <c r="P297" t="s">
        <v>22</v>
      </c>
      <c r="Q297">
        <v>2014</v>
      </c>
      <c r="R297">
        <v>1</v>
      </c>
      <c r="S297">
        <v>1</v>
      </c>
      <c r="T297">
        <v>0</v>
      </c>
      <c r="U297">
        <v>6476</v>
      </c>
    </row>
    <row r="298" spans="1:21" x14ac:dyDescent="0.25">
      <c r="A298" s="68" t="s">
        <v>22</v>
      </c>
      <c r="B298" s="68">
        <v>2015</v>
      </c>
      <c r="C298" s="68">
        <v>0</v>
      </c>
      <c r="D298" s="68">
        <v>0</v>
      </c>
      <c r="E298" s="68">
        <v>0</v>
      </c>
      <c r="F298" s="68">
        <v>40417</v>
      </c>
      <c r="P298" t="s">
        <v>22</v>
      </c>
      <c r="Q298">
        <v>2015</v>
      </c>
      <c r="R298">
        <v>0</v>
      </c>
      <c r="S298">
        <v>0</v>
      </c>
      <c r="T298">
        <v>0</v>
      </c>
      <c r="U298">
        <v>40417</v>
      </c>
    </row>
    <row r="299" spans="1:21" x14ac:dyDescent="0.25">
      <c r="A299" s="68" t="s">
        <v>22</v>
      </c>
      <c r="B299" s="68">
        <v>2015</v>
      </c>
      <c r="C299" s="68">
        <v>0</v>
      </c>
      <c r="D299" s="68">
        <v>1</v>
      </c>
      <c r="E299" s="68">
        <v>0</v>
      </c>
      <c r="F299" s="68">
        <v>17946</v>
      </c>
      <c r="P299" t="s">
        <v>22</v>
      </c>
      <c r="Q299">
        <v>2015</v>
      </c>
      <c r="R299">
        <v>0</v>
      </c>
      <c r="S299">
        <v>1</v>
      </c>
      <c r="T299">
        <v>0</v>
      </c>
      <c r="U299">
        <v>17946</v>
      </c>
    </row>
    <row r="300" spans="1:21" x14ac:dyDescent="0.25">
      <c r="A300" s="68" t="s">
        <v>22</v>
      </c>
      <c r="B300" s="68">
        <v>2015</v>
      </c>
      <c r="C300" s="68">
        <v>1</v>
      </c>
      <c r="D300" s="68">
        <v>0</v>
      </c>
      <c r="E300" s="68">
        <v>0</v>
      </c>
      <c r="F300" s="68">
        <v>4882</v>
      </c>
      <c r="P300" t="s">
        <v>22</v>
      </c>
      <c r="Q300">
        <v>2015</v>
      </c>
      <c r="R300">
        <v>1</v>
      </c>
      <c r="S300">
        <v>0</v>
      </c>
      <c r="T300">
        <v>0</v>
      </c>
      <c r="U300">
        <v>4882</v>
      </c>
    </row>
    <row r="301" spans="1:21" x14ac:dyDescent="0.25">
      <c r="A301" s="68" t="s">
        <v>22</v>
      </c>
      <c r="B301" s="68">
        <v>2015</v>
      </c>
      <c r="C301" s="68">
        <v>1</v>
      </c>
      <c r="D301" s="68">
        <v>1</v>
      </c>
      <c r="E301" s="68">
        <v>0</v>
      </c>
      <c r="F301" s="68">
        <v>6614</v>
      </c>
      <c r="P301" t="s">
        <v>22</v>
      </c>
      <c r="Q301">
        <v>2015</v>
      </c>
      <c r="R301">
        <v>1</v>
      </c>
      <c r="S301">
        <v>1</v>
      </c>
      <c r="T301">
        <v>0</v>
      </c>
      <c r="U301">
        <v>6614</v>
      </c>
    </row>
    <row r="302" spans="1:21" x14ac:dyDescent="0.25">
      <c r="A302" s="68" t="s">
        <v>23</v>
      </c>
      <c r="B302" s="68">
        <v>2013</v>
      </c>
      <c r="C302" s="68">
        <v>0</v>
      </c>
      <c r="D302" s="68">
        <v>0</v>
      </c>
      <c r="E302" s="68">
        <v>0</v>
      </c>
      <c r="F302" s="68">
        <v>223</v>
      </c>
      <c r="P302" t="s">
        <v>23</v>
      </c>
      <c r="Q302">
        <v>2013</v>
      </c>
      <c r="R302">
        <v>0</v>
      </c>
      <c r="S302">
        <v>0</v>
      </c>
      <c r="T302">
        <v>0</v>
      </c>
      <c r="U302">
        <v>223</v>
      </c>
    </row>
    <row r="303" spans="1:21" x14ac:dyDescent="0.25">
      <c r="A303" s="68" t="s">
        <v>23</v>
      </c>
      <c r="B303" s="68">
        <v>2013</v>
      </c>
      <c r="C303" s="68">
        <v>0</v>
      </c>
      <c r="D303" s="68">
        <v>0</v>
      </c>
      <c r="E303" s="68">
        <v>1</v>
      </c>
      <c r="F303" s="68">
        <v>192</v>
      </c>
      <c r="P303" t="s">
        <v>23</v>
      </c>
      <c r="Q303">
        <v>2013</v>
      </c>
      <c r="R303">
        <v>0</v>
      </c>
      <c r="S303">
        <v>0</v>
      </c>
      <c r="T303">
        <v>1</v>
      </c>
      <c r="U303">
        <v>192</v>
      </c>
    </row>
    <row r="304" spans="1:21" x14ac:dyDescent="0.25">
      <c r="A304" s="68" t="s">
        <v>23</v>
      </c>
      <c r="B304" s="68">
        <v>2013</v>
      </c>
      <c r="C304" s="68">
        <v>0</v>
      </c>
      <c r="D304" s="68">
        <v>1</v>
      </c>
      <c r="E304" s="68">
        <v>0</v>
      </c>
      <c r="F304" s="68">
        <v>21</v>
      </c>
      <c r="P304" t="s">
        <v>23</v>
      </c>
      <c r="Q304">
        <v>2013</v>
      </c>
      <c r="R304">
        <v>0</v>
      </c>
      <c r="S304">
        <v>1</v>
      </c>
      <c r="T304">
        <v>0</v>
      </c>
      <c r="U304">
        <v>21</v>
      </c>
    </row>
    <row r="305" spans="1:21" x14ac:dyDescent="0.25">
      <c r="A305" s="68" t="s">
        <v>23</v>
      </c>
      <c r="B305" s="68">
        <v>2013</v>
      </c>
      <c r="C305" s="68">
        <v>0</v>
      </c>
      <c r="D305" s="68">
        <v>1</v>
      </c>
      <c r="E305" s="68">
        <v>1</v>
      </c>
      <c r="F305" s="68">
        <v>7</v>
      </c>
      <c r="P305" t="s">
        <v>23</v>
      </c>
      <c r="Q305">
        <v>2013</v>
      </c>
      <c r="R305">
        <v>0</v>
      </c>
      <c r="S305">
        <v>1</v>
      </c>
      <c r="T305">
        <v>1</v>
      </c>
      <c r="U305">
        <v>7</v>
      </c>
    </row>
    <row r="306" spans="1:21" x14ac:dyDescent="0.25">
      <c r="A306" s="68" t="s">
        <v>23</v>
      </c>
      <c r="B306" s="68">
        <v>2013</v>
      </c>
      <c r="C306" s="68">
        <v>1</v>
      </c>
      <c r="D306" s="68">
        <v>0</v>
      </c>
      <c r="E306" s="68">
        <v>0</v>
      </c>
      <c r="F306" s="68">
        <v>237</v>
      </c>
      <c r="P306" t="s">
        <v>23</v>
      </c>
      <c r="Q306">
        <v>2013</v>
      </c>
      <c r="R306">
        <v>1</v>
      </c>
      <c r="S306">
        <v>0</v>
      </c>
      <c r="T306">
        <v>0</v>
      </c>
      <c r="U306">
        <v>237</v>
      </c>
    </row>
    <row r="307" spans="1:21" x14ac:dyDescent="0.25">
      <c r="A307" s="68" t="s">
        <v>23</v>
      </c>
      <c r="B307" s="68">
        <v>2013</v>
      </c>
      <c r="C307" s="68">
        <v>1</v>
      </c>
      <c r="D307" s="68">
        <v>0</v>
      </c>
      <c r="E307" s="68">
        <v>1</v>
      </c>
      <c r="F307" s="68">
        <v>148</v>
      </c>
      <c r="P307" t="s">
        <v>23</v>
      </c>
      <c r="Q307">
        <v>2013</v>
      </c>
      <c r="R307">
        <v>1</v>
      </c>
      <c r="S307">
        <v>0</v>
      </c>
      <c r="T307">
        <v>1</v>
      </c>
      <c r="U307">
        <v>148</v>
      </c>
    </row>
    <row r="308" spans="1:21" x14ac:dyDescent="0.25">
      <c r="A308" s="68" t="s">
        <v>23</v>
      </c>
      <c r="B308" s="68">
        <v>2013</v>
      </c>
      <c r="C308" s="68">
        <v>1</v>
      </c>
      <c r="D308" s="68">
        <v>1</v>
      </c>
      <c r="E308" s="68">
        <v>0</v>
      </c>
      <c r="F308" s="68">
        <v>271</v>
      </c>
      <c r="P308" t="s">
        <v>23</v>
      </c>
      <c r="Q308">
        <v>2013</v>
      </c>
      <c r="R308">
        <v>1</v>
      </c>
      <c r="S308">
        <v>1</v>
      </c>
      <c r="T308">
        <v>0</v>
      </c>
      <c r="U308">
        <v>271</v>
      </c>
    </row>
    <row r="309" spans="1:21" x14ac:dyDescent="0.25">
      <c r="A309" s="68" t="s">
        <v>23</v>
      </c>
      <c r="B309" s="68">
        <v>2013</v>
      </c>
      <c r="C309" s="68">
        <v>1</v>
      </c>
      <c r="D309" s="68">
        <v>1</v>
      </c>
      <c r="E309" s="68">
        <v>1</v>
      </c>
      <c r="F309" s="68">
        <v>75</v>
      </c>
      <c r="P309" t="s">
        <v>23</v>
      </c>
      <c r="Q309">
        <v>2013</v>
      </c>
      <c r="R309">
        <v>1</v>
      </c>
      <c r="S309">
        <v>1</v>
      </c>
      <c r="T309">
        <v>1</v>
      </c>
      <c r="U309">
        <v>75</v>
      </c>
    </row>
    <row r="310" spans="1:21" x14ac:dyDescent="0.25">
      <c r="A310" s="68" t="s">
        <v>23</v>
      </c>
      <c r="B310" s="68">
        <v>2014</v>
      </c>
      <c r="C310" s="68">
        <v>0</v>
      </c>
      <c r="D310" s="68">
        <v>0</v>
      </c>
      <c r="E310" s="68">
        <v>0</v>
      </c>
      <c r="F310" s="68">
        <v>223</v>
      </c>
      <c r="P310" t="s">
        <v>23</v>
      </c>
      <c r="Q310">
        <v>2014</v>
      </c>
      <c r="R310">
        <v>0</v>
      </c>
      <c r="S310">
        <v>0</v>
      </c>
      <c r="T310">
        <v>0</v>
      </c>
      <c r="U310">
        <v>223</v>
      </c>
    </row>
    <row r="311" spans="1:21" x14ac:dyDescent="0.25">
      <c r="A311" s="68" t="s">
        <v>23</v>
      </c>
      <c r="B311" s="68">
        <v>2014</v>
      </c>
      <c r="C311" s="68">
        <v>0</v>
      </c>
      <c r="D311" s="68">
        <v>0</v>
      </c>
      <c r="E311" s="68">
        <v>1</v>
      </c>
      <c r="F311" s="68">
        <v>186</v>
      </c>
      <c r="P311" t="s">
        <v>23</v>
      </c>
      <c r="Q311">
        <v>2014</v>
      </c>
      <c r="R311">
        <v>0</v>
      </c>
      <c r="S311">
        <v>0</v>
      </c>
      <c r="T311">
        <v>1</v>
      </c>
      <c r="U311">
        <v>186</v>
      </c>
    </row>
    <row r="312" spans="1:21" x14ac:dyDescent="0.25">
      <c r="A312" s="68" t="s">
        <v>23</v>
      </c>
      <c r="B312" s="68">
        <v>2014</v>
      </c>
      <c r="C312" s="68">
        <v>0</v>
      </c>
      <c r="D312" s="68">
        <v>1</v>
      </c>
      <c r="E312" s="68">
        <v>0</v>
      </c>
      <c r="F312" s="68">
        <v>27</v>
      </c>
      <c r="P312" t="s">
        <v>23</v>
      </c>
      <c r="Q312">
        <v>2014</v>
      </c>
      <c r="R312">
        <v>0</v>
      </c>
      <c r="S312">
        <v>1</v>
      </c>
      <c r="T312">
        <v>0</v>
      </c>
      <c r="U312">
        <v>27</v>
      </c>
    </row>
    <row r="313" spans="1:21" x14ac:dyDescent="0.25">
      <c r="A313" s="68" t="s">
        <v>23</v>
      </c>
      <c r="B313" s="68">
        <v>2014</v>
      </c>
      <c r="C313" s="68">
        <v>0</v>
      </c>
      <c r="D313" s="68">
        <v>1</v>
      </c>
      <c r="E313" s="68">
        <v>1</v>
      </c>
      <c r="F313" s="68">
        <v>5</v>
      </c>
      <c r="P313" t="s">
        <v>23</v>
      </c>
      <c r="Q313">
        <v>2014</v>
      </c>
      <c r="R313">
        <v>0</v>
      </c>
      <c r="S313">
        <v>1</v>
      </c>
      <c r="T313">
        <v>1</v>
      </c>
      <c r="U313">
        <v>5</v>
      </c>
    </row>
    <row r="314" spans="1:21" x14ac:dyDescent="0.25">
      <c r="A314" s="68" t="s">
        <v>23</v>
      </c>
      <c r="B314" s="68">
        <v>2014</v>
      </c>
      <c r="C314" s="68">
        <v>1</v>
      </c>
      <c r="D314" s="68">
        <v>0</v>
      </c>
      <c r="E314" s="68">
        <v>0</v>
      </c>
      <c r="F314" s="68">
        <v>200</v>
      </c>
      <c r="P314" t="s">
        <v>23</v>
      </c>
      <c r="Q314">
        <v>2014</v>
      </c>
      <c r="R314">
        <v>1</v>
      </c>
      <c r="S314">
        <v>0</v>
      </c>
      <c r="T314">
        <v>0</v>
      </c>
      <c r="U314">
        <v>200</v>
      </c>
    </row>
    <row r="315" spans="1:21" x14ac:dyDescent="0.25">
      <c r="A315" s="68" t="s">
        <v>23</v>
      </c>
      <c r="B315" s="68">
        <v>2014</v>
      </c>
      <c r="C315" s="68">
        <v>1</v>
      </c>
      <c r="D315" s="68">
        <v>0</v>
      </c>
      <c r="E315" s="68">
        <v>1</v>
      </c>
      <c r="F315" s="68">
        <v>116</v>
      </c>
      <c r="P315" t="s">
        <v>23</v>
      </c>
      <c r="Q315">
        <v>2014</v>
      </c>
      <c r="R315">
        <v>1</v>
      </c>
      <c r="S315">
        <v>0</v>
      </c>
      <c r="T315">
        <v>1</v>
      </c>
      <c r="U315">
        <v>116</v>
      </c>
    </row>
    <row r="316" spans="1:21" x14ac:dyDescent="0.25">
      <c r="A316" s="68" t="s">
        <v>23</v>
      </c>
      <c r="B316" s="68">
        <v>2014</v>
      </c>
      <c r="C316" s="68">
        <v>1</v>
      </c>
      <c r="D316" s="68">
        <v>1</v>
      </c>
      <c r="E316" s="68">
        <v>0</v>
      </c>
      <c r="F316" s="68">
        <v>256</v>
      </c>
      <c r="P316" t="s">
        <v>23</v>
      </c>
      <c r="Q316">
        <v>2014</v>
      </c>
      <c r="R316">
        <v>1</v>
      </c>
      <c r="S316">
        <v>1</v>
      </c>
      <c r="T316">
        <v>0</v>
      </c>
      <c r="U316">
        <v>256</v>
      </c>
    </row>
    <row r="317" spans="1:21" x14ac:dyDescent="0.25">
      <c r="A317" s="68" t="s">
        <v>23</v>
      </c>
      <c r="B317" s="68">
        <v>2014</v>
      </c>
      <c r="C317" s="68">
        <v>1</v>
      </c>
      <c r="D317" s="68">
        <v>1</v>
      </c>
      <c r="E317" s="68">
        <v>1</v>
      </c>
      <c r="F317" s="68">
        <v>69</v>
      </c>
      <c r="P317" t="s">
        <v>23</v>
      </c>
      <c r="Q317">
        <v>2014</v>
      </c>
      <c r="R317">
        <v>1</v>
      </c>
      <c r="S317">
        <v>1</v>
      </c>
      <c r="T317">
        <v>1</v>
      </c>
      <c r="U317">
        <v>69</v>
      </c>
    </row>
    <row r="318" spans="1:21" x14ac:dyDescent="0.25">
      <c r="A318" s="68" t="s">
        <v>23</v>
      </c>
      <c r="B318" s="68">
        <v>2015</v>
      </c>
      <c r="C318" s="68">
        <v>0</v>
      </c>
      <c r="D318" s="68">
        <v>0</v>
      </c>
      <c r="E318" s="68">
        <v>0</v>
      </c>
      <c r="F318" s="68">
        <v>242</v>
      </c>
      <c r="P318" t="s">
        <v>23</v>
      </c>
      <c r="Q318">
        <v>2015</v>
      </c>
      <c r="R318">
        <v>0</v>
      </c>
      <c r="S318">
        <v>0</v>
      </c>
      <c r="T318">
        <v>0</v>
      </c>
      <c r="U318">
        <v>242</v>
      </c>
    </row>
    <row r="319" spans="1:21" x14ac:dyDescent="0.25">
      <c r="A319" s="68" t="s">
        <v>23</v>
      </c>
      <c r="B319" s="68">
        <v>2015</v>
      </c>
      <c r="C319" s="68">
        <v>0</v>
      </c>
      <c r="D319" s="68">
        <v>0</v>
      </c>
      <c r="E319" s="68">
        <v>1</v>
      </c>
      <c r="F319" s="68">
        <v>207</v>
      </c>
      <c r="P319" t="s">
        <v>23</v>
      </c>
      <c r="Q319">
        <v>2015</v>
      </c>
      <c r="R319">
        <v>0</v>
      </c>
      <c r="S319">
        <v>0</v>
      </c>
      <c r="T319">
        <v>1</v>
      </c>
      <c r="U319">
        <v>207</v>
      </c>
    </row>
    <row r="320" spans="1:21" x14ac:dyDescent="0.25">
      <c r="A320" s="68" t="s">
        <v>23</v>
      </c>
      <c r="B320" s="68">
        <v>2015</v>
      </c>
      <c r="C320" s="68">
        <v>0</v>
      </c>
      <c r="D320" s="68">
        <v>1</v>
      </c>
      <c r="E320" s="68">
        <v>0</v>
      </c>
      <c r="F320" s="68">
        <v>33</v>
      </c>
      <c r="P320" t="s">
        <v>23</v>
      </c>
      <c r="Q320">
        <v>2015</v>
      </c>
      <c r="R320">
        <v>0</v>
      </c>
      <c r="S320">
        <v>1</v>
      </c>
      <c r="T320">
        <v>0</v>
      </c>
      <c r="U320">
        <v>33</v>
      </c>
    </row>
    <row r="321" spans="1:21" x14ac:dyDescent="0.25">
      <c r="A321" s="68" t="s">
        <v>23</v>
      </c>
      <c r="B321" s="68">
        <v>2015</v>
      </c>
      <c r="C321" s="68">
        <v>0</v>
      </c>
      <c r="D321" s="68">
        <v>1</v>
      </c>
      <c r="E321" s="68">
        <v>1</v>
      </c>
      <c r="F321" s="68">
        <v>5</v>
      </c>
      <c r="P321" t="s">
        <v>23</v>
      </c>
      <c r="Q321">
        <v>2015</v>
      </c>
      <c r="R321">
        <v>0</v>
      </c>
      <c r="S321">
        <v>1</v>
      </c>
      <c r="T321">
        <v>1</v>
      </c>
      <c r="U321">
        <v>5</v>
      </c>
    </row>
    <row r="322" spans="1:21" x14ac:dyDescent="0.25">
      <c r="A322" s="68" t="s">
        <v>23</v>
      </c>
      <c r="B322" s="68">
        <v>2015</v>
      </c>
      <c r="C322" s="68">
        <v>1</v>
      </c>
      <c r="D322" s="68">
        <v>0</v>
      </c>
      <c r="E322" s="68">
        <v>0</v>
      </c>
      <c r="F322" s="68">
        <v>220</v>
      </c>
      <c r="P322" t="s">
        <v>23</v>
      </c>
      <c r="Q322">
        <v>2015</v>
      </c>
      <c r="R322">
        <v>1</v>
      </c>
      <c r="S322">
        <v>0</v>
      </c>
      <c r="T322">
        <v>0</v>
      </c>
      <c r="U322">
        <v>220</v>
      </c>
    </row>
    <row r="323" spans="1:21" x14ac:dyDescent="0.25">
      <c r="A323" s="68" t="s">
        <v>23</v>
      </c>
      <c r="B323" s="68">
        <v>2015</v>
      </c>
      <c r="C323" s="68">
        <v>1</v>
      </c>
      <c r="D323" s="68">
        <v>0</v>
      </c>
      <c r="E323" s="68">
        <v>1</v>
      </c>
      <c r="F323" s="68">
        <v>115</v>
      </c>
      <c r="P323" t="s">
        <v>23</v>
      </c>
      <c r="Q323">
        <v>2015</v>
      </c>
      <c r="R323">
        <v>1</v>
      </c>
      <c r="S323">
        <v>0</v>
      </c>
      <c r="T323">
        <v>1</v>
      </c>
      <c r="U323">
        <v>115</v>
      </c>
    </row>
    <row r="324" spans="1:21" x14ac:dyDescent="0.25">
      <c r="A324" s="68" t="s">
        <v>23</v>
      </c>
      <c r="B324" s="68">
        <v>2015</v>
      </c>
      <c r="C324" s="68">
        <v>1</v>
      </c>
      <c r="D324" s="68">
        <v>1</v>
      </c>
      <c r="E324" s="68">
        <v>0</v>
      </c>
      <c r="F324" s="68">
        <v>239</v>
      </c>
      <c r="P324" t="s">
        <v>23</v>
      </c>
      <c r="Q324">
        <v>2015</v>
      </c>
      <c r="R324">
        <v>1</v>
      </c>
      <c r="S324">
        <v>1</v>
      </c>
      <c r="T324">
        <v>0</v>
      </c>
      <c r="U324">
        <v>239</v>
      </c>
    </row>
    <row r="325" spans="1:21" x14ac:dyDescent="0.25">
      <c r="A325" s="68" t="s">
        <v>23</v>
      </c>
      <c r="B325" s="68">
        <v>2015</v>
      </c>
      <c r="C325" s="68">
        <v>1</v>
      </c>
      <c r="D325" s="68">
        <v>1</v>
      </c>
      <c r="E325" s="68">
        <v>1</v>
      </c>
      <c r="F325" s="68">
        <v>68</v>
      </c>
      <c r="P325" t="s">
        <v>23</v>
      </c>
      <c r="Q325">
        <v>2015</v>
      </c>
      <c r="R325">
        <v>1</v>
      </c>
      <c r="S325">
        <v>1</v>
      </c>
      <c r="T325">
        <v>1</v>
      </c>
      <c r="U325">
        <v>68</v>
      </c>
    </row>
    <row r="326" spans="1:21" x14ac:dyDescent="0.25">
      <c r="A326" s="68" t="s">
        <v>9</v>
      </c>
      <c r="B326" s="68">
        <v>2013</v>
      </c>
      <c r="C326" s="68">
        <v>0</v>
      </c>
      <c r="D326" s="68">
        <v>0</v>
      </c>
      <c r="E326" s="68">
        <v>0</v>
      </c>
      <c r="F326" s="68">
        <v>1370</v>
      </c>
      <c r="P326" t="s">
        <v>9</v>
      </c>
      <c r="Q326">
        <v>2013</v>
      </c>
      <c r="R326">
        <v>0</v>
      </c>
      <c r="S326">
        <v>0</v>
      </c>
      <c r="T326">
        <v>0</v>
      </c>
      <c r="U326">
        <v>1370</v>
      </c>
    </row>
    <row r="327" spans="1:21" x14ac:dyDescent="0.25">
      <c r="A327" s="68" t="s">
        <v>9</v>
      </c>
      <c r="B327" s="68">
        <v>2013</v>
      </c>
      <c r="C327" s="68">
        <v>0</v>
      </c>
      <c r="D327" s="68">
        <v>0</v>
      </c>
      <c r="E327" s="68">
        <v>1</v>
      </c>
      <c r="F327" s="68">
        <v>1777</v>
      </c>
      <c r="P327" t="s">
        <v>9</v>
      </c>
      <c r="Q327">
        <v>2013</v>
      </c>
      <c r="R327">
        <v>0</v>
      </c>
      <c r="S327">
        <v>0</v>
      </c>
      <c r="T327">
        <v>1</v>
      </c>
      <c r="U327">
        <v>1777</v>
      </c>
    </row>
    <row r="328" spans="1:21" x14ac:dyDescent="0.25">
      <c r="A328" s="68" t="s">
        <v>9</v>
      </c>
      <c r="B328" s="68">
        <v>2013</v>
      </c>
      <c r="C328" s="68">
        <v>0</v>
      </c>
      <c r="D328" s="68">
        <v>1</v>
      </c>
      <c r="E328" s="68">
        <v>0</v>
      </c>
      <c r="F328" s="68">
        <v>1064</v>
      </c>
      <c r="P328" t="s">
        <v>9</v>
      </c>
      <c r="Q328">
        <v>2013</v>
      </c>
      <c r="R328">
        <v>0</v>
      </c>
      <c r="S328">
        <v>1</v>
      </c>
      <c r="T328">
        <v>0</v>
      </c>
      <c r="U328">
        <v>1064</v>
      </c>
    </row>
    <row r="329" spans="1:21" x14ac:dyDescent="0.25">
      <c r="A329" s="68" t="s">
        <v>9</v>
      </c>
      <c r="B329" s="68">
        <v>2013</v>
      </c>
      <c r="C329" s="68">
        <v>0</v>
      </c>
      <c r="D329" s="68">
        <v>1</v>
      </c>
      <c r="E329" s="68">
        <v>1</v>
      </c>
      <c r="F329" s="68">
        <v>2463</v>
      </c>
      <c r="P329" t="s">
        <v>9</v>
      </c>
      <c r="Q329">
        <v>2013</v>
      </c>
      <c r="R329">
        <v>0</v>
      </c>
      <c r="S329">
        <v>1</v>
      </c>
      <c r="T329">
        <v>1</v>
      </c>
      <c r="U329">
        <v>2463</v>
      </c>
    </row>
    <row r="330" spans="1:21" x14ac:dyDescent="0.25">
      <c r="A330" s="68" t="s">
        <v>9</v>
      </c>
      <c r="B330" s="68">
        <v>2013</v>
      </c>
      <c r="C330" s="68">
        <v>1</v>
      </c>
      <c r="D330" s="68">
        <v>0</v>
      </c>
      <c r="E330" s="68">
        <v>0</v>
      </c>
      <c r="F330" s="68">
        <v>12</v>
      </c>
      <c r="P330" t="s">
        <v>9</v>
      </c>
      <c r="Q330">
        <v>2013</v>
      </c>
      <c r="R330">
        <v>1</v>
      </c>
      <c r="S330">
        <v>0</v>
      </c>
      <c r="T330">
        <v>0</v>
      </c>
      <c r="U330">
        <v>12</v>
      </c>
    </row>
    <row r="331" spans="1:21" x14ac:dyDescent="0.25">
      <c r="A331" s="68" t="s">
        <v>9</v>
      </c>
      <c r="B331" s="68">
        <v>2013</v>
      </c>
      <c r="C331" s="68">
        <v>1</v>
      </c>
      <c r="D331" s="68">
        <v>0</v>
      </c>
      <c r="E331" s="68">
        <v>1</v>
      </c>
      <c r="F331" s="68">
        <v>8</v>
      </c>
      <c r="P331" t="s">
        <v>9</v>
      </c>
      <c r="Q331">
        <v>2013</v>
      </c>
      <c r="R331">
        <v>1</v>
      </c>
      <c r="S331">
        <v>0</v>
      </c>
      <c r="T331">
        <v>1</v>
      </c>
      <c r="U331">
        <v>8</v>
      </c>
    </row>
    <row r="332" spans="1:21" x14ac:dyDescent="0.25">
      <c r="A332" s="68" t="s">
        <v>9</v>
      </c>
      <c r="B332" s="68">
        <v>2013</v>
      </c>
      <c r="C332" s="68">
        <v>1</v>
      </c>
      <c r="D332" s="68">
        <v>1</v>
      </c>
      <c r="E332" s="68">
        <v>0</v>
      </c>
      <c r="F332" s="68">
        <v>47</v>
      </c>
      <c r="P332" t="s">
        <v>9</v>
      </c>
      <c r="Q332">
        <v>2013</v>
      </c>
      <c r="R332">
        <v>1</v>
      </c>
      <c r="S332">
        <v>1</v>
      </c>
      <c r="T332">
        <v>0</v>
      </c>
      <c r="U332">
        <v>47</v>
      </c>
    </row>
    <row r="333" spans="1:21" x14ac:dyDescent="0.25">
      <c r="A333" s="68" t="s">
        <v>9</v>
      </c>
      <c r="B333" s="68">
        <v>2013</v>
      </c>
      <c r="C333" s="68">
        <v>1</v>
      </c>
      <c r="D333" s="68">
        <v>1</v>
      </c>
      <c r="E333" s="68">
        <v>1</v>
      </c>
      <c r="F333" s="68">
        <v>73</v>
      </c>
      <c r="P333" t="s">
        <v>9</v>
      </c>
      <c r="Q333">
        <v>2013</v>
      </c>
      <c r="R333">
        <v>1</v>
      </c>
      <c r="S333">
        <v>1</v>
      </c>
      <c r="T333">
        <v>1</v>
      </c>
      <c r="U333">
        <v>73</v>
      </c>
    </row>
    <row r="334" spans="1:21" x14ac:dyDescent="0.25">
      <c r="A334" s="68" t="s">
        <v>9</v>
      </c>
      <c r="B334" s="68">
        <v>2014</v>
      </c>
      <c r="C334" s="68">
        <v>0</v>
      </c>
      <c r="D334" s="68">
        <v>0</v>
      </c>
      <c r="E334" s="68">
        <v>0</v>
      </c>
      <c r="F334" s="68">
        <v>1336</v>
      </c>
      <c r="P334" t="s">
        <v>9</v>
      </c>
      <c r="Q334">
        <v>2014</v>
      </c>
      <c r="R334">
        <v>0</v>
      </c>
      <c r="S334">
        <v>0</v>
      </c>
      <c r="T334">
        <v>0</v>
      </c>
      <c r="U334">
        <v>1336</v>
      </c>
    </row>
    <row r="335" spans="1:21" x14ac:dyDescent="0.25">
      <c r="A335" s="68" t="s">
        <v>9</v>
      </c>
      <c r="B335" s="68">
        <v>2014</v>
      </c>
      <c r="C335" s="68">
        <v>0</v>
      </c>
      <c r="D335" s="68">
        <v>0</v>
      </c>
      <c r="E335" s="68">
        <v>1</v>
      </c>
      <c r="F335" s="68">
        <v>1798</v>
      </c>
      <c r="P335" t="s">
        <v>9</v>
      </c>
      <c r="Q335">
        <v>2014</v>
      </c>
      <c r="R335">
        <v>0</v>
      </c>
      <c r="S335">
        <v>0</v>
      </c>
      <c r="T335">
        <v>1</v>
      </c>
      <c r="U335">
        <v>1798</v>
      </c>
    </row>
    <row r="336" spans="1:21" x14ac:dyDescent="0.25">
      <c r="A336" s="68" t="s">
        <v>9</v>
      </c>
      <c r="B336" s="68">
        <v>2014</v>
      </c>
      <c r="C336" s="68">
        <v>0</v>
      </c>
      <c r="D336" s="68">
        <v>1</v>
      </c>
      <c r="E336" s="68">
        <v>0</v>
      </c>
      <c r="F336" s="68">
        <v>1042</v>
      </c>
      <c r="P336" t="s">
        <v>9</v>
      </c>
      <c r="Q336">
        <v>2014</v>
      </c>
      <c r="R336">
        <v>0</v>
      </c>
      <c r="S336">
        <v>1</v>
      </c>
      <c r="T336">
        <v>0</v>
      </c>
      <c r="U336">
        <v>1042</v>
      </c>
    </row>
    <row r="337" spans="1:21" x14ac:dyDescent="0.25">
      <c r="A337" s="68" t="s">
        <v>9</v>
      </c>
      <c r="B337" s="68">
        <v>2014</v>
      </c>
      <c r="C337" s="68">
        <v>0</v>
      </c>
      <c r="D337" s="68">
        <v>1</v>
      </c>
      <c r="E337" s="68">
        <v>1</v>
      </c>
      <c r="F337" s="68">
        <v>2564</v>
      </c>
      <c r="P337" t="s">
        <v>9</v>
      </c>
      <c r="Q337">
        <v>2014</v>
      </c>
      <c r="R337">
        <v>0</v>
      </c>
      <c r="S337">
        <v>1</v>
      </c>
      <c r="T337">
        <v>1</v>
      </c>
      <c r="U337">
        <v>2564</v>
      </c>
    </row>
    <row r="338" spans="1:21" x14ac:dyDescent="0.25">
      <c r="A338" s="68" t="s">
        <v>9</v>
      </c>
      <c r="B338" s="68">
        <v>2014</v>
      </c>
      <c r="C338" s="68">
        <v>1</v>
      </c>
      <c r="D338" s="68">
        <v>0</v>
      </c>
      <c r="E338" s="68">
        <v>0</v>
      </c>
      <c r="F338" s="68">
        <v>19</v>
      </c>
      <c r="P338" t="s">
        <v>9</v>
      </c>
      <c r="Q338">
        <v>2014</v>
      </c>
      <c r="R338">
        <v>1</v>
      </c>
      <c r="S338">
        <v>0</v>
      </c>
      <c r="T338">
        <v>0</v>
      </c>
      <c r="U338">
        <v>19</v>
      </c>
    </row>
    <row r="339" spans="1:21" x14ac:dyDescent="0.25">
      <c r="A339" s="68" t="s">
        <v>9</v>
      </c>
      <c r="B339" s="68">
        <v>2014</v>
      </c>
      <c r="C339" s="68">
        <v>1</v>
      </c>
      <c r="D339" s="68">
        <v>0</v>
      </c>
      <c r="E339" s="68">
        <v>1</v>
      </c>
      <c r="F339" s="68">
        <v>12</v>
      </c>
      <c r="P339" t="s">
        <v>9</v>
      </c>
      <c r="Q339">
        <v>2014</v>
      </c>
      <c r="R339">
        <v>1</v>
      </c>
      <c r="S339">
        <v>0</v>
      </c>
      <c r="T339">
        <v>1</v>
      </c>
      <c r="U339">
        <v>12</v>
      </c>
    </row>
    <row r="340" spans="1:21" x14ac:dyDescent="0.25">
      <c r="A340" s="68" t="s">
        <v>9</v>
      </c>
      <c r="B340" s="68">
        <v>2014</v>
      </c>
      <c r="C340" s="68">
        <v>1</v>
      </c>
      <c r="D340" s="68">
        <v>1</v>
      </c>
      <c r="E340" s="68">
        <v>0</v>
      </c>
      <c r="F340" s="68">
        <v>29</v>
      </c>
      <c r="P340" t="s">
        <v>9</v>
      </c>
      <c r="Q340">
        <v>2014</v>
      </c>
      <c r="R340">
        <v>1</v>
      </c>
      <c r="S340">
        <v>1</v>
      </c>
      <c r="T340">
        <v>0</v>
      </c>
      <c r="U340">
        <v>29</v>
      </c>
    </row>
    <row r="341" spans="1:21" x14ac:dyDescent="0.25">
      <c r="A341" s="68" t="s">
        <v>9</v>
      </c>
      <c r="B341" s="68">
        <v>2014</v>
      </c>
      <c r="C341" s="68">
        <v>1</v>
      </c>
      <c r="D341" s="68">
        <v>1</v>
      </c>
      <c r="E341" s="68">
        <v>1</v>
      </c>
      <c r="F341" s="68">
        <v>50</v>
      </c>
      <c r="P341" t="s">
        <v>9</v>
      </c>
      <c r="Q341">
        <v>2014</v>
      </c>
      <c r="R341">
        <v>1</v>
      </c>
      <c r="S341">
        <v>1</v>
      </c>
      <c r="T341">
        <v>1</v>
      </c>
      <c r="U341">
        <v>50</v>
      </c>
    </row>
    <row r="342" spans="1:21" x14ac:dyDescent="0.25">
      <c r="A342" s="68" t="s">
        <v>9</v>
      </c>
      <c r="B342" s="68">
        <v>2015</v>
      </c>
      <c r="C342" s="68">
        <v>0</v>
      </c>
      <c r="D342" s="68">
        <v>0</v>
      </c>
      <c r="E342" s="68">
        <v>0</v>
      </c>
      <c r="F342" s="68">
        <v>1345</v>
      </c>
      <c r="P342" t="s">
        <v>9</v>
      </c>
      <c r="Q342">
        <v>2015</v>
      </c>
      <c r="R342">
        <v>0</v>
      </c>
      <c r="S342">
        <v>0</v>
      </c>
      <c r="T342">
        <v>0</v>
      </c>
      <c r="U342">
        <v>1345</v>
      </c>
    </row>
    <row r="343" spans="1:21" x14ac:dyDescent="0.25">
      <c r="A343" s="68" t="s">
        <v>9</v>
      </c>
      <c r="B343" s="68">
        <v>2015</v>
      </c>
      <c r="C343" s="68">
        <v>0</v>
      </c>
      <c r="D343" s="68">
        <v>0</v>
      </c>
      <c r="E343" s="68">
        <v>1</v>
      </c>
      <c r="F343" s="68">
        <v>1745</v>
      </c>
      <c r="P343" t="s">
        <v>9</v>
      </c>
      <c r="Q343">
        <v>2015</v>
      </c>
      <c r="R343">
        <v>0</v>
      </c>
      <c r="S343">
        <v>0</v>
      </c>
      <c r="T343">
        <v>1</v>
      </c>
      <c r="U343">
        <v>1745</v>
      </c>
    </row>
    <row r="344" spans="1:21" x14ac:dyDescent="0.25">
      <c r="A344" s="68" t="s">
        <v>9</v>
      </c>
      <c r="B344" s="68">
        <v>2015</v>
      </c>
      <c r="C344" s="68">
        <v>0</v>
      </c>
      <c r="D344" s="68">
        <v>1</v>
      </c>
      <c r="E344" s="68">
        <v>0</v>
      </c>
      <c r="F344" s="68">
        <v>1009</v>
      </c>
      <c r="P344" t="s">
        <v>9</v>
      </c>
      <c r="Q344">
        <v>2015</v>
      </c>
      <c r="R344">
        <v>0</v>
      </c>
      <c r="S344">
        <v>1</v>
      </c>
      <c r="T344">
        <v>0</v>
      </c>
      <c r="U344">
        <v>1009</v>
      </c>
    </row>
    <row r="345" spans="1:21" x14ac:dyDescent="0.25">
      <c r="A345" s="68" t="s">
        <v>9</v>
      </c>
      <c r="B345" s="68">
        <v>2015</v>
      </c>
      <c r="C345" s="68">
        <v>0</v>
      </c>
      <c r="D345" s="68">
        <v>1</v>
      </c>
      <c r="E345" s="68">
        <v>1</v>
      </c>
      <c r="F345" s="68">
        <v>2456</v>
      </c>
      <c r="P345" t="s">
        <v>9</v>
      </c>
      <c r="Q345">
        <v>2015</v>
      </c>
      <c r="R345">
        <v>0</v>
      </c>
      <c r="S345">
        <v>1</v>
      </c>
      <c r="T345">
        <v>1</v>
      </c>
      <c r="U345">
        <v>2456</v>
      </c>
    </row>
    <row r="346" spans="1:21" x14ac:dyDescent="0.25">
      <c r="A346" s="68" t="s">
        <v>9</v>
      </c>
      <c r="B346" s="68">
        <v>2015</v>
      </c>
      <c r="C346" s="68">
        <v>1</v>
      </c>
      <c r="D346" s="68">
        <v>0</v>
      </c>
      <c r="E346" s="68">
        <v>0</v>
      </c>
      <c r="F346" s="68">
        <v>15</v>
      </c>
      <c r="P346" t="s">
        <v>9</v>
      </c>
      <c r="Q346">
        <v>2015</v>
      </c>
      <c r="R346">
        <v>1</v>
      </c>
      <c r="S346">
        <v>0</v>
      </c>
      <c r="T346">
        <v>0</v>
      </c>
      <c r="U346">
        <v>15</v>
      </c>
    </row>
    <row r="347" spans="1:21" x14ac:dyDescent="0.25">
      <c r="A347" s="68" t="s">
        <v>9</v>
      </c>
      <c r="B347" s="68">
        <v>2015</v>
      </c>
      <c r="C347" s="68">
        <v>1</v>
      </c>
      <c r="D347" s="68">
        <v>0</v>
      </c>
      <c r="E347" s="68">
        <v>1</v>
      </c>
      <c r="F347" s="68">
        <v>15</v>
      </c>
      <c r="P347" t="s">
        <v>9</v>
      </c>
      <c r="Q347">
        <v>2015</v>
      </c>
      <c r="R347">
        <v>1</v>
      </c>
      <c r="S347">
        <v>0</v>
      </c>
      <c r="T347">
        <v>1</v>
      </c>
      <c r="U347">
        <v>15</v>
      </c>
    </row>
    <row r="348" spans="1:21" x14ac:dyDescent="0.25">
      <c r="A348" s="68" t="s">
        <v>9</v>
      </c>
      <c r="B348" s="68">
        <v>2015</v>
      </c>
      <c r="C348" s="68">
        <v>1</v>
      </c>
      <c r="D348" s="68">
        <v>1</v>
      </c>
      <c r="E348" s="68">
        <v>0</v>
      </c>
      <c r="F348" s="68">
        <v>30</v>
      </c>
      <c r="P348" t="s">
        <v>9</v>
      </c>
      <c r="Q348">
        <v>2015</v>
      </c>
      <c r="R348">
        <v>1</v>
      </c>
      <c r="S348">
        <v>1</v>
      </c>
      <c r="T348">
        <v>0</v>
      </c>
      <c r="U348">
        <v>30</v>
      </c>
    </row>
    <row r="349" spans="1:21" x14ac:dyDescent="0.25">
      <c r="A349" s="68" t="s">
        <v>9</v>
      </c>
      <c r="B349" s="68">
        <v>2015</v>
      </c>
      <c r="C349" s="68">
        <v>1</v>
      </c>
      <c r="D349" s="68">
        <v>1</v>
      </c>
      <c r="E349" s="68">
        <v>1</v>
      </c>
      <c r="F349" s="68">
        <v>58</v>
      </c>
      <c r="P349" t="s">
        <v>9</v>
      </c>
      <c r="Q349">
        <v>2015</v>
      </c>
      <c r="R349">
        <v>1</v>
      </c>
      <c r="S349">
        <v>1</v>
      </c>
      <c r="T349">
        <v>1</v>
      </c>
      <c r="U349">
        <v>58</v>
      </c>
    </row>
    <row r="350" spans="1:21" x14ac:dyDescent="0.25">
      <c r="A350" s="68" t="s">
        <v>14</v>
      </c>
      <c r="B350" s="68">
        <v>2013</v>
      </c>
      <c r="C350" s="68">
        <v>0</v>
      </c>
      <c r="D350" s="68">
        <v>0</v>
      </c>
      <c r="E350" s="68">
        <v>0</v>
      </c>
      <c r="F350" s="68">
        <v>5412</v>
      </c>
      <c r="P350" t="s">
        <v>14</v>
      </c>
      <c r="Q350">
        <v>2013</v>
      </c>
      <c r="R350">
        <v>0</v>
      </c>
      <c r="S350">
        <v>0</v>
      </c>
      <c r="T350">
        <v>0</v>
      </c>
      <c r="U350">
        <v>5412</v>
      </c>
    </row>
    <row r="351" spans="1:21" x14ac:dyDescent="0.25">
      <c r="A351" s="68" t="s">
        <v>14</v>
      </c>
      <c r="B351" s="68">
        <v>2013</v>
      </c>
      <c r="C351" s="68">
        <v>0</v>
      </c>
      <c r="D351" s="68">
        <v>0</v>
      </c>
      <c r="E351" s="68">
        <v>1</v>
      </c>
      <c r="F351" s="68">
        <v>362</v>
      </c>
      <c r="P351" t="s">
        <v>14</v>
      </c>
      <c r="Q351">
        <v>2013</v>
      </c>
      <c r="R351">
        <v>0</v>
      </c>
      <c r="S351">
        <v>0</v>
      </c>
      <c r="T351">
        <v>1</v>
      </c>
      <c r="U351">
        <v>362</v>
      </c>
    </row>
    <row r="352" spans="1:21" x14ac:dyDescent="0.25">
      <c r="A352" s="68" t="s">
        <v>14</v>
      </c>
      <c r="B352" s="68">
        <v>2013</v>
      </c>
      <c r="C352" s="68">
        <v>0</v>
      </c>
      <c r="D352" s="68">
        <v>1</v>
      </c>
      <c r="E352" s="68">
        <v>0</v>
      </c>
      <c r="F352" s="68">
        <v>1633</v>
      </c>
      <c r="P352" t="s">
        <v>14</v>
      </c>
      <c r="Q352">
        <v>2013</v>
      </c>
      <c r="R352">
        <v>0</v>
      </c>
      <c r="S352">
        <v>1</v>
      </c>
      <c r="T352">
        <v>0</v>
      </c>
      <c r="U352">
        <v>1633</v>
      </c>
    </row>
    <row r="353" spans="1:21" x14ac:dyDescent="0.25">
      <c r="A353" s="68" t="s">
        <v>14</v>
      </c>
      <c r="B353" s="68">
        <v>2013</v>
      </c>
      <c r="C353" s="68">
        <v>0</v>
      </c>
      <c r="D353" s="68">
        <v>1</v>
      </c>
      <c r="E353" s="68">
        <v>1</v>
      </c>
      <c r="F353" s="68">
        <v>375</v>
      </c>
      <c r="P353" t="s">
        <v>14</v>
      </c>
      <c r="Q353">
        <v>2013</v>
      </c>
      <c r="R353">
        <v>0</v>
      </c>
      <c r="S353">
        <v>1</v>
      </c>
      <c r="T353">
        <v>1</v>
      </c>
      <c r="U353">
        <v>375</v>
      </c>
    </row>
    <row r="354" spans="1:21" x14ac:dyDescent="0.25">
      <c r="A354" s="68" t="s">
        <v>14</v>
      </c>
      <c r="B354" s="68">
        <v>2013</v>
      </c>
      <c r="C354" s="68">
        <v>1</v>
      </c>
      <c r="D354" s="68">
        <v>0</v>
      </c>
      <c r="E354" s="68">
        <v>0</v>
      </c>
      <c r="F354" s="68">
        <v>105</v>
      </c>
      <c r="P354" t="s">
        <v>14</v>
      </c>
      <c r="Q354">
        <v>2013</v>
      </c>
      <c r="R354">
        <v>1</v>
      </c>
      <c r="S354">
        <v>0</v>
      </c>
      <c r="T354">
        <v>0</v>
      </c>
      <c r="U354">
        <v>105</v>
      </c>
    </row>
    <row r="355" spans="1:21" x14ac:dyDescent="0.25">
      <c r="A355" s="68" t="s">
        <v>14</v>
      </c>
      <c r="B355" s="68">
        <v>2013</v>
      </c>
      <c r="C355" s="68">
        <v>1</v>
      </c>
      <c r="D355" s="68">
        <v>0</v>
      </c>
      <c r="E355" s="68">
        <v>1</v>
      </c>
      <c r="F355" s="68">
        <v>9</v>
      </c>
      <c r="P355" t="s">
        <v>14</v>
      </c>
      <c r="Q355">
        <v>2013</v>
      </c>
      <c r="R355">
        <v>1</v>
      </c>
      <c r="S355">
        <v>0</v>
      </c>
      <c r="T355">
        <v>1</v>
      </c>
      <c r="U355">
        <v>9</v>
      </c>
    </row>
    <row r="356" spans="1:21" x14ac:dyDescent="0.25">
      <c r="A356" s="68" t="s">
        <v>14</v>
      </c>
      <c r="B356" s="68">
        <v>2013</v>
      </c>
      <c r="C356" s="68">
        <v>1</v>
      </c>
      <c r="D356" s="68">
        <v>1</v>
      </c>
      <c r="E356" s="68">
        <v>0</v>
      </c>
      <c r="F356" s="68">
        <v>314</v>
      </c>
      <c r="P356" t="s">
        <v>14</v>
      </c>
      <c r="Q356">
        <v>2013</v>
      </c>
      <c r="R356">
        <v>1</v>
      </c>
      <c r="S356">
        <v>1</v>
      </c>
      <c r="T356">
        <v>0</v>
      </c>
      <c r="U356">
        <v>314</v>
      </c>
    </row>
    <row r="357" spans="1:21" x14ac:dyDescent="0.25">
      <c r="A357" s="68" t="s">
        <v>14</v>
      </c>
      <c r="B357" s="68">
        <v>2013</v>
      </c>
      <c r="C357" s="68">
        <v>1</v>
      </c>
      <c r="D357" s="68">
        <v>1</v>
      </c>
      <c r="E357" s="68">
        <v>1</v>
      </c>
      <c r="F357" s="68">
        <v>21</v>
      </c>
      <c r="P357" t="s">
        <v>14</v>
      </c>
      <c r="Q357">
        <v>2013</v>
      </c>
      <c r="R357">
        <v>1</v>
      </c>
      <c r="S357">
        <v>1</v>
      </c>
      <c r="T357">
        <v>1</v>
      </c>
      <c r="U357">
        <v>21</v>
      </c>
    </row>
    <row r="358" spans="1:21" x14ac:dyDescent="0.25">
      <c r="A358" s="68" t="s">
        <v>14</v>
      </c>
      <c r="B358" s="68">
        <v>2014</v>
      </c>
      <c r="C358" s="68">
        <v>0</v>
      </c>
      <c r="D358" s="68">
        <v>0</v>
      </c>
      <c r="E358" s="68">
        <v>0</v>
      </c>
      <c r="F358" s="68">
        <v>5428</v>
      </c>
      <c r="P358" t="s">
        <v>14</v>
      </c>
      <c r="Q358">
        <v>2014</v>
      </c>
      <c r="R358">
        <v>0</v>
      </c>
      <c r="S358">
        <v>0</v>
      </c>
      <c r="T358">
        <v>0</v>
      </c>
      <c r="U358">
        <v>5428</v>
      </c>
    </row>
    <row r="359" spans="1:21" x14ac:dyDescent="0.25">
      <c r="A359" s="68" t="s">
        <v>14</v>
      </c>
      <c r="B359" s="68">
        <v>2014</v>
      </c>
      <c r="C359" s="68">
        <v>0</v>
      </c>
      <c r="D359" s="68">
        <v>0</v>
      </c>
      <c r="E359" s="68">
        <v>1</v>
      </c>
      <c r="F359" s="68">
        <v>393</v>
      </c>
      <c r="P359" t="s">
        <v>14</v>
      </c>
      <c r="Q359">
        <v>2014</v>
      </c>
      <c r="R359">
        <v>0</v>
      </c>
      <c r="S359">
        <v>0</v>
      </c>
      <c r="T359">
        <v>1</v>
      </c>
      <c r="U359">
        <v>393</v>
      </c>
    </row>
    <row r="360" spans="1:21" x14ac:dyDescent="0.25">
      <c r="A360" s="68" t="s">
        <v>14</v>
      </c>
      <c r="B360" s="68">
        <v>2014</v>
      </c>
      <c r="C360" s="68">
        <v>0</v>
      </c>
      <c r="D360" s="68">
        <v>1</v>
      </c>
      <c r="E360" s="68">
        <v>0</v>
      </c>
      <c r="F360" s="68">
        <v>1608</v>
      </c>
      <c r="P360" t="s">
        <v>14</v>
      </c>
      <c r="Q360">
        <v>2014</v>
      </c>
      <c r="R360">
        <v>0</v>
      </c>
      <c r="S360">
        <v>1</v>
      </c>
      <c r="T360">
        <v>0</v>
      </c>
      <c r="U360">
        <v>1608</v>
      </c>
    </row>
    <row r="361" spans="1:21" x14ac:dyDescent="0.25">
      <c r="A361" s="68" t="s">
        <v>14</v>
      </c>
      <c r="B361" s="68">
        <v>2014</v>
      </c>
      <c r="C361" s="68">
        <v>0</v>
      </c>
      <c r="D361" s="68">
        <v>1</v>
      </c>
      <c r="E361" s="68">
        <v>1</v>
      </c>
      <c r="F361" s="68">
        <v>421</v>
      </c>
      <c r="P361" t="s">
        <v>14</v>
      </c>
      <c r="Q361">
        <v>2014</v>
      </c>
      <c r="R361">
        <v>0</v>
      </c>
      <c r="S361">
        <v>1</v>
      </c>
      <c r="T361">
        <v>1</v>
      </c>
      <c r="U361">
        <v>421</v>
      </c>
    </row>
    <row r="362" spans="1:21" x14ac:dyDescent="0.25">
      <c r="A362" s="68" t="s">
        <v>14</v>
      </c>
      <c r="B362" s="68">
        <v>2014</v>
      </c>
      <c r="C362" s="68">
        <v>1</v>
      </c>
      <c r="D362" s="68">
        <v>0</v>
      </c>
      <c r="E362" s="68">
        <v>0</v>
      </c>
      <c r="F362" s="68">
        <v>108</v>
      </c>
      <c r="P362" t="s">
        <v>14</v>
      </c>
      <c r="Q362">
        <v>2014</v>
      </c>
      <c r="R362">
        <v>1</v>
      </c>
      <c r="S362">
        <v>0</v>
      </c>
      <c r="T362">
        <v>0</v>
      </c>
      <c r="U362">
        <v>108</v>
      </c>
    </row>
    <row r="363" spans="1:21" x14ac:dyDescent="0.25">
      <c r="A363" s="68" t="s">
        <v>14</v>
      </c>
      <c r="B363" s="68">
        <v>2014</v>
      </c>
      <c r="C363" s="68">
        <v>1</v>
      </c>
      <c r="D363" s="68">
        <v>0</v>
      </c>
      <c r="E363" s="68">
        <v>1</v>
      </c>
      <c r="F363" s="68">
        <v>4</v>
      </c>
      <c r="P363" t="s">
        <v>14</v>
      </c>
      <c r="Q363">
        <v>2014</v>
      </c>
      <c r="R363">
        <v>1</v>
      </c>
      <c r="S363">
        <v>0</v>
      </c>
      <c r="T363">
        <v>1</v>
      </c>
      <c r="U363">
        <v>4</v>
      </c>
    </row>
    <row r="364" spans="1:21" x14ac:dyDescent="0.25">
      <c r="A364" s="68" t="s">
        <v>14</v>
      </c>
      <c r="B364" s="68">
        <v>2014</v>
      </c>
      <c r="C364" s="68">
        <v>1</v>
      </c>
      <c r="D364" s="68">
        <v>1</v>
      </c>
      <c r="E364" s="68">
        <v>0</v>
      </c>
      <c r="F364" s="68">
        <v>254</v>
      </c>
      <c r="P364" t="s">
        <v>14</v>
      </c>
      <c r="Q364">
        <v>2014</v>
      </c>
      <c r="R364">
        <v>1</v>
      </c>
      <c r="S364">
        <v>1</v>
      </c>
      <c r="T364">
        <v>0</v>
      </c>
      <c r="U364">
        <v>254</v>
      </c>
    </row>
    <row r="365" spans="1:21" x14ac:dyDescent="0.25">
      <c r="A365" s="68" t="s">
        <v>14</v>
      </c>
      <c r="B365" s="68">
        <v>2014</v>
      </c>
      <c r="C365" s="68">
        <v>1</v>
      </c>
      <c r="D365" s="68">
        <v>1</v>
      </c>
      <c r="E365" s="68">
        <v>1</v>
      </c>
      <c r="F365" s="68">
        <v>16</v>
      </c>
      <c r="P365" t="s">
        <v>14</v>
      </c>
      <c r="Q365">
        <v>2014</v>
      </c>
      <c r="R365">
        <v>1</v>
      </c>
      <c r="S365">
        <v>1</v>
      </c>
      <c r="T365">
        <v>1</v>
      </c>
      <c r="U365">
        <v>16</v>
      </c>
    </row>
    <row r="366" spans="1:21" x14ac:dyDescent="0.25">
      <c r="A366" s="68" t="s">
        <v>14</v>
      </c>
      <c r="B366" s="68">
        <v>2015</v>
      </c>
      <c r="C366" s="68">
        <v>0</v>
      </c>
      <c r="D366" s="68">
        <v>0</v>
      </c>
      <c r="E366" s="68">
        <v>0</v>
      </c>
      <c r="F366" s="68">
        <v>5600</v>
      </c>
      <c r="P366" t="s">
        <v>14</v>
      </c>
      <c r="Q366">
        <v>2015</v>
      </c>
      <c r="R366">
        <v>0</v>
      </c>
      <c r="S366">
        <v>0</v>
      </c>
      <c r="T366">
        <v>0</v>
      </c>
      <c r="U366">
        <v>5600</v>
      </c>
    </row>
    <row r="367" spans="1:21" x14ac:dyDescent="0.25">
      <c r="A367" s="68" t="s">
        <v>14</v>
      </c>
      <c r="B367" s="68">
        <v>2015</v>
      </c>
      <c r="C367" s="68">
        <v>0</v>
      </c>
      <c r="D367" s="68">
        <v>0</v>
      </c>
      <c r="E367" s="68">
        <v>1</v>
      </c>
      <c r="F367" s="68">
        <v>344</v>
      </c>
      <c r="P367" t="s">
        <v>14</v>
      </c>
      <c r="Q367">
        <v>2015</v>
      </c>
      <c r="R367">
        <v>0</v>
      </c>
      <c r="S367">
        <v>0</v>
      </c>
      <c r="T367">
        <v>1</v>
      </c>
      <c r="U367">
        <v>344</v>
      </c>
    </row>
    <row r="368" spans="1:21" x14ac:dyDescent="0.25">
      <c r="A368" s="68" t="s">
        <v>14</v>
      </c>
      <c r="B368" s="68">
        <v>2015</v>
      </c>
      <c r="C368" s="68">
        <v>0</v>
      </c>
      <c r="D368" s="68">
        <v>1</v>
      </c>
      <c r="E368" s="68">
        <v>0</v>
      </c>
      <c r="F368" s="68">
        <v>1682</v>
      </c>
      <c r="P368" t="s">
        <v>14</v>
      </c>
      <c r="Q368">
        <v>2015</v>
      </c>
      <c r="R368">
        <v>0</v>
      </c>
      <c r="S368">
        <v>1</v>
      </c>
      <c r="T368">
        <v>0</v>
      </c>
      <c r="U368">
        <v>1682</v>
      </c>
    </row>
    <row r="369" spans="1:21" x14ac:dyDescent="0.25">
      <c r="A369" s="68" t="s">
        <v>14</v>
      </c>
      <c r="B369" s="68">
        <v>2015</v>
      </c>
      <c r="C369" s="68">
        <v>0</v>
      </c>
      <c r="D369" s="68">
        <v>1</v>
      </c>
      <c r="E369" s="68">
        <v>1</v>
      </c>
      <c r="F369" s="68">
        <v>424</v>
      </c>
      <c r="P369" t="s">
        <v>14</v>
      </c>
      <c r="Q369">
        <v>2015</v>
      </c>
      <c r="R369">
        <v>0</v>
      </c>
      <c r="S369">
        <v>1</v>
      </c>
      <c r="T369">
        <v>1</v>
      </c>
      <c r="U369">
        <v>424</v>
      </c>
    </row>
    <row r="370" spans="1:21" x14ac:dyDescent="0.25">
      <c r="A370" s="68" t="s">
        <v>14</v>
      </c>
      <c r="B370" s="68">
        <v>2015</v>
      </c>
      <c r="C370" s="68">
        <v>1</v>
      </c>
      <c r="D370" s="68">
        <v>0</v>
      </c>
      <c r="E370" s="68">
        <v>0</v>
      </c>
      <c r="F370" s="68">
        <v>111</v>
      </c>
      <c r="P370" t="s">
        <v>14</v>
      </c>
      <c r="Q370">
        <v>2015</v>
      </c>
      <c r="R370">
        <v>1</v>
      </c>
      <c r="S370">
        <v>0</v>
      </c>
      <c r="T370">
        <v>0</v>
      </c>
      <c r="U370">
        <v>111</v>
      </c>
    </row>
    <row r="371" spans="1:21" x14ac:dyDescent="0.25">
      <c r="A371" s="68" t="s">
        <v>14</v>
      </c>
      <c r="B371" s="68">
        <v>2015</v>
      </c>
      <c r="C371" s="68">
        <v>1</v>
      </c>
      <c r="D371" s="68">
        <v>0</v>
      </c>
      <c r="E371" s="68">
        <v>1</v>
      </c>
      <c r="F371" s="68">
        <v>7</v>
      </c>
      <c r="P371" t="s">
        <v>14</v>
      </c>
      <c r="Q371">
        <v>2015</v>
      </c>
      <c r="R371">
        <v>1</v>
      </c>
      <c r="S371">
        <v>0</v>
      </c>
      <c r="T371">
        <v>1</v>
      </c>
      <c r="U371">
        <v>7</v>
      </c>
    </row>
    <row r="372" spans="1:21" x14ac:dyDescent="0.25">
      <c r="A372" s="68" t="s">
        <v>14</v>
      </c>
      <c r="B372" s="68">
        <v>2015</v>
      </c>
      <c r="C372" s="68">
        <v>1</v>
      </c>
      <c r="D372" s="68">
        <v>1</v>
      </c>
      <c r="E372" s="68">
        <v>0</v>
      </c>
      <c r="F372" s="68">
        <v>266</v>
      </c>
      <c r="P372" t="s">
        <v>14</v>
      </c>
      <c r="Q372">
        <v>2015</v>
      </c>
      <c r="R372">
        <v>1</v>
      </c>
      <c r="S372">
        <v>1</v>
      </c>
      <c r="T372">
        <v>0</v>
      </c>
      <c r="U372">
        <v>266</v>
      </c>
    </row>
    <row r="373" spans="1:21" x14ac:dyDescent="0.25">
      <c r="A373" s="68" t="s">
        <v>14</v>
      </c>
      <c r="B373" s="68">
        <v>2015</v>
      </c>
      <c r="C373" s="68">
        <v>1</v>
      </c>
      <c r="D373" s="68">
        <v>1</v>
      </c>
      <c r="E373" s="68">
        <v>1</v>
      </c>
      <c r="F373" s="68">
        <v>32</v>
      </c>
      <c r="P373" t="s">
        <v>14</v>
      </c>
      <c r="Q373">
        <v>2015</v>
      </c>
      <c r="R373">
        <v>1</v>
      </c>
      <c r="S373">
        <v>1</v>
      </c>
      <c r="T373">
        <v>1</v>
      </c>
      <c r="U373">
        <v>32</v>
      </c>
    </row>
    <row r="374" spans="1:21" x14ac:dyDescent="0.25">
      <c r="A374" s="68" t="s">
        <v>11</v>
      </c>
      <c r="B374" s="68">
        <v>2013</v>
      </c>
      <c r="C374" s="68">
        <v>0</v>
      </c>
      <c r="D374" s="68">
        <v>0</v>
      </c>
      <c r="E374" s="68">
        <v>0</v>
      </c>
      <c r="F374" s="68">
        <v>22868</v>
      </c>
      <c r="P374" t="s">
        <v>11</v>
      </c>
      <c r="Q374">
        <v>2013</v>
      </c>
      <c r="R374">
        <v>0</v>
      </c>
      <c r="S374">
        <v>0</v>
      </c>
      <c r="T374">
        <v>0</v>
      </c>
      <c r="U374">
        <v>22868</v>
      </c>
    </row>
    <row r="375" spans="1:21" x14ac:dyDescent="0.25">
      <c r="A375" s="68" t="s">
        <v>11</v>
      </c>
      <c r="B375" s="68">
        <v>2013</v>
      </c>
      <c r="C375" s="68">
        <v>0</v>
      </c>
      <c r="D375" s="68">
        <v>0</v>
      </c>
      <c r="E375" s="68">
        <v>1</v>
      </c>
      <c r="F375" s="68">
        <v>5490</v>
      </c>
      <c r="P375" t="s">
        <v>11</v>
      </c>
      <c r="Q375">
        <v>2013</v>
      </c>
      <c r="R375">
        <v>0</v>
      </c>
      <c r="S375">
        <v>0</v>
      </c>
      <c r="T375">
        <v>1</v>
      </c>
      <c r="U375">
        <v>5490</v>
      </c>
    </row>
    <row r="376" spans="1:21" x14ac:dyDescent="0.25">
      <c r="A376" s="68" t="s">
        <v>11</v>
      </c>
      <c r="B376" s="68">
        <v>2013</v>
      </c>
      <c r="C376" s="68">
        <v>0</v>
      </c>
      <c r="D376" s="68">
        <v>1</v>
      </c>
      <c r="E376" s="68">
        <v>0</v>
      </c>
      <c r="F376" s="68">
        <v>525</v>
      </c>
      <c r="P376" t="s">
        <v>11</v>
      </c>
      <c r="Q376">
        <v>2013</v>
      </c>
      <c r="R376">
        <v>0</v>
      </c>
      <c r="S376">
        <v>1</v>
      </c>
      <c r="T376">
        <v>0</v>
      </c>
      <c r="U376">
        <v>525</v>
      </c>
    </row>
    <row r="377" spans="1:21" x14ac:dyDescent="0.25">
      <c r="A377" s="68" t="s">
        <v>11</v>
      </c>
      <c r="B377" s="68">
        <v>2013</v>
      </c>
      <c r="C377" s="68">
        <v>0</v>
      </c>
      <c r="D377" s="68">
        <v>1</v>
      </c>
      <c r="E377" s="68">
        <v>1</v>
      </c>
      <c r="F377" s="68">
        <v>23</v>
      </c>
      <c r="P377" t="s">
        <v>11</v>
      </c>
      <c r="Q377">
        <v>2013</v>
      </c>
      <c r="R377">
        <v>0</v>
      </c>
      <c r="S377">
        <v>1</v>
      </c>
      <c r="T377">
        <v>1</v>
      </c>
      <c r="U377">
        <v>23</v>
      </c>
    </row>
    <row r="378" spans="1:21" x14ac:dyDescent="0.25">
      <c r="A378" s="68" t="s">
        <v>11</v>
      </c>
      <c r="B378" s="68">
        <v>2013</v>
      </c>
      <c r="C378" s="68">
        <v>1</v>
      </c>
      <c r="D378" s="68">
        <v>0</v>
      </c>
      <c r="E378" s="68">
        <v>0</v>
      </c>
      <c r="F378" s="68">
        <v>11632</v>
      </c>
      <c r="P378" t="s">
        <v>11</v>
      </c>
      <c r="Q378">
        <v>2013</v>
      </c>
      <c r="R378">
        <v>1</v>
      </c>
      <c r="S378">
        <v>0</v>
      </c>
      <c r="T378">
        <v>0</v>
      </c>
      <c r="U378">
        <v>11632</v>
      </c>
    </row>
    <row r="379" spans="1:21" x14ac:dyDescent="0.25">
      <c r="A379" s="68" t="s">
        <v>11</v>
      </c>
      <c r="B379" s="68">
        <v>2013</v>
      </c>
      <c r="C379" s="68">
        <v>1</v>
      </c>
      <c r="D379" s="68">
        <v>0</v>
      </c>
      <c r="E379" s="68">
        <v>1</v>
      </c>
      <c r="F379" s="68">
        <v>475</v>
      </c>
      <c r="P379" t="s">
        <v>11</v>
      </c>
      <c r="Q379">
        <v>2013</v>
      </c>
      <c r="R379">
        <v>1</v>
      </c>
      <c r="S379">
        <v>0</v>
      </c>
      <c r="T379">
        <v>1</v>
      </c>
      <c r="U379">
        <v>475</v>
      </c>
    </row>
    <row r="380" spans="1:21" x14ac:dyDescent="0.25">
      <c r="A380" s="68" t="s">
        <v>11</v>
      </c>
      <c r="B380" s="68">
        <v>2013</v>
      </c>
      <c r="C380" s="68">
        <v>1</v>
      </c>
      <c r="D380" s="68">
        <v>1</v>
      </c>
      <c r="E380" s="68">
        <v>0</v>
      </c>
      <c r="F380" s="68">
        <v>600</v>
      </c>
      <c r="P380" t="s">
        <v>11</v>
      </c>
      <c r="Q380">
        <v>2013</v>
      </c>
      <c r="R380">
        <v>1</v>
      </c>
      <c r="S380">
        <v>1</v>
      </c>
      <c r="T380">
        <v>0</v>
      </c>
      <c r="U380">
        <v>600</v>
      </c>
    </row>
    <row r="381" spans="1:21" x14ac:dyDescent="0.25">
      <c r="A381" s="68" t="s">
        <v>11</v>
      </c>
      <c r="B381" s="68">
        <v>2013</v>
      </c>
      <c r="C381" s="68">
        <v>1</v>
      </c>
      <c r="D381" s="68">
        <v>1</v>
      </c>
      <c r="E381" s="68">
        <v>1</v>
      </c>
      <c r="F381" s="68">
        <v>5</v>
      </c>
      <c r="P381" t="s">
        <v>11</v>
      </c>
      <c r="Q381">
        <v>2013</v>
      </c>
      <c r="R381">
        <v>1</v>
      </c>
      <c r="S381">
        <v>1</v>
      </c>
      <c r="T381">
        <v>1</v>
      </c>
      <c r="U381">
        <v>5</v>
      </c>
    </row>
    <row r="382" spans="1:21" x14ac:dyDescent="0.25">
      <c r="A382" s="68" t="s">
        <v>11</v>
      </c>
      <c r="B382" s="68">
        <v>2014</v>
      </c>
      <c r="C382" s="68">
        <v>0</v>
      </c>
      <c r="D382" s="68">
        <v>0</v>
      </c>
      <c r="E382" s="68">
        <v>0</v>
      </c>
      <c r="F382" s="68">
        <v>22185</v>
      </c>
      <c r="P382" t="s">
        <v>11</v>
      </c>
      <c r="Q382">
        <v>2014</v>
      </c>
      <c r="R382">
        <v>0</v>
      </c>
      <c r="S382">
        <v>0</v>
      </c>
      <c r="T382">
        <v>0</v>
      </c>
      <c r="U382">
        <v>22185</v>
      </c>
    </row>
    <row r="383" spans="1:21" x14ac:dyDescent="0.25">
      <c r="A383" s="68" t="s">
        <v>11</v>
      </c>
      <c r="B383" s="68">
        <v>2014</v>
      </c>
      <c r="C383" s="68">
        <v>0</v>
      </c>
      <c r="D383" s="68">
        <v>0</v>
      </c>
      <c r="E383" s="68">
        <v>1</v>
      </c>
      <c r="F383" s="68">
        <v>5702</v>
      </c>
      <c r="P383" t="s">
        <v>11</v>
      </c>
      <c r="Q383">
        <v>2014</v>
      </c>
      <c r="R383">
        <v>0</v>
      </c>
      <c r="S383">
        <v>0</v>
      </c>
      <c r="T383">
        <v>1</v>
      </c>
      <c r="U383">
        <v>5702</v>
      </c>
    </row>
    <row r="384" spans="1:21" x14ac:dyDescent="0.25">
      <c r="A384" s="68" t="s">
        <v>11</v>
      </c>
      <c r="B384" s="68">
        <v>2014</v>
      </c>
      <c r="C384" s="68">
        <v>0</v>
      </c>
      <c r="D384" s="68">
        <v>1</v>
      </c>
      <c r="E384" s="68">
        <v>0</v>
      </c>
      <c r="F384" s="68">
        <v>538</v>
      </c>
      <c r="P384" t="s">
        <v>11</v>
      </c>
      <c r="Q384">
        <v>2014</v>
      </c>
      <c r="R384">
        <v>0</v>
      </c>
      <c r="S384">
        <v>1</v>
      </c>
      <c r="T384">
        <v>0</v>
      </c>
      <c r="U384">
        <v>538</v>
      </c>
    </row>
    <row r="385" spans="1:21" x14ac:dyDescent="0.25">
      <c r="A385" s="68" t="s">
        <v>11</v>
      </c>
      <c r="B385" s="68">
        <v>2014</v>
      </c>
      <c r="C385" s="68">
        <v>0</v>
      </c>
      <c r="D385" s="68">
        <v>1</v>
      </c>
      <c r="E385" s="68">
        <v>1</v>
      </c>
      <c r="F385" s="68">
        <v>30</v>
      </c>
      <c r="P385" t="s">
        <v>11</v>
      </c>
      <c r="Q385">
        <v>2014</v>
      </c>
      <c r="R385">
        <v>0</v>
      </c>
      <c r="S385">
        <v>1</v>
      </c>
      <c r="T385">
        <v>1</v>
      </c>
      <c r="U385">
        <v>30</v>
      </c>
    </row>
    <row r="386" spans="1:21" x14ac:dyDescent="0.25">
      <c r="A386" s="68" t="s">
        <v>11</v>
      </c>
      <c r="B386" s="68">
        <v>2014</v>
      </c>
      <c r="C386" s="68">
        <v>1</v>
      </c>
      <c r="D386" s="68">
        <v>0</v>
      </c>
      <c r="E386" s="68">
        <v>0</v>
      </c>
      <c r="F386" s="68">
        <v>11080</v>
      </c>
      <c r="P386" t="s">
        <v>11</v>
      </c>
      <c r="Q386">
        <v>2014</v>
      </c>
      <c r="R386">
        <v>1</v>
      </c>
      <c r="S386">
        <v>0</v>
      </c>
      <c r="T386">
        <v>0</v>
      </c>
      <c r="U386">
        <v>11080</v>
      </c>
    </row>
    <row r="387" spans="1:21" x14ac:dyDescent="0.25">
      <c r="A387" s="68" t="s">
        <v>11</v>
      </c>
      <c r="B387" s="68">
        <v>2014</v>
      </c>
      <c r="C387" s="68">
        <v>1</v>
      </c>
      <c r="D387" s="68">
        <v>0</v>
      </c>
      <c r="E387" s="68">
        <v>1</v>
      </c>
      <c r="F387" s="68">
        <v>470</v>
      </c>
      <c r="P387" t="s">
        <v>11</v>
      </c>
      <c r="Q387">
        <v>2014</v>
      </c>
      <c r="R387">
        <v>1</v>
      </c>
      <c r="S387">
        <v>0</v>
      </c>
      <c r="T387">
        <v>1</v>
      </c>
      <c r="U387">
        <v>470</v>
      </c>
    </row>
    <row r="388" spans="1:21" x14ac:dyDescent="0.25">
      <c r="A388" s="68" t="s">
        <v>11</v>
      </c>
      <c r="B388" s="68">
        <v>2014</v>
      </c>
      <c r="C388" s="68">
        <v>1</v>
      </c>
      <c r="D388" s="68">
        <v>1</v>
      </c>
      <c r="E388" s="68">
        <v>0</v>
      </c>
      <c r="F388" s="68">
        <v>471</v>
      </c>
      <c r="P388" t="s">
        <v>11</v>
      </c>
      <c r="Q388">
        <v>2014</v>
      </c>
      <c r="R388">
        <v>1</v>
      </c>
      <c r="S388">
        <v>1</v>
      </c>
      <c r="T388">
        <v>0</v>
      </c>
      <c r="U388">
        <v>471</v>
      </c>
    </row>
    <row r="389" spans="1:21" x14ac:dyDescent="0.25">
      <c r="A389" s="68" t="s">
        <v>11</v>
      </c>
      <c r="B389" s="68">
        <v>2014</v>
      </c>
      <c r="C389" s="68">
        <v>1</v>
      </c>
      <c r="D389" s="68">
        <v>1</v>
      </c>
      <c r="E389" s="68">
        <v>1</v>
      </c>
      <c r="F389" s="68">
        <v>8</v>
      </c>
      <c r="P389" t="s">
        <v>11</v>
      </c>
      <c r="Q389">
        <v>2014</v>
      </c>
      <c r="R389">
        <v>1</v>
      </c>
      <c r="S389">
        <v>1</v>
      </c>
      <c r="T389">
        <v>1</v>
      </c>
      <c r="U389">
        <v>8</v>
      </c>
    </row>
    <row r="390" spans="1:21" x14ac:dyDescent="0.25">
      <c r="A390" s="68" t="s">
        <v>11</v>
      </c>
      <c r="B390" s="68">
        <v>2015</v>
      </c>
      <c r="C390" s="68">
        <v>0</v>
      </c>
      <c r="D390" s="68">
        <v>0</v>
      </c>
      <c r="E390" s="68">
        <v>0</v>
      </c>
      <c r="F390" s="68">
        <v>21138</v>
      </c>
      <c r="P390" t="s">
        <v>11</v>
      </c>
      <c r="Q390">
        <v>2015</v>
      </c>
      <c r="R390">
        <v>0</v>
      </c>
      <c r="S390">
        <v>0</v>
      </c>
      <c r="T390">
        <v>0</v>
      </c>
      <c r="U390">
        <v>21138</v>
      </c>
    </row>
    <row r="391" spans="1:21" x14ac:dyDescent="0.25">
      <c r="A391" s="68" t="s">
        <v>11</v>
      </c>
      <c r="B391" s="68">
        <v>2015</v>
      </c>
      <c r="C391" s="68">
        <v>0</v>
      </c>
      <c r="D391" s="68">
        <v>0</v>
      </c>
      <c r="E391" s="68">
        <v>1</v>
      </c>
      <c r="F391" s="68">
        <v>6311</v>
      </c>
      <c r="P391" t="s">
        <v>11</v>
      </c>
      <c r="Q391">
        <v>2015</v>
      </c>
      <c r="R391">
        <v>0</v>
      </c>
      <c r="S391">
        <v>0</v>
      </c>
      <c r="T391">
        <v>1</v>
      </c>
      <c r="U391">
        <v>6311</v>
      </c>
    </row>
    <row r="392" spans="1:21" x14ac:dyDescent="0.25">
      <c r="A392" s="68" t="s">
        <v>11</v>
      </c>
      <c r="B392" s="68">
        <v>2015</v>
      </c>
      <c r="C392" s="68">
        <v>0</v>
      </c>
      <c r="D392" s="68">
        <v>1</v>
      </c>
      <c r="E392" s="68">
        <v>0</v>
      </c>
      <c r="F392" s="68">
        <v>1167</v>
      </c>
      <c r="P392" t="s">
        <v>11</v>
      </c>
      <c r="Q392">
        <v>2015</v>
      </c>
      <c r="R392">
        <v>0</v>
      </c>
      <c r="S392">
        <v>1</v>
      </c>
      <c r="T392">
        <v>0</v>
      </c>
      <c r="U392">
        <v>1167</v>
      </c>
    </row>
    <row r="393" spans="1:21" x14ac:dyDescent="0.25">
      <c r="A393" s="68" t="s">
        <v>11</v>
      </c>
      <c r="B393" s="68">
        <v>2015</v>
      </c>
      <c r="C393" s="68">
        <v>0</v>
      </c>
      <c r="D393" s="68">
        <v>1</v>
      </c>
      <c r="E393" s="68">
        <v>1</v>
      </c>
      <c r="F393" s="68">
        <v>52</v>
      </c>
      <c r="P393" t="s">
        <v>11</v>
      </c>
      <c r="Q393">
        <v>2015</v>
      </c>
      <c r="R393">
        <v>0</v>
      </c>
      <c r="S393">
        <v>1</v>
      </c>
      <c r="T393">
        <v>1</v>
      </c>
      <c r="U393">
        <v>52</v>
      </c>
    </row>
    <row r="394" spans="1:21" x14ac:dyDescent="0.25">
      <c r="A394" s="68" t="s">
        <v>11</v>
      </c>
      <c r="B394" s="68">
        <v>2015</v>
      </c>
      <c r="C394" s="68">
        <v>1</v>
      </c>
      <c r="D394" s="68">
        <v>0</v>
      </c>
      <c r="E394" s="68">
        <v>0</v>
      </c>
      <c r="F394" s="68">
        <v>10980</v>
      </c>
      <c r="P394" t="s">
        <v>11</v>
      </c>
      <c r="Q394">
        <v>2015</v>
      </c>
      <c r="R394">
        <v>1</v>
      </c>
      <c r="S394">
        <v>0</v>
      </c>
      <c r="T394">
        <v>0</v>
      </c>
      <c r="U394">
        <v>10980</v>
      </c>
    </row>
    <row r="395" spans="1:21" x14ac:dyDescent="0.25">
      <c r="A395" s="68" t="s">
        <v>11</v>
      </c>
      <c r="B395" s="68">
        <v>2015</v>
      </c>
      <c r="C395" s="68">
        <v>1</v>
      </c>
      <c r="D395" s="68">
        <v>0</v>
      </c>
      <c r="E395" s="68">
        <v>1</v>
      </c>
      <c r="F395" s="68">
        <v>513</v>
      </c>
      <c r="P395" t="s">
        <v>11</v>
      </c>
      <c r="Q395">
        <v>2015</v>
      </c>
      <c r="R395">
        <v>1</v>
      </c>
      <c r="S395">
        <v>0</v>
      </c>
      <c r="T395">
        <v>1</v>
      </c>
      <c r="U395">
        <v>513</v>
      </c>
    </row>
    <row r="396" spans="1:21" x14ac:dyDescent="0.25">
      <c r="A396" s="68" t="s">
        <v>11</v>
      </c>
      <c r="B396" s="68">
        <v>2015</v>
      </c>
      <c r="C396" s="68">
        <v>1</v>
      </c>
      <c r="D396" s="68">
        <v>1</v>
      </c>
      <c r="E396" s="68">
        <v>0</v>
      </c>
      <c r="F396" s="68">
        <v>791</v>
      </c>
      <c r="P396" t="s">
        <v>11</v>
      </c>
      <c r="Q396">
        <v>2015</v>
      </c>
      <c r="R396">
        <v>1</v>
      </c>
      <c r="S396">
        <v>1</v>
      </c>
      <c r="T396">
        <v>0</v>
      </c>
      <c r="U396">
        <v>791</v>
      </c>
    </row>
    <row r="397" spans="1:21" x14ac:dyDescent="0.25">
      <c r="A397" s="68" t="s">
        <v>11</v>
      </c>
      <c r="B397" s="68">
        <v>2015</v>
      </c>
      <c r="C397" s="68">
        <v>1</v>
      </c>
      <c r="D397" s="68">
        <v>1</v>
      </c>
      <c r="E397" s="68">
        <v>1</v>
      </c>
      <c r="F397" s="68">
        <v>13</v>
      </c>
      <c r="P397" t="s">
        <v>11</v>
      </c>
      <c r="Q397">
        <v>2015</v>
      </c>
      <c r="R397">
        <v>1</v>
      </c>
      <c r="S397">
        <v>1</v>
      </c>
      <c r="T397">
        <v>1</v>
      </c>
      <c r="U397">
        <v>13</v>
      </c>
    </row>
    <row r="398" spans="1:21" x14ac:dyDescent="0.25">
      <c r="A398" s="68" t="s">
        <v>6</v>
      </c>
      <c r="B398" s="68">
        <v>2013</v>
      </c>
      <c r="C398" s="68">
        <v>0</v>
      </c>
      <c r="D398" s="68">
        <v>0</v>
      </c>
      <c r="E398" s="68">
        <v>0</v>
      </c>
      <c r="F398" s="68">
        <v>1558</v>
      </c>
      <c r="P398" t="s">
        <v>6</v>
      </c>
      <c r="Q398">
        <v>2013</v>
      </c>
      <c r="R398">
        <v>0</v>
      </c>
      <c r="S398">
        <v>0</v>
      </c>
      <c r="T398">
        <v>0</v>
      </c>
      <c r="U398">
        <v>1558</v>
      </c>
    </row>
    <row r="399" spans="1:21" x14ac:dyDescent="0.25">
      <c r="A399" s="68" t="s">
        <v>6</v>
      </c>
      <c r="B399" s="68">
        <v>2013</v>
      </c>
      <c r="C399" s="68">
        <v>0</v>
      </c>
      <c r="D399" s="68">
        <v>0</v>
      </c>
      <c r="E399" s="68">
        <v>1</v>
      </c>
      <c r="F399" s="68">
        <v>2586</v>
      </c>
      <c r="P399" t="s">
        <v>6</v>
      </c>
      <c r="Q399">
        <v>2013</v>
      </c>
      <c r="R399">
        <v>0</v>
      </c>
      <c r="S399">
        <v>0</v>
      </c>
      <c r="T399">
        <v>1</v>
      </c>
      <c r="U399">
        <v>2586</v>
      </c>
    </row>
    <row r="400" spans="1:21" x14ac:dyDescent="0.25">
      <c r="A400" s="68" t="s">
        <v>6</v>
      </c>
      <c r="B400" s="68">
        <v>2013</v>
      </c>
      <c r="C400" s="68">
        <v>0</v>
      </c>
      <c r="D400" s="68">
        <v>1</v>
      </c>
      <c r="E400" s="68">
        <v>0</v>
      </c>
      <c r="F400" s="68">
        <v>453</v>
      </c>
      <c r="P400" t="s">
        <v>6</v>
      </c>
      <c r="Q400">
        <v>2013</v>
      </c>
      <c r="R400">
        <v>0</v>
      </c>
      <c r="S400">
        <v>1</v>
      </c>
      <c r="T400">
        <v>0</v>
      </c>
      <c r="U400">
        <v>453</v>
      </c>
    </row>
    <row r="401" spans="1:21" x14ac:dyDescent="0.25">
      <c r="A401" s="68" t="s">
        <v>6</v>
      </c>
      <c r="B401" s="68">
        <v>2013</v>
      </c>
      <c r="C401" s="68">
        <v>0</v>
      </c>
      <c r="D401" s="68">
        <v>1</v>
      </c>
      <c r="E401" s="68">
        <v>1</v>
      </c>
      <c r="F401" s="68">
        <v>938</v>
      </c>
      <c r="P401" t="s">
        <v>6</v>
      </c>
      <c r="Q401">
        <v>2013</v>
      </c>
      <c r="R401">
        <v>0</v>
      </c>
      <c r="S401">
        <v>1</v>
      </c>
      <c r="T401">
        <v>1</v>
      </c>
      <c r="U401">
        <v>938</v>
      </c>
    </row>
    <row r="402" spans="1:21" x14ac:dyDescent="0.25">
      <c r="A402" s="68" t="s">
        <v>6</v>
      </c>
      <c r="B402" s="68">
        <v>2013</v>
      </c>
      <c r="C402" s="68">
        <v>1</v>
      </c>
      <c r="D402" s="68">
        <v>0</v>
      </c>
      <c r="E402" s="68">
        <v>0</v>
      </c>
      <c r="F402" s="68">
        <v>647</v>
      </c>
      <c r="P402" t="s">
        <v>6</v>
      </c>
      <c r="Q402">
        <v>2013</v>
      </c>
      <c r="R402">
        <v>1</v>
      </c>
      <c r="S402">
        <v>0</v>
      </c>
      <c r="T402">
        <v>0</v>
      </c>
      <c r="U402">
        <v>647</v>
      </c>
    </row>
    <row r="403" spans="1:21" x14ac:dyDescent="0.25">
      <c r="A403" s="68" t="s">
        <v>6</v>
      </c>
      <c r="B403" s="68">
        <v>2013</v>
      </c>
      <c r="C403" s="68">
        <v>1</v>
      </c>
      <c r="D403" s="68">
        <v>0</v>
      </c>
      <c r="E403" s="68">
        <v>1</v>
      </c>
      <c r="F403" s="68">
        <v>710</v>
      </c>
      <c r="P403" t="s">
        <v>6</v>
      </c>
      <c r="Q403">
        <v>2013</v>
      </c>
      <c r="R403">
        <v>1</v>
      </c>
      <c r="S403">
        <v>0</v>
      </c>
      <c r="T403">
        <v>1</v>
      </c>
      <c r="U403">
        <v>710</v>
      </c>
    </row>
    <row r="404" spans="1:21" x14ac:dyDescent="0.25">
      <c r="A404" s="68" t="s">
        <v>6</v>
      </c>
      <c r="B404" s="68">
        <v>2013</v>
      </c>
      <c r="C404" s="68">
        <v>1</v>
      </c>
      <c r="D404" s="68">
        <v>1</v>
      </c>
      <c r="E404" s="68">
        <v>0</v>
      </c>
      <c r="F404" s="68">
        <v>768</v>
      </c>
      <c r="P404" t="s">
        <v>6</v>
      </c>
      <c r="Q404">
        <v>2013</v>
      </c>
      <c r="R404">
        <v>1</v>
      </c>
      <c r="S404">
        <v>1</v>
      </c>
      <c r="T404">
        <v>0</v>
      </c>
      <c r="U404">
        <v>768</v>
      </c>
    </row>
    <row r="405" spans="1:21" x14ac:dyDescent="0.25">
      <c r="A405" s="68" t="s">
        <v>6</v>
      </c>
      <c r="B405" s="68">
        <v>2013</v>
      </c>
      <c r="C405" s="68">
        <v>1</v>
      </c>
      <c r="D405" s="68">
        <v>1</v>
      </c>
      <c r="E405" s="68">
        <v>1</v>
      </c>
      <c r="F405" s="68">
        <v>1723</v>
      </c>
      <c r="P405" t="s">
        <v>6</v>
      </c>
      <c r="Q405">
        <v>2013</v>
      </c>
      <c r="R405">
        <v>1</v>
      </c>
      <c r="S405">
        <v>1</v>
      </c>
      <c r="T405">
        <v>1</v>
      </c>
      <c r="U405">
        <v>1723</v>
      </c>
    </row>
    <row r="406" spans="1:21" x14ac:dyDescent="0.25">
      <c r="A406" s="68" t="s">
        <v>6</v>
      </c>
      <c r="B406" s="68">
        <v>2014</v>
      </c>
      <c r="C406" s="68">
        <v>0</v>
      </c>
      <c r="D406" s="68">
        <v>0</v>
      </c>
      <c r="E406" s="68">
        <v>0</v>
      </c>
      <c r="F406" s="68">
        <v>1451</v>
      </c>
      <c r="P406" t="s">
        <v>6</v>
      </c>
      <c r="Q406">
        <v>2014</v>
      </c>
      <c r="R406">
        <v>0</v>
      </c>
      <c r="S406">
        <v>0</v>
      </c>
      <c r="T406">
        <v>0</v>
      </c>
      <c r="U406">
        <v>1451</v>
      </c>
    </row>
    <row r="407" spans="1:21" x14ac:dyDescent="0.25">
      <c r="A407" s="68" t="s">
        <v>6</v>
      </c>
      <c r="B407" s="68">
        <v>2014</v>
      </c>
      <c r="C407" s="68">
        <v>0</v>
      </c>
      <c r="D407" s="68">
        <v>0</v>
      </c>
      <c r="E407" s="68">
        <v>1</v>
      </c>
      <c r="F407" s="68">
        <v>2657</v>
      </c>
      <c r="P407" t="s">
        <v>6</v>
      </c>
      <c r="Q407">
        <v>2014</v>
      </c>
      <c r="R407">
        <v>0</v>
      </c>
      <c r="S407">
        <v>0</v>
      </c>
      <c r="T407">
        <v>1</v>
      </c>
      <c r="U407">
        <v>2657</v>
      </c>
    </row>
    <row r="408" spans="1:21" x14ac:dyDescent="0.25">
      <c r="A408" s="68" t="s">
        <v>6</v>
      </c>
      <c r="B408" s="68">
        <v>2014</v>
      </c>
      <c r="C408" s="68">
        <v>0</v>
      </c>
      <c r="D408" s="68">
        <v>1</v>
      </c>
      <c r="E408" s="68">
        <v>0</v>
      </c>
      <c r="F408" s="68">
        <v>491</v>
      </c>
      <c r="P408" t="s">
        <v>6</v>
      </c>
      <c r="Q408">
        <v>2014</v>
      </c>
      <c r="R408">
        <v>0</v>
      </c>
      <c r="S408">
        <v>1</v>
      </c>
      <c r="T408">
        <v>0</v>
      </c>
      <c r="U408">
        <v>491</v>
      </c>
    </row>
    <row r="409" spans="1:21" x14ac:dyDescent="0.25">
      <c r="A409" s="68" t="s">
        <v>6</v>
      </c>
      <c r="B409" s="68">
        <v>2014</v>
      </c>
      <c r="C409" s="68">
        <v>0</v>
      </c>
      <c r="D409" s="68">
        <v>1</v>
      </c>
      <c r="E409" s="68">
        <v>1</v>
      </c>
      <c r="F409" s="68">
        <v>946</v>
      </c>
      <c r="P409" t="s">
        <v>6</v>
      </c>
      <c r="Q409">
        <v>2014</v>
      </c>
      <c r="R409">
        <v>0</v>
      </c>
      <c r="S409">
        <v>1</v>
      </c>
      <c r="T409">
        <v>1</v>
      </c>
      <c r="U409">
        <v>946</v>
      </c>
    </row>
    <row r="410" spans="1:21" x14ac:dyDescent="0.25">
      <c r="A410" s="68" t="s">
        <v>6</v>
      </c>
      <c r="B410" s="68">
        <v>2014</v>
      </c>
      <c r="C410" s="68">
        <v>1</v>
      </c>
      <c r="D410" s="68">
        <v>0</v>
      </c>
      <c r="E410" s="68">
        <v>0</v>
      </c>
      <c r="F410" s="68">
        <v>679</v>
      </c>
      <c r="P410" t="s">
        <v>6</v>
      </c>
      <c r="Q410">
        <v>2014</v>
      </c>
      <c r="R410">
        <v>1</v>
      </c>
      <c r="S410">
        <v>0</v>
      </c>
      <c r="T410">
        <v>0</v>
      </c>
      <c r="U410">
        <v>679</v>
      </c>
    </row>
    <row r="411" spans="1:21" x14ac:dyDescent="0.25">
      <c r="A411" s="68" t="s">
        <v>6</v>
      </c>
      <c r="B411" s="68">
        <v>2014</v>
      </c>
      <c r="C411" s="68">
        <v>1</v>
      </c>
      <c r="D411" s="68">
        <v>0</v>
      </c>
      <c r="E411" s="68">
        <v>1</v>
      </c>
      <c r="F411" s="68">
        <v>602</v>
      </c>
      <c r="P411" t="s">
        <v>6</v>
      </c>
      <c r="Q411">
        <v>2014</v>
      </c>
      <c r="R411">
        <v>1</v>
      </c>
      <c r="S411">
        <v>0</v>
      </c>
      <c r="T411">
        <v>1</v>
      </c>
      <c r="U411">
        <v>602</v>
      </c>
    </row>
    <row r="412" spans="1:21" x14ac:dyDescent="0.25">
      <c r="A412" s="68" t="s">
        <v>6</v>
      </c>
      <c r="B412" s="68">
        <v>2014</v>
      </c>
      <c r="C412" s="68">
        <v>1</v>
      </c>
      <c r="D412" s="68">
        <v>1</v>
      </c>
      <c r="E412" s="68">
        <v>0</v>
      </c>
      <c r="F412" s="68">
        <v>852</v>
      </c>
      <c r="P412" t="s">
        <v>6</v>
      </c>
      <c r="Q412">
        <v>2014</v>
      </c>
      <c r="R412">
        <v>1</v>
      </c>
      <c r="S412">
        <v>1</v>
      </c>
      <c r="T412">
        <v>0</v>
      </c>
      <c r="U412">
        <v>852</v>
      </c>
    </row>
    <row r="413" spans="1:21" x14ac:dyDescent="0.25">
      <c r="A413" s="68" t="s">
        <v>6</v>
      </c>
      <c r="B413" s="68">
        <v>2014</v>
      </c>
      <c r="C413" s="68">
        <v>1</v>
      </c>
      <c r="D413" s="68">
        <v>1</v>
      </c>
      <c r="E413" s="68">
        <v>1</v>
      </c>
      <c r="F413" s="68">
        <v>1654</v>
      </c>
      <c r="P413" t="s">
        <v>6</v>
      </c>
      <c r="Q413">
        <v>2014</v>
      </c>
      <c r="R413">
        <v>1</v>
      </c>
      <c r="S413">
        <v>1</v>
      </c>
      <c r="T413">
        <v>1</v>
      </c>
      <c r="U413">
        <v>1654</v>
      </c>
    </row>
    <row r="414" spans="1:21" x14ac:dyDescent="0.25">
      <c r="A414" s="68" t="s">
        <v>6</v>
      </c>
      <c r="B414" s="68">
        <v>2015</v>
      </c>
      <c r="C414" s="68">
        <v>0</v>
      </c>
      <c r="D414" s="68">
        <v>0</v>
      </c>
      <c r="E414" s="68">
        <v>0</v>
      </c>
      <c r="F414" s="68">
        <v>1454</v>
      </c>
      <c r="P414" t="s">
        <v>6</v>
      </c>
      <c r="Q414">
        <v>2015</v>
      </c>
      <c r="R414">
        <v>0</v>
      </c>
      <c r="S414">
        <v>0</v>
      </c>
      <c r="T414">
        <v>0</v>
      </c>
      <c r="U414">
        <v>1454</v>
      </c>
    </row>
    <row r="415" spans="1:21" x14ac:dyDescent="0.25">
      <c r="A415" s="68" t="s">
        <v>6</v>
      </c>
      <c r="B415" s="68">
        <v>2015</v>
      </c>
      <c r="C415" s="68">
        <v>0</v>
      </c>
      <c r="D415" s="68">
        <v>0</v>
      </c>
      <c r="E415" s="68">
        <v>1</v>
      </c>
      <c r="F415" s="68">
        <v>2754</v>
      </c>
      <c r="P415" t="s">
        <v>6</v>
      </c>
      <c r="Q415">
        <v>2015</v>
      </c>
      <c r="R415">
        <v>0</v>
      </c>
      <c r="S415">
        <v>0</v>
      </c>
      <c r="T415">
        <v>1</v>
      </c>
      <c r="U415">
        <v>2754</v>
      </c>
    </row>
    <row r="416" spans="1:21" x14ac:dyDescent="0.25">
      <c r="A416" s="68" t="s">
        <v>6</v>
      </c>
      <c r="B416" s="68">
        <v>2015</v>
      </c>
      <c r="C416" s="68">
        <v>0</v>
      </c>
      <c r="D416" s="68">
        <v>1</v>
      </c>
      <c r="E416" s="68">
        <v>0</v>
      </c>
      <c r="F416" s="68">
        <v>500</v>
      </c>
      <c r="P416" t="s">
        <v>6</v>
      </c>
      <c r="Q416">
        <v>2015</v>
      </c>
      <c r="R416">
        <v>0</v>
      </c>
      <c r="S416">
        <v>1</v>
      </c>
      <c r="T416">
        <v>0</v>
      </c>
      <c r="U416">
        <v>500</v>
      </c>
    </row>
    <row r="417" spans="1:21" x14ac:dyDescent="0.25">
      <c r="A417" s="68" t="s">
        <v>6</v>
      </c>
      <c r="B417" s="68">
        <v>2015</v>
      </c>
      <c r="C417" s="68">
        <v>0</v>
      </c>
      <c r="D417" s="68">
        <v>1</v>
      </c>
      <c r="E417" s="68">
        <v>1</v>
      </c>
      <c r="F417" s="68">
        <v>1044</v>
      </c>
      <c r="P417" t="s">
        <v>6</v>
      </c>
      <c r="Q417">
        <v>2015</v>
      </c>
      <c r="R417">
        <v>0</v>
      </c>
      <c r="S417">
        <v>1</v>
      </c>
      <c r="T417">
        <v>1</v>
      </c>
      <c r="U417">
        <v>1044</v>
      </c>
    </row>
    <row r="418" spans="1:21" x14ac:dyDescent="0.25">
      <c r="A418" s="68" t="s">
        <v>6</v>
      </c>
      <c r="B418" s="68">
        <v>2015</v>
      </c>
      <c r="C418" s="68">
        <v>1</v>
      </c>
      <c r="D418" s="68">
        <v>0</v>
      </c>
      <c r="E418" s="68">
        <v>0</v>
      </c>
      <c r="F418" s="68">
        <v>733</v>
      </c>
      <c r="P418" t="s">
        <v>6</v>
      </c>
      <c r="Q418">
        <v>2015</v>
      </c>
      <c r="R418">
        <v>1</v>
      </c>
      <c r="S418">
        <v>0</v>
      </c>
      <c r="T418">
        <v>0</v>
      </c>
      <c r="U418">
        <v>733</v>
      </c>
    </row>
    <row r="419" spans="1:21" x14ac:dyDescent="0.25">
      <c r="A419" s="68" t="s">
        <v>6</v>
      </c>
      <c r="B419" s="68">
        <v>2015</v>
      </c>
      <c r="C419" s="68">
        <v>1</v>
      </c>
      <c r="D419" s="68">
        <v>0</v>
      </c>
      <c r="E419" s="68">
        <v>1</v>
      </c>
      <c r="F419" s="68">
        <v>653</v>
      </c>
      <c r="P419" t="s">
        <v>6</v>
      </c>
      <c r="Q419">
        <v>2015</v>
      </c>
      <c r="R419">
        <v>1</v>
      </c>
      <c r="S419">
        <v>0</v>
      </c>
      <c r="T419">
        <v>1</v>
      </c>
      <c r="U419">
        <v>653</v>
      </c>
    </row>
    <row r="420" spans="1:21" x14ac:dyDescent="0.25">
      <c r="A420" s="68" t="s">
        <v>6</v>
      </c>
      <c r="B420" s="68">
        <v>2015</v>
      </c>
      <c r="C420" s="68">
        <v>1</v>
      </c>
      <c r="D420" s="68">
        <v>1</v>
      </c>
      <c r="E420" s="68">
        <v>0</v>
      </c>
      <c r="F420" s="68">
        <v>766</v>
      </c>
      <c r="P420" t="s">
        <v>6</v>
      </c>
      <c r="Q420">
        <v>2015</v>
      </c>
      <c r="R420">
        <v>1</v>
      </c>
      <c r="S420">
        <v>1</v>
      </c>
      <c r="T420">
        <v>0</v>
      </c>
      <c r="U420">
        <v>766</v>
      </c>
    </row>
    <row r="421" spans="1:21" x14ac:dyDescent="0.25">
      <c r="A421" s="68" t="s">
        <v>6</v>
      </c>
      <c r="B421" s="68">
        <v>2015</v>
      </c>
      <c r="C421" s="68">
        <v>1</v>
      </c>
      <c r="D421" s="68">
        <v>1</v>
      </c>
      <c r="E421" s="68">
        <v>1</v>
      </c>
      <c r="F421" s="68">
        <v>1517</v>
      </c>
      <c r="P421" t="s">
        <v>6</v>
      </c>
      <c r="Q421">
        <v>2015</v>
      </c>
      <c r="R421">
        <v>1</v>
      </c>
      <c r="S421">
        <v>1</v>
      </c>
      <c r="T421">
        <v>1</v>
      </c>
      <c r="U421">
        <v>1517</v>
      </c>
    </row>
    <row r="422" spans="1:21" x14ac:dyDescent="0.25">
      <c r="A422" s="68" t="s">
        <v>113</v>
      </c>
      <c r="B422" s="68">
        <v>2013</v>
      </c>
      <c r="C422" s="68">
        <v>0</v>
      </c>
      <c r="D422" s="68">
        <v>0</v>
      </c>
      <c r="E422" s="68">
        <v>0</v>
      </c>
      <c r="F422" s="68">
        <v>1035</v>
      </c>
      <c r="P422" t="s">
        <v>113</v>
      </c>
      <c r="Q422">
        <v>2013</v>
      </c>
      <c r="R422">
        <v>0</v>
      </c>
      <c r="S422">
        <v>0</v>
      </c>
      <c r="T422">
        <v>0</v>
      </c>
      <c r="U422">
        <v>1035</v>
      </c>
    </row>
    <row r="423" spans="1:21" x14ac:dyDescent="0.25">
      <c r="A423" s="68" t="s">
        <v>113</v>
      </c>
      <c r="B423" s="68">
        <v>2013</v>
      </c>
      <c r="C423" s="68">
        <v>0</v>
      </c>
      <c r="D423" s="68">
        <v>0</v>
      </c>
      <c r="E423" s="68">
        <v>1</v>
      </c>
      <c r="F423" s="68">
        <v>21</v>
      </c>
      <c r="P423" t="s">
        <v>113</v>
      </c>
      <c r="Q423">
        <v>2013</v>
      </c>
      <c r="R423">
        <v>0</v>
      </c>
      <c r="S423">
        <v>0</v>
      </c>
      <c r="T423">
        <v>1</v>
      </c>
      <c r="U423">
        <v>21</v>
      </c>
    </row>
    <row r="424" spans="1:21" x14ac:dyDescent="0.25">
      <c r="A424" s="68" t="s">
        <v>113</v>
      </c>
      <c r="B424" s="68">
        <v>2013</v>
      </c>
      <c r="C424" s="68">
        <v>0</v>
      </c>
      <c r="D424" s="68">
        <v>1</v>
      </c>
      <c r="E424" s="68">
        <v>0</v>
      </c>
      <c r="F424" s="68">
        <v>1223</v>
      </c>
      <c r="P424" t="s">
        <v>113</v>
      </c>
      <c r="Q424">
        <v>2013</v>
      </c>
      <c r="R424">
        <v>0</v>
      </c>
      <c r="S424">
        <v>1</v>
      </c>
      <c r="T424">
        <v>0</v>
      </c>
      <c r="U424">
        <v>1223</v>
      </c>
    </row>
    <row r="425" spans="1:21" x14ac:dyDescent="0.25">
      <c r="A425" s="68" t="s">
        <v>113</v>
      </c>
      <c r="B425" s="68">
        <v>2013</v>
      </c>
      <c r="C425" s="68">
        <v>0</v>
      </c>
      <c r="D425" s="68">
        <v>1</v>
      </c>
      <c r="E425" s="68">
        <v>1</v>
      </c>
      <c r="F425" s="68">
        <v>36</v>
      </c>
      <c r="P425" t="s">
        <v>113</v>
      </c>
      <c r="Q425">
        <v>2013</v>
      </c>
      <c r="R425">
        <v>0</v>
      </c>
      <c r="S425">
        <v>1</v>
      </c>
      <c r="T425">
        <v>1</v>
      </c>
      <c r="U425">
        <v>36</v>
      </c>
    </row>
    <row r="426" spans="1:21" x14ac:dyDescent="0.25">
      <c r="A426" s="68" t="s">
        <v>113</v>
      </c>
      <c r="B426" s="68">
        <v>2013</v>
      </c>
      <c r="C426" s="68">
        <v>1</v>
      </c>
      <c r="D426" s="68">
        <v>0</v>
      </c>
      <c r="E426" s="68">
        <v>0</v>
      </c>
      <c r="F426" s="68">
        <v>238</v>
      </c>
      <c r="P426" t="s">
        <v>113</v>
      </c>
      <c r="Q426">
        <v>2013</v>
      </c>
      <c r="R426">
        <v>1</v>
      </c>
      <c r="S426">
        <v>0</v>
      </c>
      <c r="T426">
        <v>0</v>
      </c>
      <c r="U426">
        <v>238</v>
      </c>
    </row>
    <row r="427" spans="1:21" x14ac:dyDescent="0.25">
      <c r="A427" s="68" t="s">
        <v>113</v>
      </c>
      <c r="B427" s="68">
        <v>2013</v>
      </c>
      <c r="C427" s="68">
        <v>1</v>
      </c>
      <c r="D427" s="68">
        <v>0</v>
      </c>
      <c r="E427" s="68">
        <v>1</v>
      </c>
      <c r="F427" s="68">
        <v>3</v>
      </c>
      <c r="P427" t="s">
        <v>113</v>
      </c>
      <c r="Q427">
        <v>2013</v>
      </c>
      <c r="R427">
        <v>1</v>
      </c>
      <c r="S427">
        <v>0</v>
      </c>
      <c r="T427">
        <v>1</v>
      </c>
      <c r="U427">
        <v>3</v>
      </c>
    </row>
    <row r="428" spans="1:21" x14ac:dyDescent="0.25">
      <c r="A428" s="68" t="s">
        <v>113</v>
      </c>
      <c r="B428" s="68">
        <v>2013</v>
      </c>
      <c r="C428" s="68">
        <v>1</v>
      </c>
      <c r="D428" s="68">
        <v>1</v>
      </c>
      <c r="E428" s="68">
        <v>0</v>
      </c>
      <c r="F428" s="68">
        <v>1379</v>
      </c>
      <c r="P428" t="s">
        <v>113</v>
      </c>
      <c r="Q428">
        <v>2013</v>
      </c>
      <c r="R428">
        <v>1</v>
      </c>
      <c r="S428">
        <v>1</v>
      </c>
      <c r="T428">
        <v>0</v>
      </c>
      <c r="U428">
        <v>1379</v>
      </c>
    </row>
    <row r="429" spans="1:21" x14ac:dyDescent="0.25">
      <c r="A429" s="68" t="s">
        <v>113</v>
      </c>
      <c r="B429" s="68">
        <v>2013</v>
      </c>
      <c r="C429" s="68">
        <v>1</v>
      </c>
      <c r="D429" s="68">
        <v>1</v>
      </c>
      <c r="E429" s="68">
        <v>1</v>
      </c>
      <c r="F429" s="68">
        <v>16</v>
      </c>
      <c r="P429" t="s">
        <v>113</v>
      </c>
      <c r="Q429">
        <v>2013</v>
      </c>
      <c r="R429">
        <v>1</v>
      </c>
      <c r="S429">
        <v>1</v>
      </c>
      <c r="T429">
        <v>1</v>
      </c>
      <c r="U429">
        <v>16</v>
      </c>
    </row>
    <row r="430" spans="1:21" x14ac:dyDescent="0.25">
      <c r="A430" s="68" t="s">
        <v>113</v>
      </c>
      <c r="B430" s="68">
        <v>2014</v>
      </c>
      <c r="C430" s="68">
        <v>0</v>
      </c>
      <c r="D430" s="68">
        <v>0</v>
      </c>
      <c r="E430" s="68">
        <v>0</v>
      </c>
      <c r="F430" s="68">
        <v>1037</v>
      </c>
      <c r="P430" t="s">
        <v>113</v>
      </c>
      <c r="Q430">
        <v>2014</v>
      </c>
      <c r="R430">
        <v>0</v>
      </c>
      <c r="S430">
        <v>0</v>
      </c>
      <c r="T430">
        <v>0</v>
      </c>
      <c r="U430">
        <v>1037</v>
      </c>
    </row>
    <row r="431" spans="1:21" x14ac:dyDescent="0.25">
      <c r="A431" s="68" t="s">
        <v>113</v>
      </c>
      <c r="B431" s="68">
        <v>2014</v>
      </c>
      <c r="C431" s="68">
        <v>0</v>
      </c>
      <c r="D431" s="68">
        <v>0</v>
      </c>
      <c r="E431" s="68">
        <v>1</v>
      </c>
      <c r="F431" s="68">
        <v>22</v>
      </c>
      <c r="P431" t="s">
        <v>113</v>
      </c>
      <c r="Q431">
        <v>2014</v>
      </c>
      <c r="R431">
        <v>0</v>
      </c>
      <c r="S431">
        <v>0</v>
      </c>
      <c r="T431">
        <v>1</v>
      </c>
      <c r="U431">
        <v>22</v>
      </c>
    </row>
    <row r="432" spans="1:21" x14ac:dyDescent="0.25">
      <c r="A432" s="68" t="s">
        <v>113</v>
      </c>
      <c r="B432" s="68">
        <v>2014</v>
      </c>
      <c r="C432" s="68">
        <v>0</v>
      </c>
      <c r="D432" s="68">
        <v>1</v>
      </c>
      <c r="E432" s="68">
        <v>0</v>
      </c>
      <c r="F432" s="68">
        <v>1157</v>
      </c>
      <c r="P432" t="s">
        <v>113</v>
      </c>
      <c r="Q432">
        <v>2014</v>
      </c>
      <c r="R432">
        <v>0</v>
      </c>
      <c r="S432">
        <v>1</v>
      </c>
      <c r="T432">
        <v>0</v>
      </c>
      <c r="U432">
        <v>1157</v>
      </c>
    </row>
    <row r="433" spans="1:21" x14ac:dyDescent="0.25">
      <c r="A433" s="68" t="s">
        <v>113</v>
      </c>
      <c r="B433" s="68">
        <v>2014</v>
      </c>
      <c r="C433" s="68">
        <v>0</v>
      </c>
      <c r="D433" s="68">
        <v>1</v>
      </c>
      <c r="E433" s="68">
        <v>1</v>
      </c>
      <c r="F433" s="68">
        <v>45</v>
      </c>
      <c r="P433" t="s">
        <v>113</v>
      </c>
      <c r="Q433">
        <v>2014</v>
      </c>
      <c r="R433">
        <v>0</v>
      </c>
      <c r="S433">
        <v>1</v>
      </c>
      <c r="T433">
        <v>1</v>
      </c>
      <c r="U433">
        <v>45</v>
      </c>
    </row>
    <row r="434" spans="1:21" x14ac:dyDescent="0.25">
      <c r="A434" s="68" t="s">
        <v>113</v>
      </c>
      <c r="B434" s="68">
        <v>2014</v>
      </c>
      <c r="C434" s="68">
        <v>1</v>
      </c>
      <c r="D434" s="68">
        <v>0</v>
      </c>
      <c r="E434" s="68">
        <v>0</v>
      </c>
      <c r="F434" s="68">
        <v>194</v>
      </c>
      <c r="P434" t="s">
        <v>113</v>
      </c>
      <c r="Q434">
        <v>2014</v>
      </c>
      <c r="R434">
        <v>1</v>
      </c>
      <c r="S434">
        <v>0</v>
      </c>
      <c r="T434">
        <v>0</v>
      </c>
      <c r="U434">
        <v>194</v>
      </c>
    </row>
    <row r="435" spans="1:21" x14ac:dyDescent="0.25">
      <c r="A435" s="68" t="s">
        <v>113</v>
      </c>
      <c r="B435" s="68">
        <v>2014</v>
      </c>
      <c r="C435" s="68">
        <v>1</v>
      </c>
      <c r="D435" s="68">
        <v>0</v>
      </c>
      <c r="E435" s="68">
        <v>1</v>
      </c>
      <c r="F435" s="68">
        <v>2</v>
      </c>
      <c r="P435" t="s">
        <v>113</v>
      </c>
      <c r="Q435">
        <v>2014</v>
      </c>
      <c r="R435">
        <v>1</v>
      </c>
      <c r="S435">
        <v>0</v>
      </c>
      <c r="T435">
        <v>1</v>
      </c>
      <c r="U435">
        <v>2</v>
      </c>
    </row>
    <row r="436" spans="1:21" x14ac:dyDescent="0.25">
      <c r="A436" s="68" t="s">
        <v>113</v>
      </c>
      <c r="B436" s="68">
        <v>2014</v>
      </c>
      <c r="C436" s="68">
        <v>1</v>
      </c>
      <c r="D436" s="68">
        <v>1</v>
      </c>
      <c r="E436" s="68">
        <v>0</v>
      </c>
      <c r="F436" s="68">
        <v>1485</v>
      </c>
      <c r="P436" t="s">
        <v>113</v>
      </c>
      <c r="Q436">
        <v>2014</v>
      </c>
      <c r="R436">
        <v>1</v>
      </c>
      <c r="S436">
        <v>1</v>
      </c>
      <c r="T436">
        <v>0</v>
      </c>
      <c r="U436">
        <v>1485</v>
      </c>
    </row>
    <row r="437" spans="1:21" x14ac:dyDescent="0.25">
      <c r="A437" s="68" t="s">
        <v>113</v>
      </c>
      <c r="B437" s="68">
        <v>2014</v>
      </c>
      <c r="C437" s="68">
        <v>1</v>
      </c>
      <c r="D437" s="68">
        <v>1</v>
      </c>
      <c r="E437" s="68">
        <v>1</v>
      </c>
      <c r="F437" s="68">
        <v>11</v>
      </c>
      <c r="P437" t="s">
        <v>113</v>
      </c>
      <c r="Q437">
        <v>2014</v>
      </c>
      <c r="R437">
        <v>1</v>
      </c>
      <c r="S437">
        <v>1</v>
      </c>
      <c r="T437">
        <v>1</v>
      </c>
      <c r="U437">
        <v>11</v>
      </c>
    </row>
    <row r="438" spans="1:21" x14ac:dyDescent="0.25">
      <c r="A438" s="68" t="s">
        <v>113</v>
      </c>
      <c r="B438" s="68">
        <v>2015</v>
      </c>
      <c r="C438" s="68">
        <v>0</v>
      </c>
      <c r="D438" s="68">
        <v>0</v>
      </c>
      <c r="E438" s="68">
        <v>0</v>
      </c>
      <c r="F438" s="68">
        <v>969</v>
      </c>
      <c r="P438" t="s">
        <v>113</v>
      </c>
      <c r="Q438">
        <v>2015</v>
      </c>
      <c r="R438">
        <v>0</v>
      </c>
      <c r="S438">
        <v>0</v>
      </c>
      <c r="T438">
        <v>0</v>
      </c>
      <c r="U438">
        <v>969</v>
      </c>
    </row>
    <row r="439" spans="1:21" x14ac:dyDescent="0.25">
      <c r="A439" s="68" t="s">
        <v>113</v>
      </c>
      <c r="B439" s="68">
        <v>2015</v>
      </c>
      <c r="C439" s="68">
        <v>0</v>
      </c>
      <c r="D439" s="68">
        <v>0</v>
      </c>
      <c r="E439" s="68">
        <v>1</v>
      </c>
      <c r="F439" s="68">
        <v>25</v>
      </c>
      <c r="P439" t="s">
        <v>113</v>
      </c>
      <c r="Q439">
        <v>2015</v>
      </c>
      <c r="R439">
        <v>0</v>
      </c>
      <c r="S439">
        <v>0</v>
      </c>
      <c r="T439">
        <v>1</v>
      </c>
      <c r="U439">
        <v>25</v>
      </c>
    </row>
    <row r="440" spans="1:21" x14ac:dyDescent="0.25">
      <c r="A440" s="68" t="s">
        <v>113</v>
      </c>
      <c r="B440" s="68">
        <v>2015</v>
      </c>
      <c r="C440" s="68">
        <v>0</v>
      </c>
      <c r="D440" s="68">
        <v>1</v>
      </c>
      <c r="E440" s="68">
        <v>0</v>
      </c>
      <c r="F440" s="68">
        <v>1147</v>
      </c>
      <c r="P440" t="s">
        <v>113</v>
      </c>
      <c r="Q440">
        <v>2015</v>
      </c>
      <c r="R440">
        <v>0</v>
      </c>
      <c r="S440">
        <v>1</v>
      </c>
      <c r="T440">
        <v>0</v>
      </c>
      <c r="U440">
        <v>1147</v>
      </c>
    </row>
    <row r="441" spans="1:21" x14ac:dyDescent="0.25">
      <c r="A441" s="68" t="s">
        <v>113</v>
      </c>
      <c r="B441" s="68">
        <v>2015</v>
      </c>
      <c r="C441" s="68">
        <v>0</v>
      </c>
      <c r="D441" s="68">
        <v>1</v>
      </c>
      <c r="E441" s="68">
        <v>1</v>
      </c>
      <c r="F441" s="68">
        <v>52</v>
      </c>
      <c r="P441" t="s">
        <v>113</v>
      </c>
      <c r="Q441">
        <v>2015</v>
      </c>
      <c r="R441">
        <v>0</v>
      </c>
      <c r="S441">
        <v>1</v>
      </c>
      <c r="T441">
        <v>1</v>
      </c>
      <c r="U441">
        <v>52</v>
      </c>
    </row>
    <row r="442" spans="1:21" x14ac:dyDescent="0.25">
      <c r="A442" s="68" t="s">
        <v>113</v>
      </c>
      <c r="B442" s="68">
        <v>2015</v>
      </c>
      <c r="C442" s="68">
        <v>1</v>
      </c>
      <c r="D442" s="68">
        <v>0</v>
      </c>
      <c r="E442" s="68">
        <v>0</v>
      </c>
      <c r="F442" s="68">
        <v>212</v>
      </c>
      <c r="P442" t="s">
        <v>113</v>
      </c>
      <c r="Q442">
        <v>2015</v>
      </c>
      <c r="R442">
        <v>1</v>
      </c>
      <c r="S442">
        <v>0</v>
      </c>
      <c r="T442">
        <v>0</v>
      </c>
      <c r="U442">
        <v>212</v>
      </c>
    </row>
    <row r="443" spans="1:21" x14ac:dyDescent="0.25">
      <c r="A443" s="68" t="s">
        <v>113</v>
      </c>
      <c r="B443" s="68">
        <v>2015</v>
      </c>
      <c r="C443" s="68">
        <v>1</v>
      </c>
      <c r="D443" s="68">
        <v>0</v>
      </c>
      <c r="E443" s="68">
        <v>1</v>
      </c>
      <c r="F443" s="68">
        <v>1</v>
      </c>
      <c r="P443" t="s">
        <v>113</v>
      </c>
      <c r="Q443">
        <v>2015</v>
      </c>
      <c r="R443">
        <v>1</v>
      </c>
      <c r="S443">
        <v>0</v>
      </c>
      <c r="T443">
        <v>1</v>
      </c>
      <c r="U443">
        <v>1</v>
      </c>
    </row>
    <row r="444" spans="1:21" x14ac:dyDescent="0.25">
      <c r="A444" s="68" t="s">
        <v>113</v>
      </c>
      <c r="B444" s="68">
        <v>2015</v>
      </c>
      <c r="C444" s="68">
        <v>1</v>
      </c>
      <c r="D444" s="68">
        <v>1</v>
      </c>
      <c r="E444" s="68">
        <v>0</v>
      </c>
      <c r="F444" s="68">
        <v>1389</v>
      </c>
      <c r="P444" t="s">
        <v>113</v>
      </c>
      <c r="Q444">
        <v>2015</v>
      </c>
      <c r="R444">
        <v>1</v>
      </c>
      <c r="S444">
        <v>1</v>
      </c>
      <c r="T444">
        <v>0</v>
      </c>
      <c r="U444">
        <v>1389</v>
      </c>
    </row>
    <row r="445" spans="1:21" x14ac:dyDescent="0.25">
      <c r="A445" s="68" t="s">
        <v>113</v>
      </c>
      <c r="B445" s="68">
        <v>2015</v>
      </c>
      <c r="C445" s="68">
        <v>1</v>
      </c>
      <c r="D445" s="68">
        <v>1</v>
      </c>
      <c r="E445" s="68">
        <v>1</v>
      </c>
      <c r="F445" s="68">
        <v>15</v>
      </c>
      <c r="P445" t="s">
        <v>113</v>
      </c>
      <c r="Q445">
        <v>2015</v>
      </c>
      <c r="R445">
        <v>1</v>
      </c>
      <c r="S445">
        <v>1</v>
      </c>
      <c r="T445">
        <v>1</v>
      </c>
      <c r="U445">
        <v>15</v>
      </c>
    </row>
    <row r="446" spans="1:21" x14ac:dyDescent="0.25">
      <c r="A446" s="68" t="s">
        <v>17</v>
      </c>
      <c r="B446" s="68">
        <v>2013</v>
      </c>
      <c r="C446" s="68">
        <v>0</v>
      </c>
      <c r="D446" s="68">
        <v>0</v>
      </c>
      <c r="E446" s="68">
        <v>0</v>
      </c>
      <c r="F446" s="68">
        <v>86</v>
      </c>
      <c r="P446" t="s">
        <v>17</v>
      </c>
      <c r="Q446">
        <v>2013</v>
      </c>
      <c r="R446">
        <v>0</v>
      </c>
      <c r="S446">
        <v>0</v>
      </c>
      <c r="T446">
        <v>0</v>
      </c>
      <c r="U446">
        <v>86</v>
      </c>
    </row>
    <row r="447" spans="1:21" x14ac:dyDescent="0.25">
      <c r="A447" s="68" t="s">
        <v>17</v>
      </c>
      <c r="B447" s="68">
        <v>2013</v>
      </c>
      <c r="C447" s="68">
        <v>0</v>
      </c>
      <c r="D447" s="68">
        <v>0</v>
      </c>
      <c r="E447" s="68">
        <v>1</v>
      </c>
      <c r="F447" s="68">
        <v>173</v>
      </c>
      <c r="P447" t="s">
        <v>17</v>
      </c>
      <c r="Q447">
        <v>2013</v>
      </c>
      <c r="R447">
        <v>0</v>
      </c>
      <c r="S447">
        <v>0</v>
      </c>
      <c r="T447">
        <v>1</v>
      </c>
      <c r="U447">
        <v>173</v>
      </c>
    </row>
    <row r="448" spans="1:21" x14ac:dyDescent="0.25">
      <c r="A448" s="68" t="s">
        <v>17</v>
      </c>
      <c r="B448" s="68">
        <v>2013</v>
      </c>
      <c r="C448" s="68">
        <v>0</v>
      </c>
      <c r="D448" s="68">
        <v>1</v>
      </c>
      <c r="E448" s="68">
        <v>0</v>
      </c>
      <c r="F448" s="68">
        <v>2</v>
      </c>
      <c r="P448" t="s">
        <v>17</v>
      </c>
      <c r="Q448">
        <v>2013</v>
      </c>
      <c r="R448">
        <v>0</v>
      </c>
      <c r="S448">
        <v>1</v>
      </c>
      <c r="T448">
        <v>0</v>
      </c>
      <c r="U448">
        <v>2</v>
      </c>
    </row>
    <row r="449" spans="1:21" x14ac:dyDescent="0.25">
      <c r="A449" s="68" t="s">
        <v>17</v>
      </c>
      <c r="B449" s="68">
        <v>2013</v>
      </c>
      <c r="C449" s="68">
        <v>0</v>
      </c>
      <c r="D449" s="68">
        <v>1</v>
      </c>
      <c r="E449" s="68">
        <v>1</v>
      </c>
      <c r="F449" s="68">
        <v>4</v>
      </c>
      <c r="P449" t="s">
        <v>17</v>
      </c>
      <c r="Q449">
        <v>2013</v>
      </c>
      <c r="R449">
        <v>0</v>
      </c>
      <c r="S449">
        <v>1</v>
      </c>
      <c r="T449">
        <v>1</v>
      </c>
      <c r="U449">
        <v>4</v>
      </c>
    </row>
    <row r="450" spans="1:21" x14ac:dyDescent="0.25">
      <c r="A450" s="68" t="s">
        <v>17</v>
      </c>
      <c r="B450" s="68">
        <v>2013</v>
      </c>
      <c r="C450" s="68">
        <v>1</v>
      </c>
      <c r="D450" s="68">
        <v>0</v>
      </c>
      <c r="E450" s="68">
        <v>0</v>
      </c>
      <c r="F450" s="68">
        <v>56</v>
      </c>
      <c r="P450" t="s">
        <v>17</v>
      </c>
      <c r="Q450">
        <v>2013</v>
      </c>
      <c r="R450">
        <v>1</v>
      </c>
      <c r="S450">
        <v>0</v>
      </c>
      <c r="T450">
        <v>0</v>
      </c>
      <c r="U450">
        <v>56</v>
      </c>
    </row>
    <row r="451" spans="1:21" x14ac:dyDescent="0.25">
      <c r="A451" s="68" t="s">
        <v>17</v>
      </c>
      <c r="B451" s="68">
        <v>2013</v>
      </c>
      <c r="C451" s="68">
        <v>1</v>
      </c>
      <c r="D451" s="68">
        <v>0</v>
      </c>
      <c r="E451" s="68">
        <v>1</v>
      </c>
      <c r="F451" s="68">
        <v>244</v>
      </c>
      <c r="P451" t="s">
        <v>17</v>
      </c>
      <c r="Q451">
        <v>2013</v>
      </c>
      <c r="R451">
        <v>1</v>
      </c>
      <c r="S451">
        <v>0</v>
      </c>
      <c r="T451">
        <v>1</v>
      </c>
      <c r="U451">
        <v>244</v>
      </c>
    </row>
    <row r="452" spans="1:21" x14ac:dyDescent="0.25">
      <c r="A452" s="68" t="s">
        <v>17</v>
      </c>
      <c r="B452" s="68">
        <v>2013</v>
      </c>
      <c r="C452" s="68">
        <v>1</v>
      </c>
      <c r="D452" s="68">
        <v>1</v>
      </c>
      <c r="E452" s="68">
        <v>0</v>
      </c>
      <c r="F452" s="68">
        <v>17</v>
      </c>
      <c r="P452" t="s">
        <v>17</v>
      </c>
      <c r="Q452">
        <v>2013</v>
      </c>
      <c r="R452">
        <v>1</v>
      </c>
      <c r="S452">
        <v>1</v>
      </c>
      <c r="T452">
        <v>0</v>
      </c>
      <c r="U452">
        <v>17</v>
      </c>
    </row>
    <row r="453" spans="1:21" x14ac:dyDescent="0.25">
      <c r="A453" s="68" t="s">
        <v>17</v>
      </c>
      <c r="B453" s="68">
        <v>2013</v>
      </c>
      <c r="C453" s="68">
        <v>1</v>
      </c>
      <c r="D453" s="68">
        <v>1</v>
      </c>
      <c r="E453" s="68">
        <v>1</v>
      </c>
      <c r="F453" s="68">
        <v>34</v>
      </c>
      <c r="P453" t="s">
        <v>17</v>
      </c>
      <c r="Q453">
        <v>2013</v>
      </c>
      <c r="R453">
        <v>1</v>
      </c>
      <c r="S453">
        <v>1</v>
      </c>
      <c r="T453">
        <v>1</v>
      </c>
      <c r="U453">
        <v>34</v>
      </c>
    </row>
    <row r="454" spans="1:21" x14ac:dyDescent="0.25">
      <c r="A454" s="68" t="s">
        <v>17</v>
      </c>
      <c r="B454" s="68">
        <v>2014</v>
      </c>
      <c r="C454" s="68">
        <v>0</v>
      </c>
      <c r="D454" s="68">
        <v>0</v>
      </c>
      <c r="E454" s="68">
        <v>0</v>
      </c>
      <c r="F454" s="68">
        <v>77</v>
      </c>
      <c r="P454" t="s">
        <v>17</v>
      </c>
      <c r="Q454">
        <v>2014</v>
      </c>
      <c r="R454">
        <v>0</v>
      </c>
      <c r="S454">
        <v>0</v>
      </c>
      <c r="T454">
        <v>0</v>
      </c>
      <c r="U454">
        <v>77</v>
      </c>
    </row>
    <row r="455" spans="1:21" x14ac:dyDescent="0.25">
      <c r="A455" s="68" t="s">
        <v>17</v>
      </c>
      <c r="B455" s="68">
        <v>2014</v>
      </c>
      <c r="C455" s="68">
        <v>0</v>
      </c>
      <c r="D455" s="68">
        <v>0</v>
      </c>
      <c r="E455" s="68">
        <v>1</v>
      </c>
      <c r="F455" s="68">
        <v>194</v>
      </c>
      <c r="P455" t="s">
        <v>17</v>
      </c>
      <c r="Q455">
        <v>2014</v>
      </c>
      <c r="R455">
        <v>0</v>
      </c>
      <c r="S455">
        <v>0</v>
      </c>
      <c r="T455">
        <v>1</v>
      </c>
      <c r="U455">
        <v>194</v>
      </c>
    </row>
    <row r="456" spans="1:21" x14ac:dyDescent="0.25">
      <c r="A456" s="68" t="s">
        <v>17</v>
      </c>
      <c r="B456" s="68">
        <v>2014</v>
      </c>
      <c r="C456" s="68">
        <v>0</v>
      </c>
      <c r="D456" s="68">
        <v>1</v>
      </c>
      <c r="E456" s="68">
        <v>0</v>
      </c>
      <c r="F456" s="68">
        <v>7</v>
      </c>
      <c r="P456" t="s">
        <v>17</v>
      </c>
      <c r="Q456">
        <v>2014</v>
      </c>
      <c r="R456">
        <v>0</v>
      </c>
      <c r="S456">
        <v>1</v>
      </c>
      <c r="T456">
        <v>0</v>
      </c>
      <c r="U456">
        <v>7</v>
      </c>
    </row>
    <row r="457" spans="1:21" x14ac:dyDescent="0.25">
      <c r="A457" s="68" t="s">
        <v>17</v>
      </c>
      <c r="B457" s="68">
        <v>2014</v>
      </c>
      <c r="C457" s="68">
        <v>0</v>
      </c>
      <c r="D457" s="68">
        <v>1</v>
      </c>
      <c r="E457" s="68">
        <v>1</v>
      </c>
      <c r="F457" s="68">
        <v>2</v>
      </c>
      <c r="P457" t="s">
        <v>17</v>
      </c>
      <c r="Q457">
        <v>2014</v>
      </c>
      <c r="R457">
        <v>0</v>
      </c>
      <c r="S457">
        <v>1</v>
      </c>
      <c r="T457">
        <v>1</v>
      </c>
      <c r="U457">
        <v>2</v>
      </c>
    </row>
    <row r="458" spans="1:21" x14ac:dyDescent="0.25">
      <c r="A458" s="68" t="s">
        <v>17</v>
      </c>
      <c r="B458" s="68">
        <v>2014</v>
      </c>
      <c r="C458" s="68">
        <v>1</v>
      </c>
      <c r="D458" s="68">
        <v>0</v>
      </c>
      <c r="E458" s="68">
        <v>0</v>
      </c>
      <c r="F458" s="68">
        <v>63</v>
      </c>
      <c r="P458" t="s">
        <v>17</v>
      </c>
      <c r="Q458">
        <v>2014</v>
      </c>
      <c r="R458">
        <v>1</v>
      </c>
      <c r="S458">
        <v>0</v>
      </c>
      <c r="T458">
        <v>0</v>
      </c>
      <c r="U458">
        <v>63</v>
      </c>
    </row>
    <row r="459" spans="1:21" x14ac:dyDescent="0.25">
      <c r="A459" s="68" t="s">
        <v>17</v>
      </c>
      <c r="B459" s="68">
        <v>2014</v>
      </c>
      <c r="C459" s="68">
        <v>1</v>
      </c>
      <c r="D459" s="68">
        <v>0</v>
      </c>
      <c r="E459" s="68">
        <v>1</v>
      </c>
      <c r="F459" s="68">
        <v>240</v>
      </c>
      <c r="P459" t="s">
        <v>17</v>
      </c>
      <c r="Q459">
        <v>2014</v>
      </c>
      <c r="R459">
        <v>1</v>
      </c>
      <c r="S459">
        <v>0</v>
      </c>
      <c r="T459">
        <v>1</v>
      </c>
      <c r="U459">
        <v>240</v>
      </c>
    </row>
    <row r="460" spans="1:21" x14ac:dyDescent="0.25">
      <c r="A460" s="68" t="s">
        <v>17</v>
      </c>
      <c r="B460" s="68">
        <v>2014</v>
      </c>
      <c r="C460" s="68">
        <v>1</v>
      </c>
      <c r="D460" s="68">
        <v>1</v>
      </c>
      <c r="E460" s="68">
        <v>0</v>
      </c>
      <c r="F460" s="68">
        <v>13</v>
      </c>
      <c r="P460" t="s">
        <v>17</v>
      </c>
      <c r="Q460">
        <v>2014</v>
      </c>
      <c r="R460">
        <v>1</v>
      </c>
      <c r="S460">
        <v>1</v>
      </c>
      <c r="T460">
        <v>0</v>
      </c>
      <c r="U460">
        <v>13</v>
      </c>
    </row>
    <row r="461" spans="1:21" x14ac:dyDescent="0.25">
      <c r="A461" s="68" t="s">
        <v>17</v>
      </c>
      <c r="B461" s="68">
        <v>2014</v>
      </c>
      <c r="C461" s="68">
        <v>1</v>
      </c>
      <c r="D461" s="68">
        <v>1</v>
      </c>
      <c r="E461" s="68">
        <v>1</v>
      </c>
      <c r="F461" s="68">
        <v>22</v>
      </c>
      <c r="P461" t="s">
        <v>17</v>
      </c>
      <c r="Q461">
        <v>2014</v>
      </c>
      <c r="R461">
        <v>1</v>
      </c>
      <c r="S461">
        <v>1</v>
      </c>
      <c r="T461">
        <v>1</v>
      </c>
      <c r="U461">
        <v>22</v>
      </c>
    </row>
    <row r="462" spans="1:21" x14ac:dyDescent="0.25">
      <c r="A462" s="68" t="s">
        <v>17</v>
      </c>
      <c r="B462" s="68">
        <v>2015</v>
      </c>
      <c r="C462" s="68">
        <v>0</v>
      </c>
      <c r="D462" s="68">
        <v>0</v>
      </c>
      <c r="E462" s="68">
        <v>0</v>
      </c>
      <c r="F462" s="68">
        <v>75</v>
      </c>
      <c r="P462" t="s">
        <v>17</v>
      </c>
      <c r="Q462">
        <v>2015</v>
      </c>
      <c r="R462">
        <v>0</v>
      </c>
      <c r="S462">
        <v>0</v>
      </c>
      <c r="T462">
        <v>0</v>
      </c>
      <c r="U462">
        <v>75</v>
      </c>
    </row>
    <row r="463" spans="1:21" x14ac:dyDescent="0.25">
      <c r="A463" s="68" t="s">
        <v>17</v>
      </c>
      <c r="B463" s="68">
        <v>2015</v>
      </c>
      <c r="C463" s="68">
        <v>0</v>
      </c>
      <c r="D463" s="68">
        <v>0</v>
      </c>
      <c r="E463" s="68">
        <v>1</v>
      </c>
      <c r="F463" s="68">
        <v>185</v>
      </c>
      <c r="P463" t="s">
        <v>17</v>
      </c>
      <c r="Q463">
        <v>2015</v>
      </c>
      <c r="R463">
        <v>0</v>
      </c>
      <c r="S463">
        <v>0</v>
      </c>
      <c r="T463">
        <v>1</v>
      </c>
      <c r="U463">
        <v>185</v>
      </c>
    </row>
    <row r="464" spans="1:21" x14ac:dyDescent="0.25">
      <c r="A464" s="68" t="s">
        <v>17</v>
      </c>
      <c r="B464" s="68">
        <v>2015</v>
      </c>
      <c r="C464" s="68">
        <v>0</v>
      </c>
      <c r="D464" s="68">
        <v>1</v>
      </c>
      <c r="E464" s="68">
        <v>0</v>
      </c>
      <c r="F464" s="68">
        <v>5</v>
      </c>
      <c r="P464" t="s">
        <v>17</v>
      </c>
      <c r="Q464">
        <v>2015</v>
      </c>
      <c r="R464">
        <v>0</v>
      </c>
      <c r="S464">
        <v>1</v>
      </c>
      <c r="T464">
        <v>0</v>
      </c>
      <c r="U464">
        <v>5</v>
      </c>
    </row>
    <row r="465" spans="1:21" x14ac:dyDescent="0.25">
      <c r="A465" s="68" t="s">
        <v>17</v>
      </c>
      <c r="B465" s="68">
        <v>2015</v>
      </c>
      <c r="C465" s="68">
        <v>0</v>
      </c>
      <c r="D465" s="68">
        <v>1</v>
      </c>
      <c r="E465" s="68">
        <v>1</v>
      </c>
      <c r="F465" s="68">
        <v>6</v>
      </c>
      <c r="P465" t="s">
        <v>17</v>
      </c>
      <c r="Q465">
        <v>2015</v>
      </c>
      <c r="R465">
        <v>0</v>
      </c>
      <c r="S465">
        <v>1</v>
      </c>
      <c r="T465">
        <v>1</v>
      </c>
      <c r="U465">
        <v>6</v>
      </c>
    </row>
    <row r="466" spans="1:21" x14ac:dyDescent="0.25">
      <c r="A466" s="68" t="s">
        <v>17</v>
      </c>
      <c r="B466" s="68">
        <v>2015</v>
      </c>
      <c r="C466" s="68">
        <v>1</v>
      </c>
      <c r="D466" s="68">
        <v>0</v>
      </c>
      <c r="E466" s="68">
        <v>0</v>
      </c>
      <c r="F466" s="68">
        <v>53</v>
      </c>
      <c r="P466" t="s">
        <v>17</v>
      </c>
      <c r="Q466">
        <v>2015</v>
      </c>
      <c r="R466">
        <v>1</v>
      </c>
      <c r="S466">
        <v>0</v>
      </c>
      <c r="T466">
        <v>0</v>
      </c>
      <c r="U466">
        <v>53</v>
      </c>
    </row>
    <row r="467" spans="1:21" x14ac:dyDescent="0.25">
      <c r="A467" s="68" t="s">
        <v>17</v>
      </c>
      <c r="B467" s="68">
        <v>2015</v>
      </c>
      <c r="C467" s="68">
        <v>1</v>
      </c>
      <c r="D467" s="68">
        <v>0</v>
      </c>
      <c r="E467" s="68">
        <v>1</v>
      </c>
      <c r="F467" s="68">
        <v>258</v>
      </c>
      <c r="P467" t="s">
        <v>17</v>
      </c>
      <c r="Q467">
        <v>2015</v>
      </c>
      <c r="R467">
        <v>1</v>
      </c>
      <c r="S467">
        <v>0</v>
      </c>
      <c r="T467">
        <v>1</v>
      </c>
      <c r="U467">
        <v>258</v>
      </c>
    </row>
    <row r="468" spans="1:21" x14ac:dyDescent="0.25">
      <c r="A468" s="68" t="s">
        <v>17</v>
      </c>
      <c r="B468" s="68">
        <v>2015</v>
      </c>
      <c r="C468" s="68">
        <v>1</v>
      </c>
      <c r="D468" s="68">
        <v>1</v>
      </c>
      <c r="E468" s="68">
        <v>0</v>
      </c>
      <c r="F468" s="68">
        <v>15</v>
      </c>
      <c r="P468" t="s">
        <v>17</v>
      </c>
      <c r="Q468">
        <v>2015</v>
      </c>
      <c r="R468">
        <v>1</v>
      </c>
      <c r="S468">
        <v>1</v>
      </c>
      <c r="T468">
        <v>0</v>
      </c>
      <c r="U468">
        <v>15</v>
      </c>
    </row>
    <row r="469" spans="1:21" x14ac:dyDescent="0.25">
      <c r="A469" s="68" t="s">
        <v>17</v>
      </c>
      <c r="B469" s="68">
        <v>2015</v>
      </c>
      <c r="C469" s="68">
        <v>1</v>
      </c>
      <c r="D469" s="68">
        <v>1</v>
      </c>
      <c r="E469" s="68">
        <v>1</v>
      </c>
      <c r="F469" s="68">
        <v>22</v>
      </c>
      <c r="P469" t="s">
        <v>17</v>
      </c>
      <c r="Q469">
        <v>2015</v>
      </c>
      <c r="R469">
        <v>1</v>
      </c>
      <c r="S469">
        <v>1</v>
      </c>
      <c r="T469">
        <v>1</v>
      </c>
      <c r="U469">
        <v>22</v>
      </c>
    </row>
    <row r="470" spans="1:21" x14ac:dyDescent="0.25">
      <c r="A470" s="68" t="s">
        <v>13</v>
      </c>
      <c r="B470" s="68">
        <v>2013</v>
      </c>
      <c r="C470" s="68">
        <v>0</v>
      </c>
      <c r="D470" s="68">
        <v>0</v>
      </c>
      <c r="E470" s="68">
        <v>0</v>
      </c>
      <c r="F470" s="68">
        <v>2916</v>
      </c>
      <c r="P470" t="s">
        <v>13</v>
      </c>
      <c r="Q470">
        <v>2013</v>
      </c>
      <c r="R470">
        <v>0</v>
      </c>
      <c r="S470">
        <v>0</v>
      </c>
      <c r="T470">
        <v>0</v>
      </c>
      <c r="U470">
        <v>2916</v>
      </c>
    </row>
    <row r="471" spans="1:21" x14ac:dyDescent="0.25">
      <c r="A471" s="68" t="s">
        <v>13</v>
      </c>
      <c r="B471" s="68">
        <v>2013</v>
      </c>
      <c r="C471" s="68">
        <v>0</v>
      </c>
      <c r="D471" s="68">
        <v>0</v>
      </c>
      <c r="E471" s="68">
        <v>1</v>
      </c>
      <c r="F471" s="68">
        <v>535</v>
      </c>
      <c r="P471" t="s">
        <v>13</v>
      </c>
      <c r="Q471">
        <v>2013</v>
      </c>
      <c r="R471">
        <v>0</v>
      </c>
      <c r="S471">
        <v>0</v>
      </c>
      <c r="T471">
        <v>1</v>
      </c>
      <c r="U471">
        <v>535</v>
      </c>
    </row>
    <row r="472" spans="1:21" x14ac:dyDescent="0.25">
      <c r="A472" s="68" t="s">
        <v>13</v>
      </c>
      <c r="B472" s="68">
        <v>2013</v>
      </c>
      <c r="C472" s="68">
        <v>0</v>
      </c>
      <c r="D472" s="68">
        <v>1</v>
      </c>
      <c r="E472" s="68">
        <v>0</v>
      </c>
      <c r="F472" s="68">
        <v>1056</v>
      </c>
      <c r="P472" t="s">
        <v>13</v>
      </c>
      <c r="Q472">
        <v>2013</v>
      </c>
      <c r="R472">
        <v>0</v>
      </c>
      <c r="S472">
        <v>1</v>
      </c>
      <c r="T472">
        <v>0</v>
      </c>
      <c r="U472">
        <v>1056</v>
      </c>
    </row>
    <row r="473" spans="1:21" x14ac:dyDescent="0.25">
      <c r="A473" s="68" t="s">
        <v>13</v>
      </c>
      <c r="B473" s="68">
        <v>2013</v>
      </c>
      <c r="C473" s="68">
        <v>0</v>
      </c>
      <c r="D473" s="68">
        <v>1</v>
      </c>
      <c r="E473" s="68">
        <v>1</v>
      </c>
      <c r="F473" s="68">
        <v>650</v>
      </c>
      <c r="P473" t="s">
        <v>13</v>
      </c>
      <c r="Q473">
        <v>2013</v>
      </c>
      <c r="R473">
        <v>0</v>
      </c>
      <c r="S473">
        <v>1</v>
      </c>
      <c r="T473">
        <v>1</v>
      </c>
      <c r="U473">
        <v>650</v>
      </c>
    </row>
    <row r="474" spans="1:21" x14ac:dyDescent="0.25">
      <c r="A474" s="68" t="s">
        <v>13</v>
      </c>
      <c r="B474" s="68">
        <v>2013</v>
      </c>
      <c r="C474" s="68">
        <v>1</v>
      </c>
      <c r="D474" s="68">
        <v>0</v>
      </c>
      <c r="E474" s="68">
        <v>0</v>
      </c>
      <c r="F474" s="68">
        <v>312</v>
      </c>
      <c r="P474" t="s">
        <v>13</v>
      </c>
      <c r="Q474">
        <v>2013</v>
      </c>
      <c r="R474">
        <v>1</v>
      </c>
      <c r="S474">
        <v>0</v>
      </c>
      <c r="T474">
        <v>0</v>
      </c>
      <c r="U474">
        <v>312</v>
      </c>
    </row>
    <row r="475" spans="1:21" x14ac:dyDescent="0.25">
      <c r="A475" s="68" t="s">
        <v>13</v>
      </c>
      <c r="B475" s="68">
        <v>2013</v>
      </c>
      <c r="C475" s="68">
        <v>1</v>
      </c>
      <c r="D475" s="68">
        <v>0</v>
      </c>
      <c r="E475" s="68">
        <v>1</v>
      </c>
      <c r="F475" s="68">
        <v>6</v>
      </c>
      <c r="P475" t="s">
        <v>13</v>
      </c>
      <c r="Q475">
        <v>2013</v>
      </c>
      <c r="R475">
        <v>1</v>
      </c>
      <c r="S475">
        <v>0</v>
      </c>
      <c r="T475">
        <v>1</v>
      </c>
      <c r="U475">
        <v>6</v>
      </c>
    </row>
    <row r="476" spans="1:21" x14ac:dyDescent="0.25">
      <c r="A476" s="68" t="s">
        <v>13</v>
      </c>
      <c r="B476" s="68">
        <v>2013</v>
      </c>
      <c r="C476" s="68">
        <v>1</v>
      </c>
      <c r="D476" s="68">
        <v>1</v>
      </c>
      <c r="E476" s="68">
        <v>0</v>
      </c>
      <c r="F476" s="68">
        <v>203</v>
      </c>
      <c r="P476" t="s">
        <v>13</v>
      </c>
      <c r="Q476">
        <v>2013</v>
      </c>
      <c r="R476">
        <v>1</v>
      </c>
      <c r="S476">
        <v>1</v>
      </c>
      <c r="T476">
        <v>0</v>
      </c>
      <c r="U476">
        <v>203</v>
      </c>
    </row>
    <row r="477" spans="1:21" x14ac:dyDescent="0.25">
      <c r="A477" s="68" t="s">
        <v>13</v>
      </c>
      <c r="B477" s="68">
        <v>2013</v>
      </c>
      <c r="C477" s="68">
        <v>1</v>
      </c>
      <c r="D477" s="68">
        <v>1</v>
      </c>
      <c r="E477" s="68">
        <v>1</v>
      </c>
      <c r="F477" s="68">
        <v>44</v>
      </c>
      <c r="P477" t="s">
        <v>13</v>
      </c>
      <c r="Q477">
        <v>2013</v>
      </c>
      <c r="R477">
        <v>1</v>
      </c>
      <c r="S477">
        <v>1</v>
      </c>
      <c r="T477">
        <v>1</v>
      </c>
      <c r="U477">
        <v>44</v>
      </c>
    </row>
    <row r="478" spans="1:21" x14ac:dyDescent="0.25">
      <c r="A478" s="68" t="s">
        <v>13</v>
      </c>
      <c r="B478" s="68">
        <v>2014</v>
      </c>
      <c r="C478" s="68">
        <v>0</v>
      </c>
      <c r="D478" s="68">
        <v>0</v>
      </c>
      <c r="E478" s="68">
        <v>0</v>
      </c>
      <c r="F478" s="68">
        <v>2630</v>
      </c>
      <c r="P478" t="s">
        <v>13</v>
      </c>
      <c r="Q478">
        <v>2014</v>
      </c>
      <c r="R478">
        <v>0</v>
      </c>
      <c r="S478">
        <v>0</v>
      </c>
      <c r="T478">
        <v>0</v>
      </c>
      <c r="U478">
        <v>2630</v>
      </c>
    </row>
    <row r="479" spans="1:21" x14ac:dyDescent="0.25">
      <c r="A479" s="68" t="s">
        <v>13</v>
      </c>
      <c r="B479" s="68">
        <v>2014</v>
      </c>
      <c r="C479" s="68">
        <v>0</v>
      </c>
      <c r="D479" s="68">
        <v>0</v>
      </c>
      <c r="E479" s="68">
        <v>1</v>
      </c>
      <c r="F479" s="68">
        <v>494</v>
      </c>
      <c r="P479" t="s">
        <v>13</v>
      </c>
      <c r="Q479">
        <v>2014</v>
      </c>
      <c r="R479">
        <v>0</v>
      </c>
      <c r="S479">
        <v>0</v>
      </c>
      <c r="T479">
        <v>1</v>
      </c>
      <c r="U479">
        <v>494</v>
      </c>
    </row>
    <row r="480" spans="1:21" x14ac:dyDescent="0.25">
      <c r="A480" s="68" t="s">
        <v>13</v>
      </c>
      <c r="B480" s="68">
        <v>2014</v>
      </c>
      <c r="C480" s="68">
        <v>0</v>
      </c>
      <c r="D480" s="68">
        <v>1</v>
      </c>
      <c r="E480" s="68">
        <v>0</v>
      </c>
      <c r="F480" s="68">
        <v>1001</v>
      </c>
      <c r="P480" t="s">
        <v>13</v>
      </c>
      <c r="Q480">
        <v>2014</v>
      </c>
      <c r="R480">
        <v>0</v>
      </c>
      <c r="S480">
        <v>1</v>
      </c>
      <c r="T480">
        <v>0</v>
      </c>
      <c r="U480">
        <v>1001</v>
      </c>
    </row>
    <row r="481" spans="1:21" x14ac:dyDescent="0.25">
      <c r="A481" s="68" t="s">
        <v>13</v>
      </c>
      <c r="B481" s="68">
        <v>2014</v>
      </c>
      <c r="C481" s="68">
        <v>0</v>
      </c>
      <c r="D481" s="68">
        <v>1</v>
      </c>
      <c r="E481" s="68">
        <v>1</v>
      </c>
      <c r="F481" s="68">
        <v>633</v>
      </c>
      <c r="P481" t="s">
        <v>13</v>
      </c>
      <c r="Q481">
        <v>2014</v>
      </c>
      <c r="R481">
        <v>0</v>
      </c>
      <c r="S481">
        <v>1</v>
      </c>
      <c r="T481">
        <v>1</v>
      </c>
      <c r="U481">
        <v>633</v>
      </c>
    </row>
    <row r="482" spans="1:21" x14ac:dyDescent="0.25">
      <c r="A482" s="68" t="s">
        <v>13</v>
      </c>
      <c r="B482" s="68">
        <v>2014</v>
      </c>
      <c r="C482" s="68">
        <v>1</v>
      </c>
      <c r="D482" s="68">
        <v>0</v>
      </c>
      <c r="E482" s="68">
        <v>0</v>
      </c>
      <c r="F482" s="68">
        <v>330</v>
      </c>
      <c r="P482" t="s">
        <v>13</v>
      </c>
      <c r="Q482">
        <v>2014</v>
      </c>
      <c r="R482">
        <v>1</v>
      </c>
      <c r="S482">
        <v>0</v>
      </c>
      <c r="T482">
        <v>0</v>
      </c>
      <c r="U482">
        <v>330</v>
      </c>
    </row>
    <row r="483" spans="1:21" x14ac:dyDescent="0.25">
      <c r="A483" s="68" t="s">
        <v>13</v>
      </c>
      <c r="B483" s="68">
        <v>2014</v>
      </c>
      <c r="C483" s="68">
        <v>1</v>
      </c>
      <c r="D483" s="68">
        <v>0</v>
      </c>
      <c r="E483" s="68">
        <v>1</v>
      </c>
      <c r="F483" s="68">
        <v>16</v>
      </c>
      <c r="P483" t="s">
        <v>13</v>
      </c>
      <c r="Q483">
        <v>2014</v>
      </c>
      <c r="R483">
        <v>1</v>
      </c>
      <c r="S483">
        <v>0</v>
      </c>
      <c r="T483">
        <v>1</v>
      </c>
      <c r="U483">
        <v>16</v>
      </c>
    </row>
    <row r="484" spans="1:21" x14ac:dyDescent="0.25">
      <c r="A484" s="68" t="s">
        <v>13</v>
      </c>
      <c r="B484" s="68">
        <v>2014</v>
      </c>
      <c r="C484" s="68">
        <v>1</v>
      </c>
      <c r="D484" s="68">
        <v>1</v>
      </c>
      <c r="E484" s="68">
        <v>0</v>
      </c>
      <c r="F484" s="68">
        <v>222</v>
      </c>
      <c r="P484" t="s">
        <v>13</v>
      </c>
      <c r="Q484">
        <v>2014</v>
      </c>
      <c r="R484">
        <v>1</v>
      </c>
      <c r="S484">
        <v>1</v>
      </c>
      <c r="T484">
        <v>0</v>
      </c>
      <c r="U484">
        <v>222</v>
      </c>
    </row>
    <row r="485" spans="1:21" x14ac:dyDescent="0.25">
      <c r="A485" s="68" t="s">
        <v>13</v>
      </c>
      <c r="B485" s="68">
        <v>2014</v>
      </c>
      <c r="C485" s="68">
        <v>1</v>
      </c>
      <c r="D485" s="68">
        <v>1</v>
      </c>
      <c r="E485" s="68">
        <v>1</v>
      </c>
      <c r="F485" s="68">
        <v>52</v>
      </c>
      <c r="P485" t="s">
        <v>13</v>
      </c>
      <c r="Q485">
        <v>2014</v>
      </c>
      <c r="R485">
        <v>1</v>
      </c>
      <c r="S485">
        <v>1</v>
      </c>
      <c r="T485">
        <v>1</v>
      </c>
      <c r="U485">
        <v>52</v>
      </c>
    </row>
    <row r="486" spans="1:21" x14ac:dyDescent="0.25">
      <c r="A486" s="68" t="s">
        <v>13</v>
      </c>
      <c r="B486" s="68">
        <v>2015</v>
      </c>
      <c r="C486" s="68">
        <v>0</v>
      </c>
      <c r="D486" s="68">
        <v>0</v>
      </c>
      <c r="E486" s="68">
        <v>0</v>
      </c>
      <c r="F486" s="68">
        <v>2720</v>
      </c>
      <c r="P486" t="s">
        <v>13</v>
      </c>
      <c r="Q486">
        <v>2015</v>
      </c>
      <c r="R486">
        <v>0</v>
      </c>
      <c r="S486">
        <v>0</v>
      </c>
      <c r="T486">
        <v>0</v>
      </c>
      <c r="U486">
        <v>2720</v>
      </c>
    </row>
    <row r="487" spans="1:21" x14ac:dyDescent="0.25">
      <c r="A487" s="68" t="s">
        <v>13</v>
      </c>
      <c r="B487" s="68">
        <v>2015</v>
      </c>
      <c r="C487" s="68">
        <v>0</v>
      </c>
      <c r="D487" s="68">
        <v>0</v>
      </c>
      <c r="E487" s="68">
        <v>1</v>
      </c>
      <c r="F487" s="68">
        <v>496</v>
      </c>
      <c r="P487" t="s">
        <v>13</v>
      </c>
      <c r="Q487">
        <v>2015</v>
      </c>
      <c r="R487">
        <v>0</v>
      </c>
      <c r="S487">
        <v>0</v>
      </c>
      <c r="T487">
        <v>1</v>
      </c>
      <c r="U487">
        <v>496</v>
      </c>
    </row>
    <row r="488" spans="1:21" x14ac:dyDescent="0.25">
      <c r="A488" s="68" t="s">
        <v>13</v>
      </c>
      <c r="B488" s="68">
        <v>2015</v>
      </c>
      <c r="C488" s="68">
        <v>0</v>
      </c>
      <c r="D488" s="68">
        <v>1</v>
      </c>
      <c r="E488" s="68">
        <v>0</v>
      </c>
      <c r="F488" s="68">
        <v>1121</v>
      </c>
      <c r="P488" t="s">
        <v>13</v>
      </c>
      <c r="Q488">
        <v>2015</v>
      </c>
      <c r="R488">
        <v>0</v>
      </c>
      <c r="S488">
        <v>1</v>
      </c>
      <c r="T488">
        <v>0</v>
      </c>
      <c r="U488">
        <v>1121</v>
      </c>
    </row>
    <row r="489" spans="1:21" x14ac:dyDescent="0.25">
      <c r="A489" s="68" t="s">
        <v>13</v>
      </c>
      <c r="B489" s="68">
        <v>2015</v>
      </c>
      <c r="C489" s="68">
        <v>0</v>
      </c>
      <c r="D489" s="68">
        <v>1</v>
      </c>
      <c r="E489" s="68">
        <v>1</v>
      </c>
      <c r="F489" s="68">
        <v>587</v>
      </c>
      <c r="P489" t="s">
        <v>13</v>
      </c>
      <c r="Q489">
        <v>2015</v>
      </c>
      <c r="R489">
        <v>0</v>
      </c>
      <c r="S489">
        <v>1</v>
      </c>
      <c r="T489">
        <v>1</v>
      </c>
      <c r="U489">
        <v>587</v>
      </c>
    </row>
    <row r="490" spans="1:21" x14ac:dyDescent="0.25">
      <c r="A490" s="68" t="s">
        <v>13</v>
      </c>
      <c r="B490" s="68">
        <v>2015</v>
      </c>
      <c r="C490" s="68">
        <v>1</v>
      </c>
      <c r="D490" s="68">
        <v>0</v>
      </c>
      <c r="E490" s="68">
        <v>0</v>
      </c>
      <c r="F490" s="68">
        <v>330</v>
      </c>
      <c r="P490" t="s">
        <v>13</v>
      </c>
      <c r="Q490">
        <v>2015</v>
      </c>
      <c r="R490">
        <v>1</v>
      </c>
      <c r="S490">
        <v>0</v>
      </c>
      <c r="T490">
        <v>0</v>
      </c>
      <c r="U490">
        <v>330</v>
      </c>
    </row>
    <row r="491" spans="1:21" x14ac:dyDescent="0.25">
      <c r="A491" s="68" t="s">
        <v>13</v>
      </c>
      <c r="B491" s="68">
        <v>2015</v>
      </c>
      <c r="C491" s="68">
        <v>1</v>
      </c>
      <c r="D491" s="68">
        <v>0</v>
      </c>
      <c r="E491" s="68">
        <v>1</v>
      </c>
      <c r="F491" s="68">
        <v>8</v>
      </c>
      <c r="P491" t="s">
        <v>13</v>
      </c>
      <c r="Q491">
        <v>2015</v>
      </c>
      <c r="R491">
        <v>1</v>
      </c>
      <c r="S491">
        <v>0</v>
      </c>
      <c r="T491">
        <v>1</v>
      </c>
      <c r="U491">
        <v>8</v>
      </c>
    </row>
    <row r="492" spans="1:21" x14ac:dyDescent="0.25">
      <c r="A492" s="68" t="s">
        <v>13</v>
      </c>
      <c r="B492" s="68">
        <v>2015</v>
      </c>
      <c r="C492" s="68">
        <v>1</v>
      </c>
      <c r="D492" s="68">
        <v>1</v>
      </c>
      <c r="E492" s="68">
        <v>0</v>
      </c>
      <c r="F492" s="68">
        <v>226</v>
      </c>
      <c r="P492" t="s">
        <v>13</v>
      </c>
      <c r="Q492">
        <v>2015</v>
      </c>
      <c r="R492">
        <v>1</v>
      </c>
      <c r="S492">
        <v>1</v>
      </c>
      <c r="T492">
        <v>0</v>
      </c>
      <c r="U492">
        <v>226</v>
      </c>
    </row>
    <row r="493" spans="1:21" x14ac:dyDescent="0.25">
      <c r="A493" s="68" t="s">
        <v>13</v>
      </c>
      <c r="B493" s="68">
        <v>2015</v>
      </c>
      <c r="C493" s="68">
        <v>1</v>
      </c>
      <c r="D493" s="68">
        <v>1</v>
      </c>
      <c r="E493" s="68">
        <v>1</v>
      </c>
      <c r="F493" s="68">
        <v>45</v>
      </c>
      <c r="P493" t="s">
        <v>13</v>
      </c>
      <c r="Q493">
        <v>2015</v>
      </c>
      <c r="R493">
        <v>1</v>
      </c>
      <c r="S493">
        <v>1</v>
      </c>
      <c r="T493">
        <v>1</v>
      </c>
      <c r="U493">
        <v>45</v>
      </c>
    </row>
    <row r="494" spans="1:21" x14ac:dyDescent="0.25">
      <c r="A494" s="68" t="s">
        <v>10</v>
      </c>
      <c r="B494" s="68">
        <v>2013</v>
      </c>
      <c r="C494" s="68">
        <v>0</v>
      </c>
      <c r="D494" s="68">
        <v>0</v>
      </c>
      <c r="E494" s="68">
        <v>0</v>
      </c>
      <c r="F494" s="68">
        <v>793</v>
      </c>
      <c r="P494" t="s">
        <v>10</v>
      </c>
      <c r="Q494">
        <v>2013</v>
      </c>
      <c r="R494">
        <v>0</v>
      </c>
      <c r="S494">
        <v>0</v>
      </c>
      <c r="T494">
        <v>0</v>
      </c>
      <c r="U494">
        <v>793</v>
      </c>
    </row>
    <row r="495" spans="1:21" x14ac:dyDescent="0.25">
      <c r="A495" s="68" t="s">
        <v>10</v>
      </c>
      <c r="B495" s="68">
        <v>2013</v>
      </c>
      <c r="C495" s="68">
        <v>0</v>
      </c>
      <c r="D495" s="68">
        <v>0</v>
      </c>
      <c r="E495" s="68">
        <v>1</v>
      </c>
      <c r="F495" s="68">
        <v>4485</v>
      </c>
      <c r="P495" t="s">
        <v>10</v>
      </c>
      <c r="Q495">
        <v>2013</v>
      </c>
      <c r="R495">
        <v>0</v>
      </c>
      <c r="S495">
        <v>0</v>
      </c>
      <c r="T495">
        <v>1</v>
      </c>
      <c r="U495">
        <v>4485</v>
      </c>
    </row>
    <row r="496" spans="1:21" x14ac:dyDescent="0.25">
      <c r="A496" s="68" t="s">
        <v>10</v>
      </c>
      <c r="B496" s="68">
        <v>2013</v>
      </c>
      <c r="C496" s="68">
        <v>0</v>
      </c>
      <c r="D496" s="68">
        <v>1</v>
      </c>
      <c r="E496" s="68">
        <v>0</v>
      </c>
      <c r="F496" s="68">
        <v>145</v>
      </c>
      <c r="P496" t="s">
        <v>10</v>
      </c>
      <c r="Q496">
        <v>2013</v>
      </c>
      <c r="R496">
        <v>0</v>
      </c>
      <c r="S496">
        <v>1</v>
      </c>
      <c r="T496">
        <v>0</v>
      </c>
      <c r="U496">
        <v>145</v>
      </c>
    </row>
    <row r="497" spans="1:21" x14ac:dyDescent="0.25">
      <c r="A497" s="68" t="s">
        <v>10</v>
      </c>
      <c r="B497" s="68">
        <v>2013</v>
      </c>
      <c r="C497" s="68">
        <v>0</v>
      </c>
      <c r="D497" s="68">
        <v>1</v>
      </c>
      <c r="E497" s="68">
        <v>1</v>
      </c>
      <c r="F497" s="68">
        <v>463</v>
      </c>
      <c r="P497" t="s">
        <v>10</v>
      </c>
      <c r="Q497">
        <v>2013</v>
      </c>
      <c r="R497">
        <v>0</v>
      </c>
      <c r="S497">
        <v>1</v>
      </c>
      <c r="T497">
        <v>1</v>
      </c>
      <c r="U497">
        <v>463</v>
      </c>
    </row>
    <row r="498" spans="1:21" x14ac:dyDescent="0.25">
      <c r="A498" s="68" t="s">
        <v>10</v>
      </c>
      <c r="B498" s="68">
        <v>2013</v>
      </c>
      <c r="C498" s="68">
        <v>1</v>
      </c>
      <c r="D498" s="68">
        <v>0</v>
      </c>
      <c r="E498" s="68">
        <v>0</v>
      </c>
      <c r="F498" s="68">
        <v>158</v>
      </c>
      <c r="P498" t="s">
        <v>10</v>
      </c>
      <c r="Q498">
        <v>2013</v>
      </c>
      <c r="R498">
        <v>1</v>
      </c>
      <c r="S498">
        <v>0</v>
      </c>
      <c r="T498">
        <v>0</v>
      </c>
      <c r="U498">
        <v>158</v>
      </c>
    </row>
    <row r="499" spans="1:21" x14ac:dyDescent="0.25">
      <c r="A499" s="68" t="s">
        <v>10</v>
      </c>
      <c r="B499" s="68">
        <v>2013</v>
      </c>
      <c r="C499" s="68">
        <v>1</v>
      </c>
      <c r="D499" s="68">
        <v>0</v>
      </c>
      <c r="E499" s="68">
        <v>1</v>
      </c>
      <c r="F499" s="68">
        <v>946</v>
      </c>
      <c r="P499" t="s">
        <v>10</v>
      </c>
      <c r="Q499">
        <v>2013</v>
      </c>
      <c r="R499">
        <v>1</v>
      </c>
      <c r="S499">
        <v>0</v>
      </c>
      <c r="T499">
        <v>1</v>
      </c>
      <c r="U499">
        <v>946</v>
      </c>
    </row>
    <row r="500" spans="1:21" x14ac:dyDescent="0.25">
      <c r="A500" s="68" t="s">
        <v>10</v>
      </c>
      <c r="B500" s="68">
        <v>2013</v>
      </c>
      <c r="C500" s="68">
        <v>1</v>
      </c>
      <c r="D500" s="68">
        <v>1</v>
      </c>
      <c r="E500" s="68">
        <v>0</v>
      </c>
      <c r="F500" s="68">
        <v>76</v>
      </c>
      <c r="P500" t="s">
        <v>10</v>
      </c>
      <c r="Q500">
        <v>2013</v>
      </c>
      <c r="R500">
        <v>1</v>
      </c>
      <c r="S500">
        <v>1</v>
      </c>
      <c r="T500">
        <v>0</v>
      </c>
      <c r="U500">
        <v>76</v>
      </c>
    </row>
    <row r="501" spans="1:21" x14ac:dyDescent="0.25">
      <c r="A501" s="68" t="s">
        <v>10</v>
      </c>
      <c r="B501" s="68">
        <v>2013</v>
      </c>
      <c r="C501" s="68">
        <v>1</v>
      </c>
      <c r="D501" s="68">
        <v>1</v>
      </c>
      <c r="E501" s="68">
        <v>1</v>
      </c>
      <c r="F501" s="68">
        <v>435</v>
      </c>
      <c r="P501" t="s">
        <v>10</v>
      </c>
      <c r="Q501">
        <v>2013</v>
      </c>
      <c r="R501">
        <v>1</v>
      </c>
      <c r="S501">
        <v>1</v>
      </c>
      <c r="T501">
        <v>1</v>
      </c>
      <c r="U501">
        <v>435</v>
      </c>
    </row>
    <row r="502" spans="1:21" x14ac:dyDescent="0.25">
      <c r="A502" s="68" t="s">
        <v>10</v>
      </c>
      <c r="B502" s="68">
        <v>2014</v>
      </c>
      <c r="C502" s="68">
        <v>0</v>
      </c>
      <c r="D502" s="68">
        <v>0</v>
      </c>
      <c r="E502" s="68">
        <v>0</v>
      </c>
      <c r="F502" s="68">
        <v>801</v>
      </c>
      <c r="P502" t="s">
        <v>10</v>
      </c>
      <c r="Q502">
        <v>2014</v>
      </c>
      <c r="R502">
        <v>0</v>
      </c>
      <c r="S502">
        <v>0</v>
      </c>
      <c r="T502">
        <v>0</v>
      </c>
      <c r="U502">
        <v>801</v>
      </c>
    </row>
    <row r="503" spans="1:21" x14ac:dyDescent="0.25">
      <c r="A503" s="68" t="s">
        <v>10</v>
      </c>
      <c r="B503" s="68">
        <v>2014</v>
      </c>
      <c r="C503" s="68">
        <v>0</v>
      </c>
      <c r="D503" s="68">
        <v>0</v>
      </c>
      <c r="E503" s="68">
        <v>1</v>
      </c>
      <c r="F503" s="68">
        <v>4645</v>
      </c>
      <c r="P503" t="s">
        <v>10</v>
      </c>
      <c r="Q503">
        <v>2014</v>
      </c>
      <c r="R503">
        <v>0</v>
      </c>
      <c r="S503">
        <v>0</v>
      </c>
      <c r="T503">
        <v>1</v>
      </c>
      <c r="U503">
        <v>4645</v>
      </c>
    </row>
    <row r="504" spans="1:21" x14ac:dyDescent="0.25">
      <c r="A504" s="68" t="s">
        <v>10</v>
      </c>
      <c r="B504" s="68">
        <v>2014</v>
      </c>
      <c r="C504" s="68">
        <v>0</v>
      </c>
      <c r="D504" s="68">
        <v>1</v>
      </c>
      <c r="E504" s="68">
        <v>0</v>
      </c>
      <c r="F504" s="68">
        <v>157</v>
      </c>
      <c r="P504" t="s">
        <v>10</v>
      </c>
      <c r="Q504">
        <v>2014</v>
      </c>
      <c r="R504">
        <v>0</v>
      </c>
      <c r="S504">
        <v>1</v>
      </c>
      <c r="T504">
        <v>0</v>
      </c>
      <c r="U504">
        <v>157</v>
      </c>
    </row>
    <row r="505" spans="1:21" x14ac:dyDescent="0.25">
      <c r="A505" s="68" t="s">
        <v>10</v>
      </c>
      <c r="B505" s="68">
        <v>2014</v>
      </c>
      <c r="C505" s="68">
        <v>0</v>
      </c>
      <c r="D505" s="68">
        <v>1</v>
      </c>
      <c r="E505" s="68">
        <v>1</v>
      </c>
      <c r="F505" s="68">
        <v>547</v>
      </c>
      <c r="P505" t="s">
        <v>10</v>
      </c>
      <c r="Q505">
        <v>2014</v>
      </c>
      <c r="R505">
        <v>0</v>
      </c>
      <c r="S505">
        <v>1</v>
      </c>
      <c r="T505">
        <v>1</v>
      </c>
      <c r="U505">
        <v>547</v>
      </c>
    </row>
    <row r="506" spans="1:21" x14ac:dyDescent="0.25">
      <c r="A506" s="68" t="s">
        <v>10</v>
      </c>
      <c r="B506" s="68">
        <v>2014</v>
      </c>
      <c r="C506" s="68">
        <v>1</v>
      </c>
      <c r="D506" s="68">
        <v>0</v>
      </c>
      <c r="E506" s="68">
        <v>0</v>
      </c>
      <c r="F506" s="68">
        <v>139</v>
      </c>
      <c r="P506" t="s">
        <v>10</v>
      </c>
      <c r="Q506">
        <v>2014</v>
      </c>
      <c r="R506">
        <v>1</v>
      </c>
      <c r="S506">
        <v>0</v>
      </c>
      <c r="T506">
        <v>0</v>
      </c>
      <c r="U506">
        <v>139</v>
      </c>
    </row>
    <row r="507" spans="1:21" x14ac:dyDescent="0.25">
      <c r="A507" s="68" t="s">
        <v>10</v>
      </c>
      <c r="B507" s="68">
        <v>2014</v>
      </c>
      <c r="C507" s="68">
        <v>1</v>
      </c>
      <c r="D507" s="68">
        <v>0</v>
      </c>
      <c r="E507" s="68">
        <v>1</v>
      </c>
      <c r="F507" s="68">
        <v>904</v>
      </c>
      <c r="P507" t="s">
        <v>10</v>
      </c>
      <c r="Q507">
        <v>2014</v>
      </c>
      <c r="R507">
        <v>1</v>
      </c>
      <c r="S507">
        <v>0</v>
      </c>
      <c r="T507">
        <v>1</v>
      </c>
      <c r="U507">
        <v>904</v>
      </c>
    </row>
    <row r="508" spans="1:21" x14ac:dyDescent="0.25">
      <c r="A508" s="68" t="s">
        <v>10</v>
      </c>
      <c r="B508" s="68">
        <v>2014</v>
      </c>
      <c r="C508" s="68">
        <v>1</v>
      </c>
      <c r="D508" s="68">
        <v>1</v>
      </c>
      <c r="E508" s="68">
        <v>0</v>
      </c>
      <c r="F508" s="68">
        <v>81</v>
      </c>
      <c r="P508" t="s">
        <v>10</v>
      </c>
      <c r="Q508">
        <v>2014</v>
      </c>
      <c r="R508">
        <v>1</v>
      </c>
      <c r="S508">
        <v>1</v>
      </c>
      <c r="T508">
        <v>0</v>
      </c>
      <c r="U508">
        <v>81</v>
      </c>
    </row>
    <row r="509" spans="1:21" x14ac:dyDescent="0.25">
      <c r="A509" s="68" t="s">
        <v>10</v>
      </c>
      <c r="B509" s="68">
        <v>2014</v>
      </c>
      <c r="C509" s="68">
        <v>1</v>
      </c>
      <c r="D509" s="68">
        <v>1</v>
      </c>
      <c r="E509" s="68">
        <v>1</v>
      </c>
      <c r="F509" s="68">
        <v>454</v>
      </c>
      <c r="P509" t="s">
        <v>10</v>
      </c>
      <c r="Q509">
        <v>2014</v>
      </c>
      <c r="R509">
        <v>1</v>
      </c>
      <c r="S509">
        <v>1</v>
      </c>
      <c r="T509">
        <v>1</v>
      </c>
      <c r="U509">
        <v>454</v>
      </c>
    </row>
    <row r="510" spans="1:21" x14ac:dyDescent="0.25">
      <c r="A510" s="68" t="s">
        <v>10</v>
      </c>
      <c r="B510" s="68">
        <v>2015</v>
      </c>
      <c r="C510" s="68">
        <v>0</v>
      </c>
      <c r="D510" s="68">
        <v>0</v>
      </c>
      <c r="E510" s="68">
        <v>0</v>
      </c>
      <c r="F510" s="68">
        <v>850</v>
      </c>
      <c r="P510" t="s">
        <v>10</v>
      </c>
      <c r="Q510">
        <v>2015</v>
      </c>
      <c r="R510">
        <v>0</v>
      </c>
      <c r="S510">
        <v>0</v>
      </c>
      <c r="T510">
        <v>0</v>
      </c>
      <c r="U510">
        <v>850</v>
      </c>
    </row>
    <row r="511" spans="1:21" x14ac:dyDescent="0.25">
      <c r="A511" s="68" t="s">
        <v>10</v>
      </c>
      <c r="B511" s="68">
        <v>2015</v>
      </c>
      <c r="C511" s="68">
        <v>0</v>
      </c>
      <c r="D511" s="68">
        <v>0</v>
      </c>
      <c r="E511" s="68">
        <v>1</v>
      </c>
      <c r="F511" s="68">
        <v>4481</v>
      </c>
      <c r="P511" t="s">
        <v>10</v>
      </c>
      <c r="Q511">
        <v>2015</v>
      </c>
      <c r="R511">
        <v>0</v>
      </c>
      <c r="S511">
        <v>0</v>
      </c>
      <c r="T511">
        <v>1</v>
      </c>
      <c r="U511">
        <v>4481</v>
      </c>
    </row>
    <row r="512" spans="1:21" x14ac:dyDescent="0.25">
      <c r="A512" s="68" t="s">
        <v>10</v>
      </c>
      <c r="B512" s="68">
        <v>2015</v>
      </c>
      <c r="C512" s="68">
        <v>0</v>
      </c>
      <c r="D512" s="68">
        <v>1</v>
      </c>
      <c r="E512" s="68">
        <v>0</v>
      </c>
      <c r="F512" s="68">
        <v>174</v>
      </c>
      <c r="P512" t="s">
        <v>10</v>
      </c>
      <c r="Q512">
        <v>2015</v>
      </c>
      <c r="R512">
        <v>0</v>
      </c>
      <c r="S512">
        <v>1</v>
      </c>
      <c r="T512">
        <v>0</v>
      </c>
      <c r="U512">
        <v>174</v>
      </c>
    </row>
    <row r="513" spans="1:21" x14ac:dyDescent="0.25">
      <c r="A513" s="68" t="s">
        <v>10</v>
      </c>
      <c r="B513" s="68">
        <v>2015</v>
      </c>
      <c r="C513" s="68">
        <v>0</v>
      </c>
      <c r="D513" s="68">
        <v>1</v>
      </c>
      <c r="E513" s="68">
        <v>1</v>
      </c>
      <c r="F513" s="68">
        <v>509</v>
      </c>
      <c r="P513" t="s">
        <v>10</v>
      </c>
      <c r="Q513">
        <v>2015</v>
      </c>
      <c r="R513">
        <v>0</v>
      </c>
      <c r="S513">
        <v>1</v>
      </c>
      <c r="T513">
        <v>1</v>
      </c>
      <c r="U513">
        <v>509</v>
      </c>
    </row>
    <row r="514" spans="1:21" x14ac:dyDescent="0.25">
      <c r="A514" s="68" t="s">
        <v>10</v>
      </c>
      <c r="B514" s="68">
        <v>2015</v>
      </c>
      <c r="C514" s="68">
        <v>1</v>
      </c>
      <c r="D514" s="68">
        <v>0</v>
      </c>
      <c r="E514" s="68">
        <v>0</v>
      </c>
      <c r="F514" s="68">
        <v>138</v>
      </c>
      <c r="P514" t="s">
        <v>10</v>
      </c>
      <c r="Q514">
        <v>2015</v>
      </c>
      <c r="R514">
        <v>1</v>
      </c>
      <c r="S514">
        <v>0</v>
      </c>
      <c r="T514">
        <v>0</v>
      </c>
      <c r="U514">
        <v>138</v>
      </c>
    </row>
    <row r="515" spans="1:21" x14ac:dyDescent="0.25">
      <c r="A515" s="68" t="s">
        <v>10</v>
      </c>
      <c r="B515" s="68">
        <v>2015</v>
      </c>
      <c r="C515" s="68">
        <v>1</v>
      </c>
      <c r="D515" s="68">
        <v>0</v>
      </c>
      <c r="E515" s="68">
        <v>1</v>
      </c>
      <c r="F515" s="68">
        <v>833</v>
      </c>
      <c r="P515" t="s">
        <v>10</v>
      </c>
      <c r="Q515">
        <v>2015</v>
      </c>
      <c r="R515">
        <v>1</v>
      </c>
      <c r="S515">
        <v>0</v>
      </c>
      <c r="T515">
        <v>1</v>
      </c>
      <c r="U515">
        <v>833</v>
      </c>
    </row>
    <row r="516" spans="1:21" x14ac:dyDescent="0.25">
      <c r="A516" s="68" t="s">
        <v>10</v>
      </c>
      <c r="B516" s="68">
        <v>2015</v>
      </c>
      <c r="C516" s="68">
        <v>1</v>
      </c>
      <c r="D516" s="68">
        <v>1</v>
      </c>
      <c r="E516" s="68">
        <v>0</v>
      </c>
      <c r="F516" s="68">
        <v>58</v>
      </c>
      <c r="P516" t="s">
        <v>10</v>
      </c>
      <c r="Q516">
        <v>2015</v>
      </c>
      <c r="R516">
        <v>1</v>
      </c>
      <c r="S516">
        <v>1</v>
      </c>
      <c r="T516">
        <v>0</v>
      </c>
      <c r="U516">
        <v>58</v>
      </c>
    </row>
    <row r="517" spans="1:21" x14ac:dyDescent="0.25">
      <c r="A517" s="68" t="s">
        <v>10</v>
      </c>
      <c r="B517" s="68">
        <v>2015</v>
      </c>
      <c r="C517" s="68">
        <v>1</v>
      </c>
      <c r="D517" s="68">
        <v>1</v>
      </c>
      <c r="E517" s="68">
        <v>1</v>
      </c>
      <c r="F517" s="68">
        <v>439</v>
      </c>
      <c r="P517" t="s">
        <v>10</v>
      </c>
      <c r="Q517">
        <v>2015</v>
      </c>
      <c r="R517">
        <v>1</v>
      </c>
      <c r="S517">
        <v>1</v>
      </c>
      <c r="T517">
        <v>1</v>
      </c>
      <c r="U517">
        <v>439</v>
      </c>
    </row>
    <row r="518" spans="1:21" x14ac:dyDescent="0.25">
      <c r="A518" s="68" t="s">
        <v>21</v>
      </c>
      <c r="B518" s="68">
        <v>2013</v>
      </c>
      <c r="C518" s="68">
        <v>0</v>
      </c>
      <c r="D518" s="68">
        <v>0</v>
      </c>
      <c r="E518" s="68">
        <v>0</v>
      </c>
      <c r="F518" s="68">
        <v>144</v>
      </c>
      <c r="P518" t="s">
        <v>21</v>
      </c>
      <c r="Q518">
        <v>2013</v>
      </c>
      <c r="R518">
        <v>0</v>
      </c>
      <c r="S518">
        <v>0</v>
      </c>
      <c r="T518">
        <v>0</v>
      </c>
      <c r="U518">
        <v>144</v>
      </c>
    </row>
    <row r="519" spans="1:21" x14ac:dyDescent="0.25">
      <c r="A519" s="68" t="s">
        <v>21</v>
      </c>
      <c r="B519" s="68">
        <v>2013</v>
      </c>
      <c r="C519" s="68">
        <v>0</v>
      </c>
      <c r="D519" s="68">
        <v>0</v>
      </c>
      <c r="E519" s="68">
        <v>1</v>
      </c>
      <c r="F519" s="68">
        <v>675</v>
      </c>
      <c r="P519" t="s">
        <v>21</v>
      </c>
      <c r="Q519">
        <v>2013</v>
      </c>
      <c r="R519">
        <v>0</v>
      </c>
      <c r="S519">
        <v>0</v>
      </c>
      <c r="T519">
        <v>1</v>
      </c>
      <c r="U519">
        <v>675</v>
      </c>
    </row>
    <row r="520" spans="1:21" x14ac:dyDescent="0.25">
      <c r="A520" s="68" t="s">
        <v>21</v>
      </c>
      <c r="B520" s="68">
        <v>2013</v>
      </c>
      <c r="C520" s="68">
        <v>0</v>
      </c>
      <c r="D520" s="68">
        <v>1</v>
      </c>
      <c r="E520" s="68">
        <v>0</v>
      </c>
      <c r="F520" s="68">
        <v>5</v>
      </c>
      <c r="P520" t="s">
        <v>21</v>
      </c>
      <c r="Q520">
        <v>2013</v>
      </c>
      <c r="R520">
        <v>0</v>
      </c>
      <c r="S520">
        <v>1</v>
      </c>
      <c r="T520">
        <v>0</v>
      </c>
      <c r="U520">
        <v>5</v>
      </c>
    </row>
    <row r="521" spans="1:21" x14ac:dyDescent="0.25">
      <c r="A521" s="68" t="s">
        <v>21</v>
      </c>
      <c r="B521" s="68">
        <v>2013</v>
      </c>
      <c r="C521" s="68">
        <v>0</v>
      </c>
      <c r="D521" s="68">
        <v>1</v>
      </c>
      <c r="E521" s="68">
        <v>1</v>
      </c>
      <c r="F521" s="68">
        <v>10</v>
      </c>
      <c r="P521" t="s">
        <v>21</v>
      </c>
      <c r="Q521">
        <v>2013</v>
      </c>
      <c r="R521">
        <v>0</v>
      </c>
      <c r="S521">
        <v>1</v>
      </c>
      <c r="T521">
        <v>1</v>
      </c>
      <c r="U521">
        <v>10</v>
      </c>
    </row>
    <row r="522" spans="1:21" x14ac:dyDescent="0.25">
      <c r="A522" s="68" t="s">
        <v>21</v>
      </c>
      <c r="B522" s="68">
        <v>2013</v>
      </c>
      <c r="C522" s="68">
        <v>1</v>
      </c>
      <c r="D522" s="68">
        <v>0</v>
      </c>
      <c r="E522" s="68">
        <v>0</v>
      </c>
      <c r="F522" s="68">
        <v>57</v>
      </c>
      <c r="P522" t="s">
        <v>21</v>
      </c>
      <c r="Q522">
        <v>2013</v>
      </c>
      <c r="R522">
        <v>1</v>
      </c>
      <c r="S522">
        <v>0</v>
      </c>
      <c r="T522">
        <v>0</v>
      </c>
      <c r="U522">
        <v>57</v>
      </c>
    </row>
    <row r="523" spans="1:21" x14ac:dyDescent="0.25">
      <c r="A523" s="68" t="s">
        <v>21</v>
      </c>
      <c r="B523" s="68">
        <v>2013</v>
      </c>
      <c r="C523" s="68">
        <v>1</v>
      </c>
      <c r="D523" s="68">
        <v>0</v>
      </c>
      <c r="E523" s="68">
        <v>1</v>
      </c>
      <c r="F523" s="68">
        <v>116</v>
      </c>
      <c r="P523" t="s">
        <v>21</v>
      </c>
      <c r="Q523">
        <v>2013</v>
      </c>
      <c r="R523">
        <v>1</v>
      </c>
      <c r="S523">
        <v>0</v>
      </c>
      <c r="T523">
        <v>1</v>
      </c>
      <c r="U523">
        <v>116</v>
      </c>
    </row>
    <row r="524" spans="1:21" x14ac:dyDescent="0.25">
      <c r="A524" s="68" t="s">
        <v>21</v>
      </c>
      <c r="B524" s="68">
        <v>2013</v>
      </c>
      <c r="C524" s="68">
        <v>1</v>
      </c>
      <c r="D524" s="68">
        <v>1</v>
      </c>
      <c r="E524" s="68">
        <v>0</v>
      </c>
      <c r="F524" s="68">
        <v>33</v>
      </c>
      <c r="P524" t="s">
        <v>21</v>
      </c>
      <c r="Q524">
        <v>2013</v>
      </c>
      <c r="R524">
        <v>1</v>
      </c>
      <c r="S524">
        <v>1</v>
      </c>
      <c r="T524">
        <v>0</v>
      </c>
      <c r="U524">
        <v>33</v>
      </c>
    </row>
    <row r="525" spans="1:21" x14ac:dyDescent="0.25">
      <c r="A525" s="68" t="s">
        <v>21</v>
      </c>
      <c r="B525" s="68">
        <v>2013</v>
      </c>
      <c r="C525" s="68">
        <v>1</v>
      </c>
      <c r="D525" s="68">
        <v>1</v>
      </c>
      <c r="E525" s="68">
        <v>1</v>
      </c>
      <c r="F525" s="68">
        <v>41</v>
      </c>
      <c r="P525" t="s">
        <v>21</v>
      </c>
      <c r="Q525">
        <v>2013</v>
      </c>
      <c r="R525">
        <v>1</v>
      </c>
      <c r="S525">
        <v>1</v>
      </c>
      <c r="T525">
        <v>1</v>
      </c>
      <c r="U525">
        <v>41</v>
      </c>
    </row>
    <row r="526" spans="1:21" x14ac:dyDescent="0.25">
      <c r="A526" s="68" t="s">
        <v>21</v>
      </c>
      <c r="B526" s="68">
        <v>2014</v>
      </c>
      <c r="C526" s="68">
        <v>0</v>
      </c>
      <c r="D526" s="68">
        <v>0</v>
      </c>
      <c r="E526" s="68">
        <v>0</v>
      </c>
      <c r="F526" s="68">
        <v>140</v>
      </c>
      <c r="P526" t="s">
        <v>21</v>
      </c>
      <c r="Q526">
        <v>2014</v>
      </c>
      <c r="R526">
        <v>0</v>
      </c>
      <c r="S526">
        <v>0</v>
      </c>
      <c r="T526">
        <v>0</v>
      </c>
      <c r="U526">
        <v>140</v>
      </c>
    </row>
    <row r="527" spans="1:21" x14ac:dyDescent="0.25">
      <c r="A527" s="68" t="s">
        <v>21</v>
      </c>
      <c r="B527" s="68">
        <v>2014</v>
      </c>
      <c r="C527" s="68">
        <v>0</v>
      </c>
      <c r="D527" s="68">
        <v>0</v>
      </c>
      <c r="E527" s="68">
        <v>1</v>
      </c>
      <c r="F527" s="68">
        <v>673</v>
      </c>
      <c r="P527" t="s">
        <v>21</v>
      </c>
      <c r="Q527">
        <v>2014</v>
      </c>
      <c r="R527">
        <v>0</v>
      </c>
      <c r="S527">
        <v>0</v>
      </c>
      <c r="T527">
        <v>1</v>
      </c>
      <c r="U527">
        <v>673</v>
      </c>
    </row>
    <row r="528" spans="1:21" x14ac:dyDescent="0.25">
      <c r="A528" s="68" t="s">
        <v>21</v>
      </c>
      <c r="B528" s="68">
        <v>2014</v>
      </c>
      <c r="C528" s="68">
        <v>0</v>
      </c>
      <c r="D528" s="68">
        <v>1</v>
      </c>
      <c r="E528" s="68">
        <v>0</v>
      </c>
      <c r="F528" s="68">
        <v>8</v>
      </c>
      <c r="P528" t="s">
        <v>21</v>
      </c>
      <c r="Q528">
        <v>2014</v>
      </c>
      <c r="R528">
        <v>0</v>
      </c>
      <c r="S528">
        <v>1</v>
      </c>
      <c r="T528">
        <v>0</v>
      </c>
      <c r="U528">
        <v>8</v>
      </c>
    </row>
    <row r="529" spans="1:21" x14ac:dyDescent="0.25">
      <c r="A529" s="68" t="s">
        <v>21</v>
      </c>
      <c r="B529" s="68">
        <v>2014</v>
      </c>
      <c r="C529" s="68">
        <v>0</v>
      </c>
      <c r="D529" s="68">
        <v>1</v>
      </c>
      <c r="E529" s="68">
        <v>1</v>
      </c>
      <c r="F529" s="68">
        <v>11</v>
      </c>
      <c r="P529" t="s">
        <v>21</v>
      </c>
      <c r="Q529">
        <v>2014</v>
      </c>
      <c r="R529">
        <v>0</v>
      </c>
      <c r="S529">
        <v>1</v>
      </c>
      <c r="T529">
        <v>1</v>
      </c>
      <c r="U529">
        <v>11</v>
      </c>
    </row>
    <row r="530" spans="1:21" x14ac:dyDescent="0.25">
      <c r="A530" s="68" t="s">
        <v>21</v>
      </c>
      <c r="B530" s="68">
        <v>2014</v>
      </c>
      <c r="C530" s="68">
        <v>1</v>
      </c>
      <c r="D530" s="68">
        <v>0</v>
      </c>
      <c r="E530" s="68">
        <v>0</v>
      </c>
      <c r="F530" s="68">
        <v>53</v>
      </c>
      <c r="P530" t="s">
        <v>21</v>
      </c>
      <c r="Q530">
        <v>2014</v>
      </c>
      <c r="R530">
        <v>1</v>
      </c>
      <c r="S530">
        <v>0</v>
      </c>
      <c r="T530">
        <v>0</v>
      </c>
      <c r="U530">
        <v>53</v>
      </c>
    </row>
    <row r="531" spans="1:21" x14ac:dyDescent="0.25">
      <c r="A531" s="68" t="s">
        <v>21</v>
      </c>
      <c r="B531" s="68">
        <v>2014</v>
      </c>
      <c r="C531" s="68">
        <v>1</v>
      </c>
      <c r="D531" s="68">
        <v>0</v>
      </c>
      <c r="E531" s="68">
        <v>1</v>
      </c>
      <c r="F531" s="68">
        <v>123</v>
      </c>
      <c r="P531" t="s">
        <v>21</v>
      </c>
      <c r="Q531">
        <v>2014</v>
      </c>
      <c r="R531">
        <v>1</v>
      </c>
      <c r="S531">
        <v>0</v>
      </c>
      <c r="T531">
        <v>1</v>
      </c>
      <c r="U531">
        <v>123</v>
      </c>
    </row>
    <row r="532" spans="1:21" x14ac:dyDescent="0.25">
      <c r="A532" s="68" t="s">
        <v>21</v>
      </c>
      <c r="B532" s="68">
        <v>2014</v>
      </c>
      <c r="C532" s="68">
        <v>1</v>
      </c>
      <c r="D532" s="68">
        <v>1</v>
      </c>
      <c r="E532" s="68">
        <v>0</v>
      </c>
      <c r="F532" s="68">
        <v>33</v>
      </c>
      <c r="P532" t="s">
        <v>21</v>
      </c>
      <c r="Q532">
        <v>2014</v>
      </c>
      <c r="R532">
        <v>1</v>
      </c>
      <c r="S532">
        <v>1</v>
      </c>
      <c r="T532">
        <v>0</v>
      </c>
      <c r="U532">
        <v>33</v>
      </c>
    </row>
    <row r="533" spans="1:21" x14ac:dyDescent="0.25">
      <c r="A533" s="68" t="s">
        <v>21</v>
      </c>
      <c r="B533" s="68">
        <v>2014</v>
      </c>
      <c r="C533" s="68">
        <v>1</v>
      </c>
      <c r="D533" s="68">
        <v>1</v>
      </c>
      <c r="E533" s="68">
        <v>1</v>
      </c>
      <c r="F533" s="68">
        <v>21</v>
      </c>
      <c r="P533" t="s">
        <v>21</v>
      </c>
      <c r="Q533">
        <v>2014</v>
      </c>
      <c r="R533">
        <v>1</v>
      </c>
      <c r="S533">
        <v>1</v>
      </c>
      <c r="T533">
        <v>1</v>
      </c>
      <c r="U533">
        <v>21</v>
      </c>
    </row>
    <row r="534" spans="1:21" x14ac:dyDescent="0.25">
      <c r="A534" s="68" t="s">
        <v>21</v>
      </c>
      <c r="B534" s="68">
        <v>2015</v>
      </c>
      <c r="C534" s="68">
        <v>0</v>
      </c>
      <c r="D534" s="68">
        <v>0</v>
      </c>
      <c r="E534" s="68">
        <v>0</v>
      </c>
      <c r="F534" s="68">
        <v>149</v>
      </c>
      <c r="P534" t="s">
        <v>21</v>
      </c>
      <c r="Q534">
        <v>2015</v>
      </c>
      <c r="R534">
        <v>0</v>
      </c>
      <c r="S534">
        <v>0</v>
      </c>
      <c r="T534">
        <v>0</v>
      </c>
      <c r="U534">
        <v>149</v>
      </c>
    </row>
    <row r="535" spans="1:21" x14ac:dyDescent="0.25">
      <c r="A535" s="68" t="s">
        <v>21</v>
      </c>
      <c r="B535" s="68">
        <v>2015</v>
      </c>
      <c r="C535" s="68">
        <v>0</v>
      </c>
      <c r="D535" s="68">
        <v>0</v>
      </c>
      <c r="E535" s="68">
        <v>1</v>
      </c>
      <c r="F535" s="68">
        <v>667</v>
      </c>
      <c r="P535" t="s">
        <v>21</v>
      </c>
      <c r="Q535">
        <v>2015</v>
      </c>
      <c r="R535">
        <v>0</v>
      </c>
      <c r="S535">
        <v>0</v>
      </c>
      <c r="T535">
        <v>1</v>
      </c>
      <c r="U535">
        <v>667</v>
      </c>
    </row>
    <row r="536" spans="1:21" x14ac:dyDescent="0.25">
      <c r="A536" s="68" t="s">
        <v>21</v>
      </c>
      <c r="B536" s="68">
        <v>2015</v>
      </c>
      <c r="C536" s="68">
        <v>0</v>
      </c>
      <c r="D536" s="68">
        <v>1</v>
      </c>
      <c r="E536" s="68">
        <v>0</v>
      </c>
      <c r="F536" s="68">
        <v>6</v>
      </c>
      <c r="P536" t="s">
        <v>21</v>
      </c>
      <c r="Q536">
        <v>2015</v>
      </c>
      <c r="R536">
        <v>0</v>
      </c>
      <c r="S536">
        <v>1</v>
      </c>
      <c r="T536">
        <v>0</v>
      </c>
      <c r="U536">
        <v>6</v>
      </c>
    </row>
    <row r="537" spans="1:21" x14ac:dyDescent="0.25">
      <c r="A537" s="68" t="s">
        <v>21</v>
      </c>
      <c r="B537" s="68">
        <v>2015</v>
      </c>
      <c r="C537" s="68">
        <v>0</v>
      </c>
      <c r="D537" s="68">
        <v>1</v>
      </c>
      <c r="E537" s="68">
        <v>1</v>
      </c>
      <c r="F537" s="68">
        <v>14</v>
      </c>
      <c r="P537" t="s">
        <v>21</v>
      </c>
      <c r="Q537">
        <v>2015</v>
      </c>
      <c r="R537">
        <v>0</v>
      </c>
      <c r="S537">
        <v>1</v>
      </c>
      <c r="T537">
        <v>1</v>
      </c>
      <c r="U537">
        <v>14</v>
      </c>
    </row>
    <row r="538" spans="1:21" x14ac:dyDescent="0.25">
      <c r="A538" s="68" t="s">
        <v>21</v>
      </c>
      <c r="B538" s="68">
        <v>2015</v>
      </c>
      <c r="C538" s="68">
        <v>1</v>
      </c>
      <c r="D538" s="68">
        <v>0</v>
      </c>
      <c r="E538" s="68">
        <v>0</v>
      </c>
      <c r="F538" s="68">
        <v>53</v>
      </c>
      <c r="P538" t="s">
        <v>21</v>
      </c>
      <c r="Q538">
        <v>2015</v>
      </c>
      <c r="R538">
        <v>1</v>
      </c>
      <c r="S538">
        <v>0</v>
      </c>
      <c r="T538">
        <v>0</v>
      </c>
      <c r="U538">
        <v>53</v>
      </c>
    </row>
    <row r="539" spans="1:21" x14ac:dyDescent="0.25">
      <c r="A539" s="68" t="s">
        <v>21</v>
      </c>
      <c r="B539" s="68">
        <v>2015</v>
      </c>
      <c r="C539" s="68">
        <v>1</v>
      </c>
      <c r="D539" s="68">
        <v>0</v>
      </c>
      <c r="E539" s="68">
        <v>1</v>
      </c>
      <c r="F539" s="68">
        <v>123</v>
      </c>
      <c r="P539" t="s">
        <v>21</v>
      </c>
      <c r="Q539">
        <v>2015</v>
      </c>
      <c r="R539">
        <v>1</v>
      </c>
      <c r="S539">
        <v>0</v>
      </c>
      <c r="T539">
        <v>1</v>
      </c>
      <c r="U539">
        <v>123</v>
      </c>
    </row>
    <row r="540" spans="1:21" x14ac:dyDescent="0.25">
      <c r="A540" s="68" t="s">
        <v>21</v>
      </c>
      <c r="B540" s="68">
        <v>2015</v>
      </c>
      <c r="C540" s="68">
        <v>1</v>
      </c>
      <c r="D540" s="68">
        <v>1</v>
      </c>
      <c r="E540" s="68">
        <v>0</v>
      </c>
      <c r="F540" s="68">
        <v>37</v>
      </c>
      <c r="P540" t="s">
        <v>21</v>
      </c>
      <c r="Q540">
        <v>2015</v>
      </c>
      <c r="R540">
        <v>1</v>
      </c>
      <c r="S540">
        <v>1</v>
      </c>
      <c r="T540">
        <v>0</v>
      </c>
      <c r="U540">
        <v>37</v>
      </c>
    </row>
    <row r="541" spans="1:21" x14ac:dyDescent="0.25">
      <c r="A541" s="68" t="s">
        <v>21</v>
      </c>
      <c r="B541" s="68">
        <v>2015</v>
      </c>
      <c r="C541" s="68">
        <v>1</v>
      </c>
      <c r="D541" s="68">
        <v>1</v>
      </c>
      <c r="E541" s="68">
        <v>1</v>
      </c>
      <c r="F541" s="68">
        <v>44</v>
      </c>
      <c r="P541" t="s">
        <v>21</v>
      </c>
      <c r="Q541">
        <v>2015</v>
      </c>
      <c r="R541">
        <v>1</v>
      </c>
      <c r="S541">
        <v>1</v>
      </c>
      <c r="T541">
        <v>1</v>
      </c>
      <c r="U541">
        <v>44</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U887"/>
  <sheetViews>
    <sheetView workbookViewId="0">
      <selection activeCell="G7" sqref="G7"/>
    </sheetView>
  </sheetViews>
  <sheetFormatPr defaultRowHeight="15" x14ac:dyDescent="0.25"/>
  <cols>
    <col min="1" max="6" width="9.140625" style="68"/>
  </cols>
  <sheetData>
    <row r="1" spans="1:21" x14ac:dyDescent="0.25">
      <c r="A1" s="68" t="s">
        <v>173</v>
      </c>
      <c r="B1" s="68" t="s">
        <v>185</v>
      </c>
      <c r="C1" s="68" t="s">
        <v>211</v>
      </c>
      <c r="D1" s="68" t="s">
        <v>1</v>
      </c>
      <c r="E1" s="68" t="s">
        <v>59</v>
      </c>
      <c r="F1" s="68" t="s">
        <v>132</v>
      </c>
      <c r="P1" t="s">
        <v>173</v>
      </c>
      <c r="Q1" t="s">
        <v>185</v>
      </c>
      <c r="R1" t="s">
        <v>211</v>
      </c>
      <c r="S1" t="s">
        <v>1</v>
      </c>
      <c r="T1" t="s">
        <v>59</v>
      </c>
      <c r="U1" t="s">
        <v>132</v>
      </c>
    </row>
    <row r="2" spans="1:21" x14ac:dyDescent="0.25">
      <c r="A2" s="68" t="s">
        <v>2</v>
      </c>
      <c r="B2" s="68" t="s">
        <v>186</v>
      </c>
      <c r="C2" s="68">
        <v>0</v>
      </c>
      <c r="D2" s="68">
        <v>0</v>
      </c>
      <c r="E2" s="68">
        <v>0</v>
      </c>
      <c r="F2" s="68">
        <v>87</v>
      </c>
      <c r="P2" t="s">
        <v>2</v>
      </c>
      <c r="Q2" t="s">
        <v>186</v>
      </c>
      <c r="R2">
        <v>0</v>
      </c>
      <c r="S2">
        <v>0</v>
      </c>
      <c r="T2">
        <v>0</v>
      </c>
      <c r="U2">
        <v>87</v>
      </c>
    </row>
    <row r="3" spans="1:21" x14ac:dyDescent="0.25">
      <c r="A3" s="68" t="s">
        <v>2</v>
      </c>
      <c r="B3" s="68" t="s">
        <v>186</v>
      </c>
      <c r="C3" s="68">
        <v>0</v>
      </c>
      <c r="D3" s="68">
        <v>0</v>
      </c>
      <c r="E3" s="68">
        <v>1</v>
      </c>
      <c r="F3" s="68">
        <v>205</v>
      </c>
      <c r="P3" t="s">
        <v>2</v>
      </c>
      <c r="Q3" t="s">
        <v>186</v>
      </c>
      <c r="R3">
        <v>0</v>
      </c>
      <c r="S3">
        <v>0</v>
      </c>
      <c r="T3">
        <v>1</v>
      </c>
      <c r="U3">
        <v>205</v>
      </c>
    </row>
    <row r="4" spans="1:21" x14ac:dyDescent="0.25">
      <c r="A4" s="68" t="s">
        <v>2</v>
      </c>
      <c r="B4" s="68" t="s">
        <v>186</v>
      </c>
      <c r="C4" s="68">
        <v>0</v>
      </c>
      <c r="D4" s="68">
        <v>1</v>
      </c>
      <c r="E4" s="68">
        <v>0</v>
      </c>
      <c r="F4" s="68">
        <v>43</v>
      </c>
      <c r="P4" t="s">
        <v>2</v>
      </c>
      <c r="Q4" t="s">
        <v>186</v>
      </c>
      <c r="R4">
        <v>0</v>
      </c>
      <c r="S4">
        <v>1</v>
      </c>
      <c r="T4">
        <v>0</v>
      </c>
      <c r="U4">
        <v>43</v>
      </c>
    </row>
    <row r="5" spans="1:21" x14ac:dyDescent="0.25">
      <c r="A5" s="68" t="s">
        <v>2</v>
      </c>
      <c r="B5" s="68" t="s">
        <v>186</v>
      </c>
      <c r="C5" s="68">
        <v>0</v>
      </c>
      <c r="D5" s="68">
        <v>1</v>
      </c>
      <c r="E5" s="68">
        <v>1</v>
      </c>
      <c r="F5" s="68">
        <v>194</v>
      </c>
      <c r="P5" t="s">
        <v>2</v>
      </c>
      <c r="Q5" t="s">
        <v>186</v>
      </c>
      <c r="R5">
        <v>0</v>
      </c>
      <c r="S5">
        <v>1</v>
      </c>
      <c r="T5">
        <v>1</v>
      </c>
      <c r="U5">
        <v>194</v>
      </c>
    </row>
    <row r="6" spans="1:21" x14ac:dyDescent="0.25">
      <c r="A6" s="68" t="s">
        <v>2</v>
      </c>
      <c r="B6" s="68" t="s">
        <v>186</v>
      </c>
      <c r="C6" s="68">
        <v>1</v>
      </c>
      <c r="D6" s="68">
        <v>0</v>
      </c>
      <c r="E6" s="68">
        <v>0</v>
      </c>
      <c r="F6" s="68">
        <v>25</v>
      </c>
      <c r="P6" t="s">
        <v>2</v>
      </c>
      <c r="Q6" t="s">
        <v>186</v>
      </c>
      <c r="R6">
        <v>1</v>
      </c>
      <c r="S6">
        <v>0</v>
      </c>
      <c r="T6">
        <v>0</v>
      </c>
      <c r="U6">
        <v>25</v>
      </c>
    </row>
    <row r="7" spans="1:21" x14ac:dyDescent="0.25">
      <c r="A7" s="68" t="s">
        <v>2</v>
      </c>
      <c r="B7" s="68" t="s">
        <v>186</v>
      </c>
      <c r="C7" s="68">
        <v>1</v>
      </c>
      <c r="D7" s="68">
        <v>0</v>
      </c>
      <c r="E7" s="68">
        <v>1</v>
      </c>
      <c r="F7" s="68">
        <v>5</v>
      </c>
      <c r="P7" t="s">
        <v>2</v>
      </c>
      <c r="Q7" t="s">
        <v>186</v>
      </c>
      <c r="R7">
        <v>1</v>
      </c>
      <c r="S7">
        <v>0</v>
      </c>
      <c r="T7">
        <v>1</v>
      </c>
      <c r="U7">
        <v>5</v>
      </c>
    </row>
    <row r="8" spans="1:21" x14ac:dyDescent="0.25">
      <c r="A8" s="68" t="s">
        <v>2</v>
      </c>
      <c r="B8" s="68" t="s">
        <v>186</v>
      </c>
      <c r="C8" s="68">
        <v>1</v>
      </c>
      <c r="D8" s="68">
        <v>1</v>
      </c>
      <c r="E8" s="68">
        <v>0</v>
      </c>
      <c r="F8" s="68">
        <v>62</v>
      </c>
      <c r="P8" t="s">
        <v>2</v>
      </c>
      <c r="Q8" t="s">
        <v>186</v>
      </c>
      <c r="R8">
        <v>1</v>
      </c>
      <c r="S8">
        <v>1</v>
      </c>
      <c r="T8">
        <v>0</v>
      </c>
      <c r="U8">
        <v>62</v>
      </c>
    </row>
    <row r="9" spans="1:21" x14ac:dyDescent="0.25">
      <c r="A9" s="68" t="s">
        <v>2</v>
      </c>
      <c r="B9" s="68" t="s">
        <v>186</v>
      </c>
      <c r="C9" s="68">
        <v>1</v>
      </c>
      <c r="D9" s="68">
        <v>1</v>
      </c>
      <c r="E9" s="68">
        <v>1</v>
      </c>
      <c r="F9" s="68">
        <v>26</v>
      </c>
      <c r="P9" t="s">
        <v>2</v>
      </c>
      <c r="Q9" t="s">
        <v>186</v>
      </c>
      <c r="R9">
        <v>1</v>
      </c>
      <c r="S9">
        <v>1</v>
      </c>
      <c r="T9">
        <v>1</v>
      </c>
      <c r="U9">
        <v>26</v>
      </c>
    </row>
    <row r="10" spans="1:21" x14ac:dyDescent="0.25">
      <c r="A10" s="68" t="s">
        <v>2</v>
      </c>
      <c r="B10" s="68" t="s">
        <v>187</v>
      </c>
      <c r="C10" s="68">
        <v>0</v>
      </c>
      <c r="D10" s="68">
        <v>0</v>
      </c>
      <c r="E10" s="68">
        <v>0</v>
      </c>
      <c r="F10" s="68">
        <v>218</v>
      </c>
      <c r="P10" t="s">
        <v>2</v>
      </c>
      <c r="Q10" t="s">
        <v>187</v>
      </c>
      <c r="R10">
        <v>0</v>
      </c>
      <c r="S10">
        <v>0</v>
      </c>
      <c r="T10">
        <v>0</v>
      </c>
      <c r="U10">
        <v>218</v>
      </c>
    </row>
    <row r="11" spans="1:21" x14ac:dyDescent="0.25">
      <c r="A11" s="68" t="s">
        <v>2</v>
      </c>
      <c r="B11" s="68" t="s">
        <v>187</v>
      </c>
      <c r="C11" s="68">
        <v>0</v>
      </c>
      <c r="D11" s="68">
        <v>0</v>
      </c>
      <c r="E11" s="68">
        <v>1</v>
      </c>
      <c r="F11" s="68">
        <v>534</v>
      </c>
      <c r="P11" t="s">
        <v>2</v>
      </c>
      <c r="Q11" t="s">
        <v>187</v>
      </c>
      <c r="R11">
        <v>0</v>
      </c>
      <c r="S11">
        <v>0</v>
      </c>
      <c r="T11">
        <v>1</v>
      </c>
      <c r="U11">
        <v>534</v>
      </c>
    </row>
    <row r="12" spans="1:21" x14ac:dyDescent="0.25">
      <c r="A12" s="68" t="s">
        <v>2</v>
      </c>
      <c r="B12" s="68" t="s">
        <v>187</v>
      </c>
      <c r="C12" s="68">
        <v>0</v>
      </c>
      <c r="D12" s="68">
        <v>1</v>
      </c>
      <c r="E12" s="68">
        <v>0</v>
      </c>
      <c r="F12" s="68">
        <v>118</v>
      </c>
      <c r="P12" t="s">
        <v>2</v>
      </c>
      <c r="Q12" t="s">
        <v>187</v>
      </c>
      <c r="R12">
        <v>0</v>
      </c>
      <c r="S12">
        <v>1</v>
      </c>
      <c r="T12">
        <v>0</v>
      </c>
      <c r="U12">
        <v>118</v>
      </c>
    </row>
    <row r="13" spans="1:21" x14ac:dyDescent="0.25">
      <c r="A13" s="68" t="s">
        <v>2</v>
      </c>
      <c r="B13" s="68" t="s">
        <v>187</v>
      </c>
      <c r="C13" s="68">
        <v>0</v>
      </c>
      <c r="D13" s="68">
        <v>1</v>
      </c>
      <c r="E13" s="68">
        <v>1</v>
      </c>
      <c r="F13" s="68">
        <v>549</v>
      </c>
      <c r="P13" t="s">
        <v>2</v>
      </c>
      <c r="Q13" t="s">
        <v>187</v>
      </c>
      <c r="R13">
        <v>0</v>
      </c>
      <c r="S13">
        <v>1</v>
      </c>
      <c r="T13">
        <v>1</v>
      </c>
      <c r="U13">
        <v>549</v>
      </c>
    </row>
    <row r="14" spans="1:21" x14ac:dyDescent="0.25">
      <c r="A14" s="68" t="s">
        <v>2</v>
      </c>
      <c r="B14" s="68" t="s">
        <v>187</v>
      </c>
      <c r="C14" s="68">
        <v>1</v>
      </c>
      <c r="D14" s="68">
        <v>0</v>
      </c>
      <c r="E14" s="68">
        <v>0</v>
      </c>
      <c r="F14" s="68">
        <v>50</v>
      </c>
      <c r="P14" t="s">
        <v>2</v>
      </c>
      <c r="Q14" t="s">
        <v>187</v>
      </c>
      <c r="R14">
        <v>1</v>
      </c>
      <c r="S14">
        <v>0</v>
      </c>
      <c r="T14">
        <v>0</v>
      </c>
      <c r="U14">
        <v>50</v>
      </c>
    </row>
    <row r="15" spans="1:21" x14ac:dyDescent="0.25">
      <c r="A15" s="68" t="s">
        <v>2</v>
      </c>
      <c r="B15" s="68" t="s">
        <v>187</v>
      </c>
      <c r="C15" s="68">
        <v>1</v>
      </c>
      <c r="D15" s="68">
        <v>0</v>
      </c>
      <c r="E15" s="68">
        <v>1</v>
      </c>
      <c r="F15" s="68">
        <v>15</v>
      </c>
      <c r="P15" t="s">
        <v>2</v>
      </c>
      <c r="Q15" t="s">
        <v>187</v>
      </c>
      <c r="R15">
        <v>1</v>
      </c>
      <c r="S15">
        <v>0</v>
      </c>
      <c r="T15">
        <v>1</v>
      </c>
      <c r="U15">
        <v>15</v>
      </c>
    </row>
    <row r="16" spans="1:21" x14ac:dyDescent="0.25">
      <c r="A16" s="68" t="s">
        <v>2</v>
      </c>
      <c r="B16" s="68" t="s">
        <v>187</v>
      </c>
      <c r="C16" s="68">
        <v>1</v>
      </c>
      <c r="D16" s="68">
        <v>1</v>
      </c>
      <c r="E16" s="68">
        <v>0</v>
      </c>
      <c r="F16" s="68">
        <v>154</v>
      </c>
      <c r="P16" t="s">
        <v>2</v>
      </c>
      <c r="Q16" t="s">
        <v>187</v>
      </c>
      <c r="R16">
        <v>1</v>
      </c>
      <c r="S16">
        <v>1</v>
      </c>
      <c r="T16">
        <v>0</v>
      </c>
      <c r="U16">
        <v>154</v>
      </c>
    </row>
    <row r="17" spans="1:21" x14ac:dyDescent="0.25">
      <c r="A17" s="68" t="s">
        <v>2</v>
      </c>
      <c r="B17" s="68" t="s">
        <v>187</v>
      </c>
      <c r="C17" s="68">
        <v>1</v>
      </c>
      <c r="D17" s="68">
        <v>1</v>
      </c>
      <c r="E17" s="68">
        <v>1</v>
      </c>
      <c r="F17" s="68">
        <v>45</v>
      </c>
      <c r="P17" t="s">
        <v>2</v>
      </c>
      <c r="Q17" t="s">
        <v>187</v>
      </c>
      <c r="R17">
        <v>1</v>
      </c>
      <c r="S17">
        <v>1</v>
      </c>
      <c r="T17">
        <v>1</v>
      </c>
      <c r="U17">
        <v>45</v>
      </c>
    </row>
    <row r="18" spans="1:21" x14ac:dyDescent="0.25">
      <c r="A18" s="68" t="s">
        <v>2</v>
      </c>
      <c r="B18" s="68" t="s">
        <v>188</v>
      </c>
      <c r="C18" s="68">
        <v>0</v>
      </c>
      <c r="D18" s="68">
        <v>0</v>
      </c>
      <c r="E18" s="68">
        <v>0</v>
      </c>
      <c r="F18" s="68">
        <v>704</v>
      </c>
      <c r="P18" t="s">
        <v>2</v>
      </c>
      <c r="Q18" t="s">
        <v>188</v>
      </c>
      <c r="R18">
        <v>0</v>
      </c>
      <c r="S18">
        <v>0</v>
      </c>
      <c r="T18">
        <v>0</v>
      </c>
      <c r="U18">
        <v>704</v>
      </c>
    </row>
    <row r="19" spans="1:21" x14ac:dyDescent="0.25">
      <c r="A19" s="68" t="s">
        <v>2</v>
      </c>
      <c r="B19" s="68" t="s">
        <v>188</v>
      </c>
      <c r="C19" s="68">
        <v>0</v>
      </c>
      <c r="D19" s="68">
        <v>0</v>
      </c>
      <c r="E19" s="68">
        <v>1</v>
      </c>
      <c r="F19" s="68">
        <v>1627</v>
      </c>
      <c r="P19" t="s">
        <v>2</v>
      </c>
      <c r="Q19" t="s">
        <v>188</v>
      </c>
      <c r="R19">
        <v>0</v>
      </c>
      <c r="S19">
        <v>0</v>
      </c>
      <c r="T19">
        <v>1</v>
      </c>
      <c r="U19">
        <v>1627</v>
      </c>
    </row>
    <row r="20" spans="1:21" x14ac:dyDescent="0.25">
      <c r="A20" s="68" t="s">
        <v>2</v>
      </c>
      <c r="B20" s="68" t="s">
        <v>188</v>
      </c>
      <c r="C20" s="68">
        <v>0</v>
      </c>
      <c r="D20" s="68">
        <v>1</v>
      </c>
      <c r="E20" s="68">
        <v>0</v>
      </c>
      <c r="F20" s="68">
        <v>381</v>
      </c>
      <c r="P20" t="s">
        <v>2</v>
      </c>
      <c r="Q20" t="s">
        <v>188</v>
      </c>
      <c r="R20">
        <v>0</v>
      </c>
      <c r="S20">
        <v>1</v>
      </c>
      <c r="T20">
        <v>0</v>
      </c>
      <c r="U20">
        <v>381</v>
      </c>
    </row>
    <row r="21" spans="1:21" x14ac:dyDescent="0.25">
      <c r="A21" s="68" t="s">
        <v>2</v>
      </c>
      <c r="B21" s="68" t="s">
        <v>188</v>
      </c>
      <c r="C21" s="68">
        <v>0</v>
      </c>
      <c r="D21" s="68">
        <v>1</v>
      </c>
      <c r="E21" s="68">
        <v>1</v>
      </c>
      <c r="F21" s="68">
        <v>1561</v>
      </c>
      <c r="P21" t="s">
        <v>2</v>
      </c>
      <c r="Q21" t="s">
        <v>188</v>
      </c>
      <c r="R21">
        <v>0</v>
      </c>
      <c r="S21">
        <v>1</v>
      </c>
      <c r="T21">
        <v>1</v>
      </c>
      <c r="U21">
        <v>1561</v>
      </c>
    </row>
    <row r="22" spans="1:21" x14ac:dyDescent="0.25">
      <c r="A22" s="68" t="s">
        <v>2</v>
      </c>
      <c r="B22" s="68" t="s">
        <v>188</v>
      </c>
      <c r="C22" s="68">
        <v>1</v>
      </c>
      <c r="D22" s="68">
        <v>0</v>
      </c>
      <c r="E22" s="68">
        <v>0</v>
      </c>
      <c r="F22" s="68">
        <v>293</v>
      </c>
      <c r="P22" t="s">
        <v>2</v>
      </c>
      <c r="Q22" t="s">
        <v>188</v>
      </c>
      <c r="R22">
        <v>1</v>
      </c>
      <c r="S22">
        <v>0</v>
      </c>
      <c r="T22">
        <v>0</v>
      </c>
      <c r="U22">
        <v>293</v>
      </c>
    </row>
    <row r="23" spans="1:21" x14ac:dyDescent="0.25">
      <c r="A23" s="68" t="s">
        <v>2</v>
      </c>
      <c r="B23" s="68" t="s">
        <v>188</v>
      </c>
      <c r="C23" s="68">
        <v>1</v>
      </c>
      <c r="D23" s="68">
        <v>0</v>
      </c>
      <c r="E23" s="68">
        <v>1</v>
      </c>
      <c r="F23" s="68">
        <v>64</v>
      </c>
      <c r="P23" t="s">
        <v>2</v>
      </c>
      <c r="Q23" t="s">
        <v>188</v>
      </c>
      <c r="R23">
        <v>1</v>
      </c>
      <c r="S23">
        <v>0</v>
      </c>
      <c r="T23">
        <v>1</v>
      </c>
      <c r="U23">
        <v>64</v>
      </c>
    </row>
    <row r="24" spans="1:21" x14ac:dyDescent="0.25">
      <c r="A24" s="68" t="s">
        <v>2</v>
      </c>
      <c r="B24" s="68" t="s">
        <v>188</v>
      </c>
      <c r="C24" s="68">
        <v>1</v>
      </c>
      <c r="D24" s="68">
        <v>1</v>
      </c>
      <c r="E24" s="68">
        <v>0</v>
      </c>
      <c r="F24" s="68">
        <v>574</v>
      </c>
      <c r="P24" t="s">
        <v>2</v>
      </c>
      <c r="Q24" t="s">
        <v>188</v>
      </c>
      <c r="R24">
        <v>1</v>
      </c>
      <c r="S24">
        <v>1</v>
      </c>
      <c r="T24">
        <v>0</v>
      </c>
      <c r="U24">
        <v>574</v>
      </c>
    </row>
    <row r="25" spans="1:21" x14ac:dyDescent="0.25">
      <c r="A25" s="68" t="s">
        <v>2</v>
      </c>
      <c r="B25" s="68" t="s">
        <v>188</v>
      </c>
      <c r="C25" s="68">
        <v>1</v>
      </c>
      <c r="D25" s="68">
        <v>1</v>
      </c>
      <c r="E25" s="68">
        <v>1</v>
      </c>
      <c r="F25" s="68">
        <v>107</v>
      </c>
      <c r="P25" t="s">
        <v>2</v>
      </c>
      <c r="Q25" t="s">
        <v>188</v>
      </c>
      <c r="R25">
        <v>1</v>
      </c>
      <c r="S25">
        <v>1</v>
      </c>
      <c r="T25">
        <v>1</v>
      </c>
      <c r="U25">
        <v>107</v>
      </c>
    </row>
    <row r="26" spans="1:21" x14ac:dyDescent="0.25">
      <c r="A26" s="68" t="s">
        <v>2</v>
      </c>
      <c r="B26" s="68" t="s">
        <v>189</v>
      </c>
      <c r="C26" s="68">
        <v>0</v>
      </c>
      <c r="D26" s="68">
        <v>0</v>
      </c>
      <c r="E26" s="68">
        <v>0</v>
      </c>
      <c r="F26" s="68">
        <v>1744</v>
      </c>
      <c r="P26" t="s">
        <v>2</v>
      </c>
      <c r="Q26" t="s">
        <v>189</v>
      </c>
      <c r="R26">
        <v>0</v>
      </c>
      <c r="S26">
        <v>0</v>
      </c>
      <c r="T26">
        <v>0</v>
      </c>
      <c r="U26">
        <v>1744</v>
      </c>
    </row>
    <row r="27" spans="1:21" x14ac:dyDescent="0.25">
      <c r="A27" s="68" t="s">
        <v>2</v>
      </c>
      <c r="B27" s="68" t="s">
        <v>189</v>
      </c>
      <c r="C27" s="68">
        <v>0</v>
      </c>
      <c r="D27" s="68">
        <v>0</v>
      </c>
      <c r="E27" s="68">
        <v>1</v>
      </c>
      <c r="F27" s="68">
        <v>2438</v>
      </c>
      <c r="P27" t="s">
        <v>2</v>
      </c>
      <c r="Q27" t="s">
        <v>189</v>
      </c>
      <c r="R27">
        <v>0</v>
      </c>
      <c r="S27">
        <v>0</v>
      </c>
      <c r="T27">
        <v>1</v>
      </c>
      <c r="U27">
        <v>2438</v>
      </c>
    </row>
    <row r="28" spans="1:21" x14ac:dyDescent="0.25">
      <c r="A28" s="68" t="s">
        <v>2</v>
      </c>
      <c r="B28" s="68" t="s">
        <v>189</v>
      </c>
      <c r="C28" s="68">
        <v>0</v>
      </c>
      <c r="D28" s="68">
        <v>1</v>
      </c>
      <c r="E28" s="68">
        <v>0</v>
      </c>
      <c r="F28" s="68">
        <v>549</v>
      </c>
      <c r="P28" t="s">
        <v>2</v>
      </c>
      <c r="Q28" t="s">
        <v>189</v>
      </c>
      <c r="R28">
        <v>0</v>
      </c>
      <c r="S28">
        <v>1</v>
      </c>
      <c r="T28">
        <v>0</v>
      </c>
      <c r="U28">
        <v>549</v>
      </c>
    </row>
    <row r="29" spans="1:21" x14ac:dyDescent="0.25">
      <c r="A29" s="68" t="s">
        <v>2</v>
      </c>
      <c r="B29" s="68" t="s">
        <v>189</v>
      </c>
      <c r="C29" s="68">
        <v>0</v>
      </c>
      <c r="D29" s="68">
        <v>1</v>
      </c>
      <c r="E29" s="68">
        <v>1</v>
      </c>
      <c r="F29" s="68">
        <v>2100</v>
      </c>
      <c r="P29" t="s">
        <v>2</v>
      </c>
      <c r="Q29" t="s">
        <v>189</v>
      </c>
      <c r="R29">
        <v>0</v>
      </c>
      <c r="S29">
        <v>1</v>
      </c>
      <c r="T29">
        <v>1</v>
      </c>
      <c r="U29">
        <v>2100</v>
      </c>
    </row>
    <row r="30" spans="1:21" x14ac:dyDescent="0.25">
      <c r="A30" s="68" t="s">
        <v>2</v>
      </c>
      <c r="B30" s="68" t="s">
        <v>189</v>
      </c>
      <c r="C30" s="68">
        <v>1</v>
      </c>
      <c r="D30" s="68">
        <v>0</v>
      </c>
      <c r="E30" s="68">
        <v>0</v>
      </c>
      <c r="F30" s="68">
        <v>886</v>
      </c>
      <c r="P30" t="s">
        <v>2</v>
      </c>
      <c r="Q30" t="s">
        <v>189</v>
      </c>
      <c r="R30">
        <v>1</v>
      </c>
      <c r="S30">
        <v>0</v>
      </c>
      <c r="T30">
        <v>0</v>
      </c>
      <c r="U30">
        <v>886</v>
      </c>
    </row>
    <row r="31" spans="1:21" x14ac:dyDescent="0.25">
      <c r="A31" s="68" t="s">
        <v>2</v>
      </c>
      <c r="B31" s="68" t="s">
        <v>189</v>
      </c>
      <c r="C31" s="68">
        <v>1</v>
      </c>
      <c r="D31" s="68">
        <v>0</v>
      </c>
      <c r="E31" s="68">
        <v>1</v>
      </c>
      <c r="F31" s="68">
        <v>146</v>
      </c>
      <c r="P31" t="s">
        <v>2</v>
      </c>
      <c r="Q31" t="s">
        <v>189</v>
      </c>
      <c r="R31">
        <v>1</v>
      </c>
      <c r="S31">
        <v>0</v>
      </c>
      <c r="T31">
        <v>1</v>
      </c>
      <c r="U31">
        <v>146</v>
      </c>
    </row>
    <row r="32" spans="1:21" x14ac:dyDescent="0.25">
      <c r="A32" s="68" t="s">
        <v>2</v>
      </c>
      <c r="B32" s="68" t="s">
        <v>189</v>
      </c>
      <c r="C32" s="68">
        <v>1</v>
      </c>
      <c r="D32" s="68">
        <v>1</v>
      </c>
      <c r="E32" s="68">
        <v>0</v>
      </c>
      <c r="F32" s="68">
        <v>836</v>
      </c>
      <c r="P32" t="s">
        <v>2</v>
      </c>
      <c r="Q32" t="s">
        <v>189</v>
      </c>
      <c r="R32">
        <v>1</v>
      </c>
      <c r="S32">
        <v>1</v>
      </c>
      <c r="T32">
        <v>0</v>
      </c>
      <c r="U32">
        <v>836</v>
      </c>
    </row>
    <row r="33" spans="1:21" x14ac:dyDescent="0.25">
      <c r="A33" s="68" t="s">
        <v>2</v>
      </c>
      <c r="B33" s="68" t="s">
        <v>189</v>
      </c>
      <c r="C33" s="68">
        <v>1</v>
      </c>
      <c r="D33" s="68">
        <v>1</v>
      </c>
      <c r="E33" s="68">
        <v>1</v>
      </c>
      <c r="F33" s="68">
        <v>109</v>
      </c>
      <c r="P33" t="s">
        <v>2</v>
      </c>
      <c r="Q33" t="s">
        <v>189</v>
      </c>
      <c r="R33">
        <v>1</v>
      </c>
      <c r="S33">
        <v>1</v>
      </c>
      <c r="T33">
        <v>1</v>
      </c>
      <c r="U33">
        <v>109</v>
      </c>
    </row>
    <row r="34" spans="1:21" x14ac:dyDescent="0.25">
      <c r="A34" s="68" t="s">
        <v>2</v>
      </c>
      <c r="B34" s="68" t="s">
        <v>190</v>
      </c>
      <c r="C34" s="68">
        <v>0</v>
      </c>
      <c r="D34" s="68">
        <v>0</v>
      </c>
      <c r="E34" s="68">
        <v>0</v>
      </c>
      <c r="F34" s="68">
        <v>4008</v>
      </c>
      <c r="P34" t="s">
        <v>2</v>
      </c>
      <c r="Q34" t="s">
        <v>190</v>
      </c>
      <c r="R34">
        <v>0</v>
      </c>
      <c r="S34">
        <v>0</v>
      </c>
      <c r="T34">
        <v>0</v>
      </c>
      <c r="U34">
        <v>4008</v>
      </c>
    </row>
    <row r="35" spans="1:21" x14ac:dyDescent="0.25">
      <c r="A35" s="68" t="s">
        <v>2</v>
      </c>
      <c r="B35" s="68" t="s">
        <v>190</v>
      </c>
      <c r="C35" s="68">
        <v>0</v>
      </c>
      <c r="D35" s="68">
        <v>0</v>
      </c>
      <c r="E35" s="68">
        <v>1</v>
      </c>
      <c r="F35" s="68">
        <v>2207</v>
      </c>
      <c r="P35" t="s">
        <v>2</v>
      </c>
      <c r="Q35" t="s">
        <v>190</v>
      </c>
      <c r="R35">
        <v>0</v>
      </c>
      <c r="S35">
        <v>0</v>
      </c>
      <c r="T35">
        <v>1</v>
      </c>
      <c r="U35">
        <v>2207</v>
      </c>
    </row>
    <row r="36" spans="1:21" x14ac:dyDescent="0.25">
      <c r="A36" s="68" t="s">
        <v>2</v>
      </c>
      <c r="B36" s="68" t="s">
        <v>190</v>
      </c>
      <c r="C36" s="68">
        <v>0</v>
      </c>
      <c r="D36" s="68">
        <v>1</v>
      </c>
      <c r="E36" s="68">
        <v>0</v>
      </c>
      <c r="F36" s="68">
        <v>251</v>
      </c>
      <c r="P36" t="s">
        <v>2</v>
      </c>
      <c r="Q36" t="s">
        <v>190</v>
      </c>
      <c r="R36">
        <v>0</v>
      </c>
      <c r="S36">
        <v>1</v>
      </c>
      <c r="T36">
        <v>0</v>
      </c>
      <c r="U36">
        <v>251</v>
      </c>
    </row>
    <row r="37" spans="1:21" x14ac:dyDescent="0.25">
      <c r="A37" s="68" t="s">
        <v>2</v>
      </c>
      <c r="B37" s="68" t="s">
        <v>190</v>
      </c>
      <c r="C37" s="68">
        <v>0</v>
      </c>
      <c r="D37" s="68">
        <v>1</v>
      </c>
      <c r="E37" s="68">
        <v>1</v>
      </c>
      <c r="F37" s="68">
        <v>1022</v>
      </c>
      <c r="P37" t="s">
        <v>2</v>
      </c>
      <c r="Q37" t="s">
        <v>190</v>
      </c>
      <c r="R37">
        <v>0</v>
      </c>
      <c r="S37">
        <v>1</v>
      </c>
      <c r="T37">
        <v>1</v>
      </c>
      <c r="U37">
        <v>1022</v>
      </c>
    </row>
    <row r="38" spans="1:21" x14ac:dyDescent="0.25">
      <c r="A38" s="68" t="s">
        <v>2</v>
      </c>
      <c r="B38" s="68" t="s">
        <v>190</v>
      </c>
      <c r="C38" s="68">
        <v>1</v>
      </c>
      <c r="D38" s="68">
        <v>0</v>
      </c>
      <c r="E38" s="68">
        <v>0</v>
      </c>
      <c r="F38" s="68">
        <v>1700</v>
      </c>
      <c r="P38" t="s">
        <v>2</v>
      </c>
      <c r="Q38" t="s">
        <v>190</v>
      </c>
      <c r="R38">
        <v>1</v>
      </c>
      <c r="S38">
        <v>0</v>
      </c>
      <c r="T38">
        <v>0</v>
      </c>
      <c r="U38">
        <v>1700</v>
      </c>
    </row>
    <row r="39" spans="1:21" x14ac:dyDescent="0.25">
      <c r="A39" s="68" t="s">
        <v>2</v>
      </c>
      <c r="B39" s="68" t="s">
        <v>190</v>
      </c>
      <c r="C39" s="68">
        <v>1</v>
      </c>
      <c r="D39" s="68">
        <v>0</v>
      </c>
      <c r="E39" s="68">
        <v>1</v>
      </c>
      <c r="F39" s="68">
        <v>200</v>
      </c>
      <c r="P39" t="s">
        <v>2</v>
      </c>
      <c r="Q39" t="s">
        <v>190</v>
      </c>
      <c r="R39">
        <v>1</v>
      </c>
      <c r="S39">
        <v>0</v>
      </c>
      <c r="T39">
        <v>1</v>
      </c>
      <c r="U39">
        <v>200</v>
      </c>
    </row>
    <row r="40" spans="1:21" x14ac:dyDescent="0.25">
      <c r="A40" s="68" t="s">
        <v>2</v>
      </c>
      <c r="B40" s="68" t="s">
        <v>190</v>
      </c>
      <c r="C40" s="68">
        <v>1</v>
      </c>
      <c r="D40" s="68">
        <v>1</v>
      </c>
      <c r="E40" s="68">
        <v>0</v>
      </c>
      <c r="F40" s="68">
        <v>280</v>
      </c>
      <c r="P40" t="s">
        <v>2</v>
      </c>
      <c r="Q40" t="s">
        <v>190</v>
      </c>
      <c r="R40">
        <v>1</v>
      </c>
      <c r="S40">
        <v>1</v>
      </c>
      <c r="T40">
        <v>0</v>
      </c>
      <c r="U40">
        <v>280</v>
      </c>
    </row>
    <row r="41" spans="1:21" x14ac:dyDescent="0.25">
      <c r="A41" s="68" t="s">
        <v>2</v>
      </c>
      <c r="B41" s="68" t="s">
        <v>190</v>
      </c>
      <c r="C41" s="68">
        <v>1</v>
      </c>
      <c r="D41" s="68">
        <v>1</v>
      </c>
      <c r="E41" s="68">
        <v>1</v>
      </c>
      <c r="F41" s="68">
        <v>53</v>
      </c>
      <c r="P41" t="s">
        <v>2</v>
      </c>
      <c r="Q41" t="s">
        <v>190</v>
      </c>
      <c r="R41">
        <v>1</v>
      </c>
      <c r="S41">
        <v>1</v>
      </c>
      <c r="T41">
        <v>1</v>
      </c>
      <c r="U41">
        <v>53</v>
      </c>
    </row>
    <row r="42" spans="1:21" x14ac:dyDescent="0.25">
      <c r="A42" s="68" t="s">
        <v>4</v>
      </c>
      <c r="B42" s="68" t="s">
        <v>186</v>
      </c>
      <c r="C42" s="68">
        <v>0</v>
      </c>
      <c r="D42" s="68">
        <v>0</v>
      </c>
      <c r="E42" s="68">
        <v>0</v>
      </c>
      <c r="F42" s="68">
        <v>937</v>
      </c>
      <c r="P42" t="s">
        <v>4</v>
      </c>
      <c r="Q42" t="s">
        <v>186</v>
      </c>
      <c r="R42">
        <v>0</v>
      </c>
      <c r="S42">
        <v>0</v>
      </c>
      <c r="T42">
        <v>0</v>
      </c>
      <c r="U42">
        <v>937</v>
      </c>
    </row>
    <row r="43" spans="1:21" x14ac:dyDescent="0.25">
      <c r="A43" s="68" t="s">
        <v>4</v>
      </c>
      <c r="B43" s="68" t="s">
        <v>186</v>
      </c>
      <c r="C43" s="68">
        <v>0</v>
      </c>
      <c r="D43" s="68">
        <v>0</v>
      </c>
      <c r="E43" s="68">
        <v>1</v>
      </c>
      <c r="F43" s="68">
        <v>2819</v>
      </c>
      <c r="P43" t="s">
        <v>4</v>
      </c>
      <c r="Q43" t="s">
        <v>186</v>
      </c>
      <c r="R43">
        <v>0</v>
      </c>
      <c r="S43">
        <v>0</v>
      </c>
      <c r="T43">
        <v>1</v>
      </c>
      <c r="U43">
        <v>2819</v>
      </c>
    </row>
    <row r="44" spans="1:21" x14ac:dyDescent="0.25">
      <c r="A44" s="68" t="s">
        <v>4</v>
      </c>
      <c r="B44" s="68" t="s">
        <v>186</v>
      </c>
      <c r="C44" s="68">
        <v>0</v>
      </c>
      <c r="D44" s="68">
        <v>1</v>
      </c>
      <c r="E44" s="68">
        <v>0</v>
      </c>
      <c r="F44" s="68">
        <v>552</v>
      </c>
      <c r="P44" t="s">
        <v>4</v>
      </c>
      <c r="Q44" t="s">
        <v>186</v>
      </c>
      <c r="R44">
        <v>0</v>
      </c>
      <c r="S44">
        <v>1</v>
      </c>
      <c r="T44">
        <v>0</v>
      </c>
      <c r="U44">
        <v>552</v>
      </c>
    </row>
    <row r="45" spans="1:21" x14ac:dyDescent="0.25">
      <c r="A45" s="68" t="s">
        <v>4</v>
      </c>
      <c r="B45" s="68" t="s">
        <v>186</v>
      </c>
      <c r="C45" s="68">
        <v>0</v>
      </c>
      <c r="D45" s="68">
        <v>1</v>
      </c>
      <c r="E45" s="68">
        <v>1</v>
      </c>
      <c r="F45" s="68">
        <v>2971</v>
      </c>
      <c r="P45" t="s">
        <v>4</v>
      </c>
      <c r="Q45" t="s">
        <v>186</v>
      </c>
      <c r="R45">
        <v>0</v>
      </c>
      <c r="S45">
        <v>1</v>
      </c>
      <c r="T45">
        <v>1</v>
      </c>
      <c r="U45">
        <v>2971</v>
      </c>
    </row>
    <row r="46" spans="1:21" x14ac:dyDescent="0.25">
      <c r="A46" s="68" t="s">
        <v>4</v>
      </c>
      <c r="B46" s="68" t="s">
        <v>186</v>
      </c>
      <c r="C46" s="68">
        <v>1</v>
      </c>
      <c r="D46" s="68">
        <v>0</v>
      </c>
      <c r="E46" s="68">
        <v>0</v>
      </c>
      <c r="F46" s="68">
        <v>380</v>
      </c>
      <c r="P46" t="s">
        <v>4</v>
      </c>
      <c r="Q46" t="s">
        <v>186</v>
      </c>
      <c r="R46">
        <v>1</v>
      </c>
      <c r="S46">
        <v>0</v>
      </c>
      <c r="T46">
        <v>0</v>
      </c>
      <c r="U46">
        <v>380</v>
      </c>
    </row>
    <row r="47" spans="1:21" x14ac:dyDescent="0.25">
      <c r="A47" s="68" t="s">
        <v>4</v>
      </c>
      <c r="B47" s="68" t="s">
        <v>186</v>
      </c>
      <c r="C47" s="68">
        <v>1</v>
      </c>
      <c r="D47" s="68">
        <v>0</v>
      </c>
      <c r="E47" s="68">
        <v>1</v>
      </c>
      <c r="F47" s="68">
        <v>4751</v>
      </c>
      <c r="P47" t="s">
        <v>4</v>
      </c>
      <c r="Q47" t="s">
        <v>186</v>
      </c>
      <c r="R47">
        <v>1</v>
      </c>
      <c r="S47">
        <v>0</v>
      </c>
      <c r="T47">
        <v>1</v>
      </c>
      <c r="U47">
        <v>4751</v>
      </c>
    </row>
    <row r="48" spans="1:21" x14ac:dyDescent="0.25">
      <c r="A48" s="68" t="s">
        <v>4</v>
      </c>
      <c r="B48" s="68" t="s">
        <v>186</v>
      </c>
      <c r="C48" s="68">
        <v>1</v>
      </c>
      <c r="D48" s="68">
        <v>1</v>
      </c>
      <c r="E48" s="68">
        <v>0</v>
      </c>
      <c r="F48" s="68">
        <v>569</v>
      </c>
      <c r="P48" t="s">
        <v>4</v>
      </c>
      <c r="Q48" t="s">
        <v>186</v>
      </c>
      <c r="R48">
        <v>1</v>
      </c>
      <c r="S48">
        <v>1</v>
      </c>
      <c r="T48">
        <v>0</v>
      </c>
      <c r="U48">
        <v>569</v>
      </c>
    </row>
    <row r="49" spans="1:21" x14ac:dyDescent="0.25">
      <c r="A49" s="68" t="s">
        <v>4</v>
      </c>
      <c r="B49" s="68" t="s">
        <v>186</v>
      </c>
      <c r="C49" s="68">
        <v>1</v>
      </c>
      <c r="D49" s="68">
        <v>1</v>
      </c>
      <c r="E49" s="68">
        <v>1</v>
      </c>
      <c r="F49" s="68">
        <v>13094</v>
      </c>
      <c r="P49" t="s">
        <v>4</v>
      </c>
      <c r="Q49" t="s">
        <v>186</v>
      </c>
      <c r="R49">
        <v>1</v>
      </c>
      <c r="S49">
        <v>1</v>
      </c>
      <c r="T49">
        <v>1</v>
      </c>
      <c r="U49">
        <v>13094</v>
      </c>
    </row>
    <row r="50" spans="1:21" x14ac:dyDescent="0.25">
      <c r="A50" s="68" t="s">
        <v>4</v>
      </c>
      <c r="B50" s="68" t="s">
        <v>187</v>
      </c>
      <c r="C50" s="68">
        <v>0</v>
      </c>
      <c r="D50" s="68">
        <v>0</v>
      </c>
      <c r="E50" s="68">
        <v>0</v>
      </c>
      <c r="F50" s="68">
        <v>1087</v>
      </c>
      <c r="P50" t="s">
        <v>4</v>
      </c>
      <c r="Q50" t="s">
        <v>187</v>
      </c>
      <c r="R50">
        <v>0</v>
      </c>
      <c r="S50">
        <v>0</v>
      </c>
      <c r="T50">
        <v>0</v>
      </c>
      <c r="U50">
        <v>1087</v>
      </c>
    </row>
    <row r="51" spans="1:21" x14ac:dyDescent="0.25">
      <c r="A51" s="68" t="s">
        <v>4</v>
      </c>
      <c r="B51" s="68" t="s">
        <v>187</v>
      </c>
      <c r="C51" s="68">
        <v>0</v>
      </c>
      <c r="D51" s="68">
        <v>0</v>
      </c>
      <c r="E51" s="68">
        <v>1</v>
      </c>
      <c r="F51" s="68">
        <v>3652</v>
      </c>
      <c r="P51" t="s">
        <v>4</v>
      </c>
      <c r="Q51" t="s">
        <v>187</v>
      </c>
      <c r="R51">
        <v>0</v>
      </c>
      <c r="S51">
        <v>0</v>
      </c>
      <c r="T51">
        <v>1</v>
      </c>
      <c r="U51">
        <v>3652</v>
      </c>
    </row>
    <row r="52" spans="1:21" x14ac:dyDescent="0.25">
      <c r="A52" s="68" t="s">
        <v>4</v>
      </c>
      <c r="B52" s="68" t="s">
        <v>187</v>
      </c>
      <c r="C52" s="68">
        <v>0</v>
      </c>
      <c r="D52" s="68">
        <v>1</v>
      </c>
      <c r="E52" s="68">
        <v>0</v>
      </c>
      <c r="F52" s="68">
        <v>496</v>
      </c>
      <c r="P52" t="s">
        <v>4</v>
      </c>
      <c r="Q52" t="s">
        <v>187</v>
      </c>
      <c r="R52">
        <v>0</v>
      </c>
      <c r="S52">
        <v>1</v>
      </c>
      <c r="T52">
        <v>0</v>
      </c>
      <c r="U52">
        <v>496</v>
      </c>
    </row>
    <row r="53" spans="1:21" x14ac:dyDescent="0.25">
      <c r="A53" s="68" t="s">
        <v>4</v>
      </c>
      <c r="B53" s="68" t="s">
        <v>187</v>
      </c>
      <c r="C53" s="68">
        <v>0</v>
      </c>
      <c r="D53" s="68">
        <v>1</v>
      </c>
      <c r="E53" s="68">
        <v>1</v>
      </c>
      <c r="F53" s="68">
        <v>2149</v>
      </c>
      <c r="P53" t="s">
        <v>4</v>
      </c>
      <c r="Q53" t="s">
        <v>187</v>
      </c>
      <c r="R53">
        <v>0</v>
      </c>
      <c r="S53">
        <v>1</v>
      </c>
      <c r="T53">
        <v>1</v>
      </c>
      <c r="U53">
        <v>2149</v>
      </c>
    </row>
    <row r="54" spans="1:21" x14ac:dyDescent="0.25">
      <c r="A54" s="68" t="s">
        <v>4</v>
      </c>
      <c r="B54" s="68" t="s">
        <v>187</v>
      </c>
      <c r="C54" s="68">
        <v>1</v>
      </c>
      <c r="D54" s="68">
        <v>0</v>
      </c>
      <c r="E54" s="68">
        <v>0</v>
      </c>
      <c r="F54" s="68">
        <v>449</v>
      </c>
      <c r="P54" t="s">
        <v>4</v>
      </c>
      <c r="Q54" t="s">
        <v>187</v>
      </c>
      <c r="R54">
        <v>1</v>
      </c>
      <c r="S54">
        <v>0</v>
      </c>
      <c r="T54">
        <v>0</v>
      </c>
      <c r="U54">
        <v>449</v>
      </c>
    </row>
    <row r="55" spans="1:21" x14ac:dyDescent="0.25">
      <c r="A55" s="68" t="s">
        <v>4</v>
      </c>
      <c r="B55" s="68" t="s">
        <v>187</v>
      </c>
      <c r="C55" s="68">
        <v>1</v>
      </c>
      <c r="D55" s="68">
        <v>0</v>
      </c>
      <c r="E55" s="68">
        <v>1</v>
      </c>
      <c r="F55" s="68">
        <v>10747</v>
      </c>
      <c r="P55" t="s">
        <v>4</v>
      </c>
      <c r="Q55" t="s">
        <v>187</v>
      </c>
      <c r="R55">
        <v>1</v>
      </c>
      <c r="S55">
        <v>0</v>
      </c>
      <c r="T55">
        <v>1</v>
      </c>
      <c r="U55">
        <v>10747</v>
      </c>
    </row>
    <row r="56" spans="1:21" x14ac:dyDescent="0.25">
      <c r="A56" s="68" t="s">
        <v>4</v>
      </c>
      <c r="B56" s="68" t="s">
        <v>187</v>
      </c>
      <c r="C56" s="68">
        <v>1</v>
      </c>
      <c r="D56" s="68">
        <v>1</v>
      </c>
      <c r="E56" s="68">
        <v>0</v>
      </c>
      <c r="F56" s="68">
        <v>479</v>
      </c>
      <c r="P56" t="s">
        <v>4</v>
      </c>
      <c r="Q56" t="s">
        <v>187</v>
      </c>
      <c r="R56">
        <v>1</v>
      </c>
      <c r="S56">
        <v>1</v>
      </c>
      <c r="T56">
        <v>0</v>
      </c>
      <c r="U56">
        <v>479</v>
      </c>
    </row>
    <row r="57" spans="1:21" x14ac:dyDescent="0.25">
      <c r="A57" s="68" t="s">
        <v>4</v>
      </c>
      <c r="B57" s="68" t="s">
        <v>187</v>
      </c>
      <c r="C57" s="68">
        <v>1</v>
      </c>
      <c r="D57" s="68">
        <v>1</v>
      </c>
      <c r="E57" s="68">
        <v>1</v>
      </c>
      <c r="F57" s="68">
        <v>10440</v>
      </c>
      <c r="P57" t="s">
        <v>4</v>
      </c>
      <c r="Q57" t="s">
        <v>187</v>
      </c>
      <c r="R57">
        <v>1</v>
      </c>
      <c r="S57">
        <v>1</v>
      </c>
      <c r="T57">
        <v>1</v>
      </c>
      <c r="U57">
        <v>10440</v>
      </c>
    </row>
    <row r="58" spans="1:21" x14ac:dyDescent="0.25">
      <c r="A58" s="68" t="s">
        <v>4</v>
      </c>
      <c r="B58" s="68" t="s">
        <v>188</v>
      </c>
      <c r="C58" s="68">
        <v>0</v>
      </c>
      <c r="D58" s="68">
        <v>0</v>
      </c>
      <c r="E58" s="68">
        <v>0</v>
      </c>
      <c r="F58" s="68">
        <v>1589</v>
      </c>
      <c r="P58" t="s">
        <v>4</v>
      </c>
      <c r="Q58" t="s">
        <v>188</v>
      </c>
      <c r="R58">
        <v>0</v>
      </c>
      <c r="S58">
        <v>0</v>
      </c>
      <c r="T58">
        <v>0</v>
      </c>
      <c r="U58">
        <v>1589</v>
      </c>
    </row>
    <row r="59" spans="1:21" x14ac:dyDescent="0.25">
      <c r="A59" s="68" t="s">
        <v>4</v>
      </c>
      <c r="B59" s="68" t="s">
        <v>188</v>
      </c>
      <c r="C59" s="68">
        <v>0</v>
      </c>
      <c r="D59" s="68">
        <v>0</v>
      </c>
      <c r="E59" s="68">
        <v>1</v>
      </c>
      <c r="F59" s="68">
        <v>5179</v>
      </c>
      <c r="P59" t="s">
        <v>4</v>
      </c>
      <c r="Q59" t="s">
        <v>188</v>
      </c>
      <c r="R59">
        <v>0</v>
      </c>
      <c r="S59">
        <v>0</v>
      </c>
      <c r="T59">
        <v>1</v>
      </c>
      <c r="U59">
        <v>5179</v>
      </c>
    </row>
    <row r="60" spans="1:21" x14ac:dyDescent="0.25">
      <c r="A60" s="68" t="s">
        <v>4</v>
      </c>
      <c r="B60" s="68" t="s">
        <v>188</v>
      </c>
      <c r="C60" s="68">
        <v>0</v>
      </c>
      <c r="D60" s="68">
        <v>1</v>
      </c>
      <c r="E60" s="68">
        <v>0</v>
      </c>
      <c r="F60" s="68">
        <v>532</v>
      </c>
      <c r="P60" t="s">
        <v>4</v>
      </c>
      <c r="Q60" t="s">
        <v>188</v>
      </c>
      <c r="R60">
        <v>0</v>
      </c>
      <c r="S60">
        <v>1</v>
      </c>
      <c r="T60">
        <v>0</v>
      </c>
      <c r="U60">
        <v>532</v>
      </c>
    </row>
    <row r="61" spans="1:21" x14ac:dyDescent="0.25">
      <c r="A61" s="68" t="s">
        <v>4</v>
      </c>
      <c r="B61" s="68" t="s">
        <v>188</v>
      </c>
      <c r="C61" s="68">
        <v>0</v>
      </c>
      <c r="D61" s="68">
        <v>1</v>
      </c>
      <c r="E61" s="68">
        <v>1</v>
      </c>
      <c r="F61" s="68">
        <v>1881</v>
      </c>
      <c r="P61" t="s">
        <v>4</v>
      </c>
      <c r="Q61" t="s">
        <v>188</v>
      </c>
      <c r="R61">
        <v>0</v>
      </c>
      <c r="S61">
        <v>1</v>
      </c>
      <c r="T61">
        <v>1</v>
      </c>
      <c r="U61">
        <v>1881</v>
      </c>
    </row>
    <row r="62" spans="1:21" x14ac:dyDescent="0.25">
      <c r="A62" s="68" t="s">
        <v>4</v>
      </c>
      <c r="B62" s="68" t="s">
        <v>188</v>
      </c>
      <c r="C62" s="68">
        <v>1</v>
      </c>
      <c r="D62" s="68">
        <v>0</v>
      </c>
      <c r="E62" s="68">
        <v>0</v>
      </c>
      <c r="F62" s="68">
        <v>512</v>
      </c>
      <c r="P62" t="s">
        <v>4</v>
      </c>
      <c r="Q62" t="s">
        <v>188</v>
      </c>
      <c r="R62">
        <v>1</v>
      </c>
      <c r="S62">
        <v>0</v>
      </c>
      <c r="T62">
        <v>0</v>
      </c>
      <c r="U62">
        <v>512</v>
      </c>
    </row>
    <row r="63" spans="1:21" x14ac:dyDescent="0.25">
      <c r="A63" s="68" t="s">
        <v>4</v>
      </c>
      <c r="B63" s="68" t="s">
        <v>188</v>
      </c>
      <c r="C63" s="68">
        <v>1</v>
      </c>
      <c r="D63" s="68">
        <v>0</v>
      </c>
      <c r="E63" s="68">
        <v>1</v>
      </c>
      <c r="F63" s="68">
        <v>16584</v>
      </c>
      <c r="P63" t="s">
        <v>4</v>
      </c>
      <c r="Q63" t="s">
        <v>188</v>
      </c>
      <c r="R63">
        <v>1</v>
      </c>
      <c r="S63">
        <v>0</v>
      </c>
      <c r="T63">
        <v>1</v>
      </c>
      <c r="U63">
        <v>16584</v>
      </c>
    </row>
    <row r="64" spans="1:21" x14ac:dyDescent="0.25">
      <c r="A64" s="68" t="s">
        <v>4</v>
      </c>
      <c r="B64" s="68" t="s">
        <v>188</v>
      </c>
      <c r="C64" s="68">
        <v>1</v>
      </c>
      <c r="D64" s="68">
        <v>1</v>
      </c>
      <c r="E64" s="68">
        <v>0</v>
      </c>
      <c r="F64" s="68">
        <v>420</v>
      </c>
      <c r="P64" t="s">
        <v>4</v>
      </c>
      <c r="Q64" t="s">
        <v>188</v>
      </c>
      <c r="R64">
        <v>1</v>
      </c>
      <c r="S64">
        <v>1</v>
      </c>
      <c r="T64">
        <v>0</v>
      </c>
      <c r="U64">
        <v>420</v>
      </c>
    </row>
    <row r="65" spans="1:21" x14ac:dyDescent="0.25">
      <c r="A65" s="68" t="s">
        <v>4</v>
      </c>
      <c r="B65" s="68" t="s">
        <v>188</v>
      </c>
      <c r="C65" s="68">
        <v>1</v>
      </c>
      <c r="D65" s="68">
        <v>1</v>
      </c>
      <c r="E65" s="68">
        <v>1</v>
      </c>
      <c r="F65" s="68">
        <v>8272</v>
      </c>
      <c r="P65" t="s">
        <v>4</v>
      </c>
      <c r="Q65" t="s">
        <v>188</v>
      </c>
      <c r="R65">
        <v>1</v>
      </c>
      <c r="S65">
        <v>1</v>
      </c>
      <c r="T65">
        <v>1</v>
      </c>
      <c r="U65">
        <v>8272</v>
      </c>
    </row>
    <row r="66" spans="1:21" x14ac:dyDescent="0.25">
      <c r="A66" s="68" t="s">
        <v>4</v>
      </c>
      <c r="B66" s="68" t="s">
        <v>189</v>
      </c>
      <c r="C66" s="68">
        <v>0</v>
      </c>
      <c r="D66" s="68">
        <v>0</v>
      </c>
      <c r="E66" s="68">
        <v>0</v>
      </c>
      <c r="F66" s="68">
        <v>3381</v>
      </c>
      <c r="P66" t="s">
        <v>4</v>
      </c>
      <c r="Q66" t="s">
        <v>189</v>
      </c>
      <c r="R66">
        <v>0</v>
      </c>
      <c r="S66">
        <v>0</v>
      </c>
      <c r="T66">
        <v>0</v>
      </c>
      <c r="U66">
        <v>3381</v>
      </c>
    </row>
    <row r="67" spans="1:21" x14ac:dyDescent="0.25">
      <c r="A67" s="68" t="s">
        <v>4</v>
      </c>
      <c r="B67" s="68" t="s">
        <v>189</v>
      </c>
      <c r="C67" s="68">
        <v>0</v>
      </c>
      <c r="D67" s="68">
        <v>0</v>
      </c>
      <c r="E67" s="68">
        <v>1</v>
      </c>
      <c r="F67" s="68">
        <v>5473</v>
      </c>
      <c r="P67" t="s">
        <v>4</v>
      </c>
      <c r="Q67" t="s">
        <v>189</v>
      </c>
      <c r="R67">
        <v>0</v>
      </c>
      <c r="S67">
        <v>0</v>
      </c>
      <c r="T67">
        <v>1</v>
      </c>
      <c r="U67">
        <v>5473</v>
      </c>
    </row>
    <row r="68" spans="1:21" x14ac:dyDescent="0.25">
      <c r="A68" s="68" t="s">
        <v>4</v>
      </c>
      <c r="B68" s="68" t="s">
        <v>189</v>
      </c>
      <c r="C68" s="68">
        <v>0</v>
      </c>
      <c r="D68" s="68">
        <v>1</v>
      </c>
      <c r="E68" s="68">
        <v>0</v>
      </c>
      <c r="F68" s="68">
        <v>475</v>
      </c>
      <c r="P68" t="s">
        <v>4</v>
      </c>
      <c r="Q68" t="s">
        <v>189</v>
      </c>
      <c r="R68">
        <v>0</v>
      </c>
      <c r="S68">
        <v>1</v>
      </c>
      <c r="T68">
        <v>0</v>
      </c>
      <c r="U68">
        <v>475</v>
      </c>
    </row>
    <row r="69" spans="1:21" x14ac:dyDescent="0.25">
      <c r="A69" s="68" t="s">
        <v>4</v>
      </c>
      <c r="B69" s="68" t="s">
        <v>189</v>
      </c>
      <c r="C69" s="68">
        <v>0</v>
      </c>
      <c r="D69" s="68">
        <v>1</v>
      </c>
      <c r="E69" s="68">
        <v>1</v>
      </c>
      <c r="F69" s="68">
        <v>831</v>
      </c>
      <c r="P69" t="s">
        <v>4</v>
      </c>
      <c r="Q69" t="s">
        <v>189</v>
      </c>
      <c r="R69">
        <v>0</v>
      </c>
      <c r="S69">
        <v>1</v>
      </c>
      <c r="T69">
        <v>1</v>
      </c>
      <c r="U69">
        <v>831</v>
      </c>
    </row>
    <row r="70" spans="1:21" x14ac:dyDescent="0.25">
      <c r="A70" s="68" t="s">
        <v>4</v>
      </c>
      <c r="B70" s="68" t="s">
        <v>189</v>
      </c>
      <c r="C70" s="68">
        <v>1</v>
      </c>
      <c r="D70" s="68">
        <v>0</v>
      </c>
      <c r="E70" s="68">
        <v>0</v>
      </c>
      <c r="F70" s="68">
        <v>618</v>
      </c>
      <c r="P70" t="s">
        <v>4</v>
      </c>
      <c r="Q70" t="s">
        <v>189</v>
      </c>
      <c r="R70">
        <v>1</v>
      </c>
      <c r="S70">
        <v>0</v>
      </c>
      <c r="T70">
        <v>0</v>
      </c>
      <c r="U70">
        <v>618</v>
      </c>
    </row>
    <row r="71" spans="1:21" x14ac:dyDescent="0.25">
      <c r="A71" s="68" t="s">
        <v>4</v>
      </c>
      <c r="B71" s="68" t="s">
        <v>189</v>
      </c>
      <c r="C71" s="68">
        <v>1</v>
      </c>
      <c r="D71" s="68">
        <v>0</v>
      </c>
      <c r="E71" s="68">
        <v>1</v>
      </c>
      <c r="F71" s="68">
        <v>11051</v>
      </c>
      <c r="P71" t="s">
        <v>4</v>
      </c>
      <c r="Q71" t="s">
        <v>189</v>
      </c>
      <c r="R71">
        <v>1</v>
      </c>
      <c r="S71">
        <v>0</v>
      </c>
      <c r="T71">
        <v>1</v>
      </c>
      <c r="U71">
        <v>11051</v>
      </c>
    </row>
    <row r="72" spans="1:21" x14ac:dyDescent="0.25">
      <c r="A72" s="68" t="s">
        <v>4</v>
      </c>
      <c r="B72" s="68" t="s">
        <v>189</v>
      </c>
      <c r="C72" s="68">
        <v>1</v>
      </c>
      <c r="D72" s="68">
        <v>1</v>
      </c>
      <c r="E72" s="68">
        <v>0</v>
      </c>
      <c r="F72" s="68">
        <v>282</v>
      </c>
      <c r="P72" t="s">
        <v>4</v>
      </c>
      <c r="Q72" t="s">
        <v>189</v>
      </c>
      <c r="R72">
        <v>1</v>
      </c>
      <c r="S72">
        <v>1</v>
      </c>
      <c r="T72">
        <v>0</v>
      </c>
      <c r="U72">
        <v>282</v>
      </c>
    </row>
    <row r="73" spans="1:21" x14ac:dyDescent="0.25">
      <c r="A73" s="68" t="s">
        <v>4</v>
      </c>
      <c r="B73" s="68" t="s">
        <v>189</v>
      </c>
      <c r="C73" s="68">
        <v>1</v>
      </c>
      <c r="D73" s="68">
        <v>1</v>
      </c>
      <c r="E73" s="68">
        <v>1</v>
      </c>
      <c r="F73" s="68">
        <v>2856</v>
      </c>
      <c r="P73" t="s">
        <v>4</v>
      </c>
      <c r="Q73" t="s">
        <v>189</v>
      </c>
      <c r="R73">
        <v>1</v>
      </c>
      <c r="S73">
        <v>1</v>
      </c>
      <c r="T73">
        <v>1</v>
      </c>
      <c r="U73">
        <v>2856</v>
      </c>
    </row>
    <row r="74" spans="1:21" x14ac:dyDescent="0.25">
      <c r="A74" s="68" t="s">
        <v>4</v>
      </c>
      <c r="B74" s="68" t="s">
        <v>190</v>
      </c>
      <c r="C74" s="68">
        <v>0</v>
      </c>
      <c r="D74" s="68">
        <v>0</v>
      </c>
      <c r="E74" s="68">
        <v>0</v>
      </c>
      <c r="F74" s="68">
        <v>12182</v>
      </c>
      <c r="P74" t="s">
        <v>4</v>
      </c>
      <c r="Q74" t="s">
        <v>190</v>
      </c>
      <c r="R74">
        <v>0</v>
      </c>
      <c r="S74">
        <v>0</v>
      </c>
      <c r="T74">
        <v>0</v>
      </c>
      <c r="U74">
        <v>12182</v>
      </c>
    </row>
    <row r="75" spans="1:21" x14ac:dyDescent="0.25">
      <c r="A75" s="68" t="s">
        <v>4</v>
      </c>
      <c r="B75" s="68" t="s">
        <v>190</v>
      </c>
      <c r="C75" s="68">
        <v>0</v>
      </c>
      <c r="D75" s="68">
        <v>0</v>
      </c>
      <c r="E75" s="68">
        <v>1</v>
      </c>
      <c r="F75" s="68">
        <v>4398</v>
      </c>
      <c r="P75" t="s">
        <v>4</v>
      </c>
      <c r="Q75" t="s">
        <v>190</v>
      </c>
      <c r="R75">
        <v>0</v>
      </c>
      <c r="S75">
        <v>0</v>
      </c>
      <c r="T75">
        <v>1</v>
      </c>
      <c r="U75">
        <v>4398</v>
      </c>
    </row>
    <row r="76" spans="1:21" x14ac:dyDescent="0.25">
      <c r="A76" s="68" t="s">
        <v>4</v>
      </c>
      <c r="B76" s="68" t="s">
        <v>190</v>
      </c>
      <c r="C76" s="68">
        <v>0</v>
      </c>
      <c r="D76" s="68">
        <v>1</v>
      </c>
      <c r="E76" s="68">
        <v>0</v>
      </c>
      <c r="F76" s="68">
        <v>294</v>
      </c>
      <c r="P76" t="s">
        <v>4</v>
      </c>
      <c r="Q76" t="s">
        <v>190</v>
      </c>
      <c r="R76">
        <v>0</v>
      </c>
      <c r="S76">
        <v>1</v>
      </c>
      <c r="T76">
        <v>0</v>
      </c>
      <c r="U76">
        <v>294</v>
      </c>
    </row>
    <row r="77" spans="1:21" x14ac:dyDescent="0.25">
      <c r="A77" s="68" t="s">
        <v>4</v>
      </c>
      <c r="B77" s="68" t="s">
        <v>190</v>
      </c>
      <c r="C77" s="68">
        <v>0</v>
      </c>
      <c r="D77" s="68">
        <v>1</v>
      </c>
      <c r="E77" s="68">
        <v>1</v>
      </c>
      <c r="F77" s="68">
        <v>111</v>
      </c>
      <c r="P77" t="s">
        <v>4</v>
      </c>
      <c r="Q77" t="s">
        <v>190</v>
      </c>
      <c r="R77">
        <v>0</v>
      </c>
      <c r="S77">
        <v>1</v>
      </c>
      <c r="T77">
        <v>1</v>
      </c>
      <c r="U77">
        <v>111</v>
      </c>
    </row>
    <row r="78" spans="1:21" x14ac:dyDescent="0.25">
      <c r="A78" s="68" t="s">
        <v>4</v>
      </c>
      <c r="B78" s="68" t="s">
        <v>190</v>
      </c>
      <c r="C78" s="68">
        <v>1</v>
      </c>
      <c r="D78" s="68">
        <v>0</v>
      </c>
      <c r="E78" s="68">
        <v>0</v>
      </c>
      <c r="F78" s="68">
        <v>679</v>
      </c>
      <c r="P78" t="s">
        <v>4</v>
      </c>
      <c r="Q78" t="s">
        <v>190</v>
      </c>
      <c r="R78">
        <v>1</v>
      </c>
      <c r="S78">
        <v>0</v>
      </c>
      <c r="T78">
        <v>0</v>
      </c>
      <c r="U78">
        <v>679</v>
      </c>
    </row>
    <row r="79" spans="1:21" x14ac:dyDescent="0.25">
      <c r="A79" s="68" t="s">
        <v>4</v>
      </c>
      <c r="B79" s="68" t="s">
        <v>190</v>
      </c>
      <c r="C79" s="68">
        <v>1</v>
      </c>
      <c r="D79" s="68">
        <v>0</v>
      </c>
      <c r="E79" s="68">
        <v>1</v>
      </c>
      <c r="F79" s="68">
        <v>4285</v>
      </c>
      <c r="P79" t="s">
        <v>4</v>
      </c>
      <c r="Q79" t="s">
        <v>190</v>
      </c>
      <c r="R79">
        <v>1</v>
      </c>
      <c r="S79">
        <v>0</v>
      </c>
      <c r="T79">
        <v>1</v>
      </c>
      <c r="U79">
        <v>4285</v>
      </c>
    </row>
    <row r="80" spans="1:21" x14ac:dyDescent="0.25">
      <c r="A80" s="68" t="s">
        <v>4</v>
      </c>
      <c r="B80" s="68" t="s">
        <v>190</v>
      </c>
      <c r="C80" s="68">
        <v>1</v>
      </c>
      <c r="D80" s="68">
        <v>1</v>
      </c>
      <c r="E80" s="68">
        <v>0</v>
      </c>
      <c r="F80" s="68">
        <v>99</v>
      </c>
      <c r="P80" t="s">
        <v>4</v>
      </c>
      <c r="Q80" t="s">
        <v>190</v>
      </c>
      <c r="R80">
        <v>1</v>
      </c>
      <c r="S80">
        <v>1</v>
      </c>
      <c r="T80">
        <v>0</v>
      </c>
      <c r="U80">
        <v>99</v>
      </c>
    </row>
    <row r="81" spans="1:21" x14ac:dyDescent="0.25">
      <c r="A81" s="68" t="s">
        <v>4</v>
      </c>
      <c r="B81" s="68" t="s">
        <v>190</v>
      </c>
      <c r="C81" s="68">
        <v>1</v>
      </c>
      <c r="D81" s="68">
        <v>1</v>
      </c>
      <c r="E81" s="68">
        <v>1</v>
      </c>
      <c r="F81" s="68">
        <v>225</v>
      </c>
      <c r="P81" t="s">
        <v>4</v>
      </c>
      <c r="Q81" t="s">
        <v>190</v>
      </c>
      <c r="R81">
        <v>1</v>
      </c>
      <c r="S81">
        <v>1</v>
      </c>
      <c r="T81">
        <v>1</v>
      </c>
      <c r="U81">
        <v>225</v>
      </c>
    </row>
    <row r="82" spans="1:21" x14ac:dyDescent="0.25">
      <c r="A82" s="68" t="s">
        <v>15</v>
      </c>
      <c r="B82" s="68" t="s">
        <v>186</v>
      </c>
      <c r="C82" s="68">
        <v>0</v>
      </c>
      <c r="D82" s="68">
        <v>0</v>
      </c>
      <c r="E82" s="68">
        <v>0</v>
      </c>
      <c r="F82" s="68">
        <v>377</v>
      </c>
      <c r="P82" t="s">
        <v>15</v>
      </c>
      <c r="Q82" t="s">
        <v>186</v>
      </c>
      <c r="R82">
        <v>0</v>
      </c>
      <c r="S82">
        <v>0</v>
      </c>
      <c r="T82">
        <v>0</v>
      </c>
      <c r="U82">
        <v>377</v>
      </c>
    </row>
    <row r="83" spans="1:21" x14ac:dyDescent="0.25">
      <c r="A83" s="68" t="s">
        <v>15</v>
      </c>
      <c r="B83" s="68" t="s">
        <v>186</v>
      </c>
      <c r="C83" s="68">
        <v>0</v>
      </c>
      <c r="D83" s="68">
        <v>0</v>
      </c>
      <c r="E83" s="68">
        <v>1</v>
      </c>
      <c r="F83" s="68">
        <v>2978</v>
      </c>
      <c r="P83" t="s">
        <v>15</v>
      </c>
      <c r="Q83" t="s">
        <v>186</v>
      </c>
      <c r="R83">
        <v>0</v>
      </c>
      <c r="S83">
        <v>0</v>
      </c>
      <c r="T83">
        <v>1</v>
      </c>
      <c r="U83">
        <v>2978</v>
      </c>
    </row>
    <row r="84" spans="1:21" x14ac:dyDescent="0.25">
      <c r="A84" s="68" t="s">
        <v>15</v>
      </c>
      <c r="B84" s="68" t="s">
        <v>186</v>
      </c>
      <c r="C84" s="68">
        <v>0</v>
      </c>
      <c r="D84" s="68">
        <v>1</v>
      </c>
      <c r="E84" s="68">
        <v>0</v>
      </c>
      <c r="F84" s="68">
        <v>53</v>
      </c>
      <c r="P84" t="s">
        <v>15</v>
      </c>
      <c r="Q84" t="s">
        <v>186</v>
      </c>
      <c r="R84">
        <v>0</v>
      </c>
      <c r="S84">
        <v>1</v>
      </c>
      <c r="T84">
        <v>0</v>
      </c>
      <c r="U84">
        <v>53</v>
      </c>
    </row>
    <row r="85" spans="1:21" x14ac:dyDescent="0.25">
      <c r="A85" s="68" t="s">
        <v>15</v>
      </c>
      <c r="B85" s="68" t="s">
        <v>186</v>
      </c>
      <c r="C85" s="68">
        <v>0</v>
      </c>
      <c r="D85" s="68">
        <v>1</v>
      </c>
      <c r="E85" s="68">
        <v>1</v>
      </c>
      <c r="F85" s="68">
        <v>61</v>
      </c>
      <c r="P85" t="s">
        <v>15</v>
      </c>
      <c r="Q85" t="s">
        <v>186</v>
      </c>
      <c r="R85">
        <v>0</v>
      </c>
      <c r="S85">
        <v>1</v>
      </c>
      <c r="T85">
        <v>1</v>
      </c>
      <c r="U85">
        <v>61</v>
      </c>
    </row>
    <row r="86" spans="1:21" x14ac:dyDescent="0.25">
      <c r="A86" s="68" t="s">
        <v>15</v>
      </c>
      <c r="B86" s="68" t="s">
        <v>186</v>
      </c>
      <c r="C86" s="68">
        <v>1</v>
      </c>
      <c r="D86" s="68">
        <v>0</v>
      </c>
      <c r="E86" s="68">
        <v>0</v>
      </c>
      <c r="F86" s="68">
        <v>97</v>
      </c>
      <c r="P86" t="s">
        <v>15</v>
      </c>
      <c r="Q86" t="s">
        <v>186</v>
      </c>
      <c r="R86">
        <v>1</v>
      </c>
      <c r="S86">
        <v>0</v>
      </c>
      <c r="T86">
        <v>0</v>
      </c>
      <c r="U86">
        <v>97</v>
      </c>
    </row>
    <row r="87" spans="1:21" x14ac:dyDescent="0.25">
      <c r="A87" s="68" t="s">
        <v>15</v>
      </c>
      <c r="B87" s="68" t="s">
        <v>186</v>
      </c>
      <c r="C87" s="68">
        <v>1</v>
      </c>
      <c r="D87" s="68">
        <v>0</v>
      </c>
      <c r="E87" s="68">
        <v>1</v>
      </c>
      <c r="F87" s="68">
        <v>67</v>
      </c>
      <c r="P87" t="s">
        <v>15</v>
      </c>
      <c r="Q87" t="s">
        <v>186</v>
      </c>
      <c r="R87">
        <v>1</v>
      </c>
      <c r="S87">
        <v>0</v>
      </c>
      <c r="T87">
        <v>1</v>
      </c>
      <c r="U87">
        <v>67</v>
      </c>
    </row>
    <row r="88" spans="1:21" x14ac:dyDescent="0.25">
      <c r="A88" s="68" t="s">
        <v>15</v>
      </c>
      <c r="B88" s="68" t="s">
        <v>186</v>
      </c>
      <c r="C88" s="68">
        <v>1</v>
      </c>
      <c r="D88" s="68">
        <v>1</v>
      </c>
      <c r="E88" s="68">
        <v>0</v>
      </c>
      <c r="F88" s="68">
        <v>1012</v>
      </c>
      <c r="P88" t="s">
        <v>15</v>
      </c>
      <c r="Q88" t="s">
        <v>186</v>
      </c>
      <c r="R88">
        <v>1</v>
      </c>
      <c r="S88">
        <v>1</v>
      </c>
      <c r="T88">
        <v>0</v>
      </c>
      <c r="U88">
        <v>1012</v>
      </c>
    </row>
    <row r="89" spans="1:21" x14ac:dyDescent="0.25">
      <c r="A89" s="68" t="s">
        <v>15</v>
      </c>
      <c r="B89" s="68" t="s">
        <v>186</v>
      </c>
      <c r="C89" s="68">
        <v>1</v>
      </c>
      <c r="D89" s="68">
        <v>1</v>
      </c>
      <c r="E89" s="68">
        <v>1</v>
      </c>
      <c r="F89" s="68">
        <v>269</v>
      </c>
      <c r="P89" t="s">
        <v>15</v>
      </c>
      <c r="Q89" t="s">
        <v>186</v>
      </c>
      <c r="R89">
        <v>1</v>
      </c>
      <c r="S89">
        <v>1</v>
      </c>
      <c r="T89">
        <v>1</v>
      </c>
      <c r="U89">
        <v>269</v>
      </c>
    </row>
    <row r="90" spans="1:21" x14ac:dyDescent="0.25">
      <c r="A90" s="68" t="s">
        <v>15</v>
      </c>
      <c r="B90" s="68" t="s">
        <v>187</v>
      </c>
      <c r="C90" s="68">
        <v>0</v>
      </c>
      <c r="D90" s="68">
        <v>0</v>
      </c>
      <c r="E90" s="68">
        <v>0</v>
      </c>
      <c r="F90" s="68">
        <v>77</v>
      </c>
      <c r="P90" t="s">
        <v>15</v>
      </c>
      <c r="Q90" t="s">
        <v>187</v>
      </c>
      <c r="R90">
        <v>0</v>
      </c>
      <c r="S90">
        <v>0</v>
      </c>
      <c r="T90">
        <v>0</v>
      </c>
      <c r="U90">
        <v>77</v>
      </c>
    </row>
    <row r="91" spans="1:21" x14ac:dyDescent="0.25">
      <c r="A91" s="68" t="s">
        <v>15</v>
      </c>
      <c r="B91" s="68" t="s">
        <v>187</v>
      </c>
      <c r="C91" s="68">
        <v>0</v>
      </c>
      <c r="D91" s="68">
        <v>0</v>
      </c>
      <c r="E91" s="68">
        <v>1</v>
      </c>
      <c r="F91" s="68">
        <v>332</v>
      </c>
      <c r="P91" t="s">
        <v>15</v>
      </c>
      <c r="Q91" t="s">
        <v>187</v>
      </c>
      <c r="R91">
        <v>0</v>
      </c>
      <c r="S91">
        <v>0</v>
      </c>
      <c r="T91">
        <v>1</v>
      </c>
      <c r="U91">
        <v>332</v>
      </c>
    </row>
    <row r="92" spans="1:21" x14ac:dyDescent="0.25">
      <c r="A92" s="68" t="s">
        <v>15</v>
      </c>
      <c r="B92" s="68" t="s">
        <v>187</v>
      </c>
      <c r="C92" s="68">
        <v>0</v>
      </c>
      <c r="D92" s="68">
        <v>1</v>
      </c>
      <c r="E92" s="68">
        <v>0</v>
      </c>
      <c r="F92" s="68">
        <v>42</v>
      </c>
      <c r="P92" t="s">
        <v>15</v>
      </c>
      <c r="Q92" t="s">
        <v>187</v>
      </c>
      <c r="R92">
        <v>0</v>
      </c>
      <c r="S92">
        <v>1</v>
      </c>
      <c r="T92">
        <v>0</v>
      </c>
      <c r="U92">
        <v>42</v>
      </c>
    </row>
    <row r="93" spans="1:21" x14ac:dyDescent="0.25">
      <c r="A93" s="68" t="s">
        <v>15</v>
      </c>
      <c r="B93" s="68" t="s">
        <v>187</v>
      </c>
      <c r="C93" s="68">
        <v>0</v>
      </c>
      <c r="D93" s="68">
        <v>1</v>
      </c>
      <c r="E93" s="68">
        <v>1</v>
      </c>
      <c r="F93" s="68">
        <v>6</v>
      </c>
      <c r="P93" t="s">
        <v>15</v>
      </c>
      <c r="Q93" t="s">
        <v>187</v>
      </c>
      <c r="R93">
        <v>0</v>
      </c>
      <c r="S93">
        <v>1</v>
      </c>
      <c r="T93">
        <v>1</v>
      </c>
      <c r="U93">
        <v>6</v>
      </c>
    </row>
    <row r="94" spans="1:21" x14ac:dyDescent="0.25">
      <c r="A94" s="68" t="s">
        <v>15</v>
      </c>
      <c r="B94" s="68" t="s">
        <v>187</v>
      </c>
      <c r="C94" s="68">
        <v>1</v>
      </c>
      <c r="D94" s="68">
        <v>0</v>
      </c>
      <c r="E94" s="68">
        <v>0</v>
      </c>
      <c r="F94" s="68">
        <v>76</v>
      </c>
      <c r="P94" t="s">
        <v>15</v>
      </c>
      <c r="Q94" t="s">
        <v>187</v>
      </c>
      <c r="R94">
        <v>1</v>
      </c>
      <c r="S94">
        <v>0</v>
      </c>
      <c r="T94">
        <v>0</v>
      </c>
      <c r="U94">
        <v>76</v>
      </c>
    </row>
    <row r="95" spans="1:21" x14ac:dyDescent="0.25">
      <c r="A95" s="68" t="s">
        <v>15</v>
      </c>
      <c r="B95" s="68" t="s">
        <v>187</v>
      </c>
      <c r="C95" s="68">
        <v>1</v>
      </c>
      <c r="D95" s="68">
        <v>0</v>
      </c>
      <c r="E95" s="68">
        <v>1</v>
      </c>
      <c r="F95" s="68">
        <v>31</v>
      </c>
      <c r="P95" t="s">
        <v>15</v>
      </c>
      <c r="Q95" t="s">
        <v>187</v>
      </c>
      <c r="R95">
        <v>1</v>
      </c>
      <c r="S95">
        <v>0</v>
      </c>
      <c r="T95">
        <v>1</v>
      </c>
      <c r="U95">
        <v>31</v>
      </c>
    </row>
    <row r="96" spans="1:21" x14ac:dyDescent="0.25">
      <c r="A96" s="68" t="s">
        <v>15</v>
      </c>
      <c r="B96" s="68" t="s">
        <v>187</v>
      </c>
      <c r="C96" s="68">
        <v>1</v>
      </c>
      <c r="D96" s="68">
        <v>1</v>
      </c>
      <c r="E96" s="68">
        <v>0</v>
      </c>
      <c r="F96" s="68">
        <v>358</v>
      </c>
      <c r="P96" t="s">
        <v>15</v>
      </c>
      <c r="Q96" t="s">
        <v>187</v>
      </c>
      <c r="R96">
        <v>1</v>
      </c>
      <c r="S96">
        <v>1</v>
      </c>
      <c r="T96">
        <v>0</v>
      </c>
      <c r="U96">
        <v>358</v>
      </c>
    </row>
    <row r="97" spans="1:21" x14ac:dyDescent="0.25">
      <c r="A97" s="68" t="s">
        <v>15</v>
      </c>
      <c r="B97" s="68" t="s">
        <v>187</v>
      </c>
      <c r="C97" s="68">
        <v>1</v>
      </c>
      <c r="D97" s="68">
        <v>1</v>
      </c>
      <c r="E97" s="68">
        <v>1</v>
      </c>
      <c r="F97" s="68">
        <v>84</v>
      </c>
      <c r="P97" t="s">
        <v>15</v>
      </c>
      <c r="Q97" t="s">
        <v>187</v>
      </c>
      <c r="R97">
        <v>1</v>
      </c>
      <c r="S97">
        <v>1</v>
      </c>
      <c r="T97">
        <v>1</v>
      </c>
      <c r="U97">
        <v>84</v>
      </c>
    </row>
    <row r="98" spans="1:21" x14ac:dyDescent="0.25">
      <c r="A98" s="68" t="s">
        <v>15</v>
      </c>
      <c r="B98" s="68" t="s">
        <v>188</v>
      </c>
      <c r="C98" s="68">
        <v>0</v>
      </c>
      <c r="D98" s="68">
        <v>0</v>
      </c>
      <c r="E98" s="68">
        <v>0</v>
      </c>
      <c r="F98" s="68">
        <v>98</v>
      </c>
      <c r="P98" t="s">
        <v>15</v>
      </c>
      <c r="Q98" t="s">
        <v>188</v>
      </c>
      <c r="R98">
        <v>0</v>
      </c>
      <c r="S98">
        <v>0</v>
      </c>
      <c r="T98">
        <v>0</v>
      </c>
      <c r="U98">
        <v>98</v>
      </c>
    </row>
    <row r="99" spans="1:21" x14ac:dyDescent="0.25">
      <c r="A99" s="68" t="s">
        <v>15</v>
      </c>
      <c r="B99" s="68" t="s">
        <v>188</v>
      </c>
      <c r="C99" s="68">
        <v>0</v>
      </c>
      <c r="D99" s="68">
        <v>0</v>
      </c>
      <c r="E99" s="68">
        <v>1</v>
      </c>
      <c r="F99" s="68">
        <v>129</v>
      </c>
      <c r="P99" t="s">
        <v>15</v>
      </c>
      <c r="Q99" t="s">
        <v>188</v>
      </c>
      <c r="R99">
        <v>0</v>
      </c>
      <c r="S99">
        <v>0</v>
      </c>
      <c r="T99">
        <v>1</v>
      </c>
      <c r="U99">
        <v>129</v>
      </c>
    </row>
    <row r="100" spans="1:21" x14ac:dyDescent="0.25">
      <c r="A100" s="68" t="s">
        <v>15</v>
      </c>
      <c r="B100" s="68" t="s">
        <v>188</v>
      </c>
      <c r="C100" s="68">
        <v>0</v>
      </c>
      <c r="D100" s="68">
        <v>1</v>
      </c>
      <c r="E100" s="68">
        <v>0</v>
      </c>
      <c r="F100" s="68">
        <v>46</v>
      </c>
      <c r="P100" t="s">
        <v>15</v>
      </c>
      <c r="Q100" t="s">
        <v>188</v>
      </c>
      <c r="R100">
        <v>0</v>
      </c>
      <c r="S100">
        <v>1</v>
      </c>
      <c r="T100">
        <v>0</v>
      </c>
      <c r="U100">
        <v>46</v>
      </c>
    </row>
    <row r="101" spans="1:21" x14ac:dyDescent="0.25">
      <c r="A101" s="68" t="s">
        <v>15</v>
      </c>
      <c r="B101" s="68" t="s">
        <v>188</v>
      </c>
      <c r="C101" s="68">
        <v>0</v>
      </c>
      <c r="D101" s="68">
        <v>1</v>
      </c>
      <c r="E101" s="68">
        <v>1</v>
      </c>
      <c r="F101" s="68">
        <v>13</v>
      </c>
      <c r="P101" t="s">
        <v>15</v>
      </c>
      <c r="Q101" t="s">
        <v>188</v>
      </c>
      <c r="R101">
        <v>0</v>
      </c>
      <c r="S101">
        <v>1</v>
      </c>
      <c r="T101">
        <v>1</v>
      </c>
      <c r="U101">
        <v>13</v>
      </c>
    </row>
    <row r="102" spans="1:21" x14ac:dyDescent="0.25">
      <c r="A102" s="68" t="s">
        <v>15</v>
      </c>
      <c r="B102" s="68" t="s">
        <v>188</v>
      </c>
      <c r="C102" s="68">
        <v>1</v>
      </c>
      <c r="D102" s="68">
        <v>0</v>
      </c>
      <c r="E102" s="68">
        <v>0</v>
      </c>
      <c r="F102" s="68">
        <v>91</v>
      </c>
      <c r="P102" t="s">
        <v>15</v>
      </c>
      <c r="Q102" t="s">
        <v>188</v>
      </c>
      <c r="R102">
        <v>1</v>
      </c>
      <c r="S102">
        <v>0</v>
      </c>
      <c r="T102">
        <v>0</v>
      </c>
      <c r="U102">
        <v>91</v>
      </c>
    </row>
    <row r="103" spans="1:21" x14ac:dyDescent="0.25">
      <c r="A103" s="68" t="s">
        <v>15</v>
      </c>
      <c r="B103" s="68" t="s">
        <v>188</v>
      </c>
      <c r="C103" s="68">
        <v>1</v>
      </c>
      <c r="D103" s="68">
        <v>0</v>
      </c>
      <c r="E103" s="68">
        <v>1</v>
      </c>
      <c r="F103" s="68">
        <v>22</v>
      </c>
      <c r="P103" t="s">
        <v>15</v>
      </c>
      <c r="Q103" t="s">
        <v>188</v>
      </c>
      <c r="R103">
        <v>1</v>
      </c>
      <c r="S103">
        <v>0</v>
      </c>
      <c r="T103">
        <v>1</v>
      </c>
      <c r="U103">
        <v>22</v>
      </c>
    </row>
    <row r="104" spans="1:21" x14ac:dyDescent="0.25">
      <c r="A104" s="68" t="s">
        <v>15</v>
      </c>
      <c r="B104" s="68" t="s">
        <v>188</v>
      </c>
      <c r="C104" s="68">
        <v>1</v>
      </c>
      <c r="D104" s="68">
        <v>1</v>
      </c>
      <c r="E104" s="68">
        <v>0</v>
      </c>
      <c r="F104" s="68">
        <v>309</v>
      </c>
      <c r="P104" t="s">
        <v>15</v>
      </c>
      <c r="Q104" t="s">
        <v>188</v>
      </c>
      <c r="R104">
        <v>1</v>
      </c>
      <c r="S104">
        <v>1</v>
      </c>
      <c r="T104">
        <v>0</v>
      </c>
      <c r="U104">
        <v>309</v>
      </c>
    </row>
    <row r="105" spans="1:21" x14ac:dyDescent="0.25">
      <c r="A105" s="68" t="s">
        <v>15</v>
      </c>
      <c r="B105" s="68" t="s">
        <v>188</v>
      </c>
      <c r="C105" s="68">
        <v>1</v>
      </c>
      <c r="D105" s="68">
        <v>1</v>
      </c>
      <c r="E105" s="68">
        <v>1</v>
      </c>
      <c r="F105" s="68">
        <v>48</v>
      </c>
      <c r="P105" t="s">
        <v>15</v>
      </c>
      <c r="Q105" t="s">
        <v>188</v>
      </c>
      <c r="R105">
        <v>1</v>
      </c>
      <c r="S105">
        <v>1</v>
      </c>
      <c r="T105">
        <v>1</v>
      </c>
      <c r="U105">
        <v>48</v>
      </c>
    </row>
    <row r="106" spans="1:21" x14ac:dyDescent="0.25">
      <c r="A106" s="68" t="s">
        <v>15</v>
      </c>
      <c r="B106" s="68" t="s">
        <v>189</v>
      </c>
      <c r="C106" s="68">
        <v>0</v>
      </c>
      <c r="D106" s="68">
        <v>0</v>
      </c>
      <c r="E106" s="68">
        <v>0</v>
      </c>
      <c r="F106" s="68">
        <v>127</v>
      </c>
      <c r="P106" t="s">
        <v>15</v>
      </c>
      <c r="Q106" t="s">
        <v>189</v>
      </c>
      <c r="R106">
        <v>0</v>
      </c>
      <c r="S106">
        <v>0</v>
      </c>
      <c r="T106">
        <v>0</v>
      </c>
      <c r="U106">
        <v>127</v>
      </c>
    </row>
    <row r="107" spans="1:21" x14ac:dyDescent="0.25">
      <c r="A107" s="68" t="s">
        <v>15</v>
      </c>
      <c r="B107" s="68" t="s">
        <v>189</v>
      </c>
      <c r="C107" s="68">
        <v>0</v>
      </c>
      <c r="D107" s="68">
        <v>0</v>
      </c>
      <c r="E107" s="68">
        <v>1</v>
      </c>
      <c r="F107" s="68">
        <v>38</v>
      </c>
      <c r="P107" t="s">
        <v>15</v>
      </c>
      <c r="Q107" t="s">
        <v>189</v>
      </c>
      <c r="R107">
        <v>0</v>
      </c>
      <c r="S107">
        <v>0</v>
      </c>
      <c r="T107">
        <v>1</v>
      </c>
      <c r="U107">
        <v>38</v>
      </c>
    </row>
    <row r="108" spans="1:21" x14ac:dyDescent="0.25">
      <c r="A108" s="68" t="s">
        <v>15</v>
      </c>
      <c r="B108" s="68" t="s">
        <v>189</v>
      </c>
      <c r="C108" s="68">
        <v>0</v>
      </c>
      <c r="D108" s="68">
        <v>1</v>
      </c>
      <c r="E108" s="68">
        <v>0</v>
      </c>
      <c r="F108" s="68">
        <v>42</v>
      </c>
      <c r="P108" t="s">
        <v>15</v>
      </c>
      <c r="Q108" t="s">
        <v>189</v>
      </c>
      <c r="R108">
        <v>0</v>
      </c>
      <c r="S108">
        <v>1</v>
      </c>
      <c r="T108">
        <v>0</v>
      </c>
      <c r="U108">
        <v>42</v>
      </c>
    </row>
    <row r="109" spans="1:21" x14ac:dyDescent="0.25">
      <c r="A109" s="68" t="s">
        <v>15</v>
      </c>
      <c r="B109" s="68" t="s">
        <v>189</v>
      </c>
      <c r="C109" s="68">
        <v>0</v>
      </c>
      <c r="D109" s="68">
        <v>1</v>
      </c>
      <c r="E109" s="68">
        <v>1</v>
      </c>
      <c r="F109" s="68">
        <v>5</v>
      </c>
      <c r="P109" t="s">
        <v>15</v>
      </c>
      <c r="Q109" t="s">
        <v>189</v>
      </c>
      <c r="R109">
        <v>0</v>
      </c>
      <c r="S109">
        <v>1</v>
      </c>
      <c r="T109">
        <v>1</v>
      </c>
      <c r="U109">
        <v>5</v>
      </c>
    </row>
    <row r="110" spans="1:21" x14ac:dyDescent="0.25">
      <c r="A110" s="68" t="s">
        <v>15</v>
      </c>
      <c r="B110" s="68" t="s">
        <v>189</v>
      </c>
      <c r="C110" s="68">
        <v>1</v>
      </c>
      <c r="D110" s="68">
        <v>0</v>
      </c>
      <c r="E110" s="68">
        <v>0</v>
      </c>
      <c r="F110" s="68">
        <v>190</v>
      </c>
      <c r="P110" t="s">
        <v>15</v>
      </c>
      <c r="Q110" t="s">
        <v>189</v>
      </c>
      <c r="R110">
        <v>1</v>
      </c>
      <c r="S110">
        <v>0</v>
      </c>
      <c r="T110">
        <v>0</v>
      </c>
      <c r="U110">
        <v>190</v>
      </c>
    </row>
    <row r="111" spans="1:21" x14ac:dyDescent="0.25">
      <c r="A111" s="68" t="s">
        <v>15</v>
      </c>
      <c r="B111" s="68" t="s">
        <v>189</v>
      </c>
      <c r="C111" s="68">
        <v>1</v>
      </c>
      <c r="D111" s="68">
        <v>0</v>
      </c>
      <c r="E111" s="68">
        <v>1</v>
      </c>
      <c r="F111" s="68">
        <v>11</v>
      </c>
      <c r="P111" t="s">
        <v>15</v>
      </c>
      <c r="Q111" t="s">
        <v>189</v>
      </c>
      <c r="R111">
        <v>1</v>
      </c>
      <c r="S111">
        <v>0</v>
      </c>
      <c r="T111">
        <v>1</v>
      </c>
      <c r="U111">
        <v>11</v>
      </c>
    </row>
    <row r="112" spans="1:21" x14ac:dyDescent="0.25">
      <c r="A112" s="68" t="s">
        <v>15</v>
      </c>
      <c r="B112" s="68" t="s">
        <v>189</v>
      </c>
      <c r="C112" s="68">
        <v>1</v>
      </c>
      <c r="D112" s="68">
        <v>1</v>
      </c>
      <c r="E112" s="68">
        <v>0</v>
      </c>
      <c r="F112" s="68">
        <v>181</v>
      </c>
      <c r="P112" t="s">
        <v>15</v>
      </c>
      <c r="Q112" t="s">
        <v>189</v>
      </c>
      <c r="R112">
        <v>1</v>
      </c>
      <c r="S112">
        <v>1</v>
      </c>
      <c r="T112">
        <v>0</v>
      </c>
      <c r="U112">
        <v>181</v>
      </c>
    </row>
    <row r="113" spans="1:21" x14ac:dyDescent="0.25">
      <c r="A113" s="68" t="s">
        <v>15</v>
      </c>
      <c r="B113" s="68" t="s">
        <v>189</v>
      </c>
      <c r="C113" s="68">
        <v>1</v>
      </c>
      <c r="D113" s="68">
        <v>1</v>
      </c>
      <c r="E113" s="68">
        <v>1</v>
      </c>
      <c r="F113" s="68">
        <v>23</v>
      </c>
      <c r="P113" t="s">
        <v>15</v>
      </c>
      <c r="Q113" t="s">
        <v>189</v>
      </c>
      <c r="R113">
        <v>1</v>
      </c>
      <c r="S113">
        <v>1</v>
      </c>
      <c r="T113">
        <v>1</v>
      </c>
      <c r="U113">
        <v>23</v>
      </c>
    </row>
    <row r="114" spans="1:21" x14ac:dyDescent="0.25">
      <c r="A114" s="68" t="s">
        <v>15</v>
      </c>
      <c r="B114" s="68" t="s">
        <v>190</v>
      </c>
      <c r="C114" s="68">
        <v>0</v>
      </c>
      <c r="D114" s="68">
        <v>0</v>
      </c>
      <c r="E114" s="68">
        <v>0</v>
      </c>
      <c r="F114" s="68">
        <v>206</v>
      </c>
      <c r="P114" t="s">
        <v>15</v>
      </c>
      <c r="Q114" t="s">
        <v>190</v>
      </c>
      <c r="R114">
        <v>0</v>
      </c>
      <c r="S114">
        <v>0</v>
      </c>
      <c r="T114">
        <v>0</v>
      </c>
      <c r="U114">
        <v>206</v>
      </c>
    </row>
    <row r="115" spans="1:21" x14ac:dyDescent="0.25">
      <c r="A115" s="68" t="s">
        <v>15</v>
      </c>
      <c r="B115" s="68" t="s">
        <v>190</v>
      </c>
      <c r="C115" s="68">
        <v>0</v>
      </c>
      <c r="D115" s="68">
        <v>0</v>
      </c>
      <c r="E115" s="68">
        <v>1</v>
      </c>
      <c r="F115" s="68">
        <v>27</v>
      </c>
      <c r="P115" t="s">
        <v>15</v>
      </c>
      <c r="Q115" t="s">
        <v>190</v>
      </c>
      <c r="R115">
        <v>0</v>
      </c>
      <c r="S115">
        <v>0</v>
      </c>
      <c r="T115">
        <v>1</v>
      </c>
      <c r="U115">
        <v>27</v>
      </c>
    </row>
    <row r="116" spans="1:21" x14ac:dyDescent="0.25">
      <c r="A116" s="68" t="s">
        <v>15</v>
      </c>
      <c r="B116" s="68" t="s">
        <v>190</v>
      </c>
      <c r="C116" s="68">
        <v>0</v>
      </c>
      <c r="D116" s="68">
        <v>1</v>
      </c>
      <c r="E116" s="68">
        <v>0</v>
      </c>
      <c r="F116" s="68">
        <v>7</v>
      </c>
      <c r="P116" t="s">
        <v>15</v>
      </c>
      <c r="Q116" t="s">
        <v>190</v>
      </c>
      <c r="R116">
        <v>0</v>
      </c>
      <c r="S116">
        <v>1</v>
      </c>
      <c r="T116">
        <v>0</v>
      </c>
      <c r="U116">
        <v>7</v>
      </c>
    </row>
    <row r="117" spans="1:21" x14ac:dyDescent="0.25">
      <c r="A117" s="68" t="s">
        <v>15</v>
      </c>
      <c r="B117" s="68" t="s">
        <v>190</v>
      </c>
      <c r="C117" s="68">
        <v>0</v>
      </c>
      <c r="D117" s="68">
        <v>1</v>
      </c>
      <c r="E117" s="68">
        <v>1</v>
      </c>
      <c r="F117" s="68">
        <v>1</v>
      </c>
      <c r="P117" t="s">
        <v>15</v>
      </c>
      <c r="Q117" t="s">
        <v>190</v>
      </c>
      <c r="R117">
        <v>0</v>
      </c>
      <c r="S117">
        <v>1</v>
      </c>
      <c r="T117">
        <v>1</v>
      </c>
      <c r="U117">
        <v>1</v>
      </c>
    </row>
    <row r="118" spans="1:21" x14ac:dyDescent="0.25">
      <c r="A118" s="68" t="s">
        <v>15</v>
      </c>
      <c r="B118" s="68" t="s">
        <v>190</v>
      </c>
      <c r="C118" s="68">
        <v>1</v>
      </c>
      <c r="D118" s="68">
        <v>0</v>
      </c>
      <c r="E118" s="68">
        <v>0</v>
      </c>
      <c r="F118" s="68">
        <v>222</v>
      </c>
      <c r="P118" t="s">
        <v>15</v>
      </c>
      <c r="Q118" t="s">
        <v>190</v>
      </c>
      <c r="R118">
        <v>1</v>
      </c>
      <c r="S118">
        <v>0</v>
      </c>
      <c r="T118">
        <v>0</v>
      </c>
      <c r="U118">
        <v>222</v>
      </c>
    </row>
    <row r="119" spans="1:21" x14ac:dyDescent="0.25">
      <c r="A119" s="68" t="s">
        <v>15</v>
      </c>
      <c r="B119" s="68" t="s">
        <v>190</v>
      </c>
      <c r="C119" s="68">
        <v>1</v>
      </c>
      <c r="D119" s="68">
        <v>0</v>
      </c>
      <c r="E119" s="68">
        <v>1</v>
      </c>
      <c r="F119" s="68">
        <v>16</v>
      </c>
      <c r="P119" t="s">
        <v>15</v>
      </c>
      <c r="Q119" t="s">
        <v>190</v>
      </c>
      <c r="R119">
        <v>1</v>
      </c>
      <c r="S119">
        <v>0</v>
      </c>
      <c r="T119">
        <v>1</v>
      </c>
      <c r="U119">
        <v>16</v>
      </c>
    </row>
    <row r="120" spans="1:21" x14ac:dyDescent="0.25">
      <c r="A120" s="68" t="s">
        <v>15</v>
      </c>
      <c r="B120" s="68" t="s">
        <v>190</v>
      </c>
      <c r="C120" s="68">
        <v>1</v>
      </c>
      <c r="D120" s="68">
        <v>1</v>
      </c>
      <c r="E120" s="68">
        <v>0</v>
      </c>
      <c r="F120" s="68">
        <v>39</v>
      </c>
      <c r="P120" t="s">
        <v>15</v>
      </c>
      <c r="Q120" t="s">
        <v>190</v>
      </c>
      <c r="R120">
        <v>1</v>
      </c>
      <c r="S120">
        <v>1</v>
      </c>
      <c r="T120">
        <v>0</v>
      </c>
      <c r="U120">
        <v>39</v>
      </c>
    </row>
    <row r="121" spans="1:21" x14ac:dyDescent="0.25">
      <c r="A121" s="68" t="s">
        <v>15</v>
      </c>
      <c r="B121" s="68" t="s">
        <v>190</v>
      </c>
      <c r="C121" s="68">
        <v>1</v>
      </c>
      <c r="D121" s="68">
        <v>1</v>
      </c>
      <c r="E121" s="68">
        <v>1</v>
      </c>
      <c r="F121" s="68">
        <v>3</v>
      </c>
      <c r="P121" t="s">
        <v>15</v>
      </c>
      <c r="Q121" t="s">
        <v>190</v>
      </c>
      <c r="R121">
        <v>1</v>
      </c>
      <c r="S121">
        <v>1</v>
      </c>
      <c r="T121">
        <v>1</v>
      </c>
      <c r="U121">
        <v>3</v>
      </c>
    </row>
    <row r="122" spans="1:21" x14ac:dyDescent="0.25">
      <c r="A122" s="68" t="s">
        <v>5</v>
      </c>
      <c r="B122" s="68" t="s">
        <v>186</v>
      </c>
      <c r="C122" s="68">
        <v>0</v>
      </c>
      <c r="D122" s="68">
        <v>0</v>
      </c>
      <c r="E122" s="68">
        <v>0</v>
      </c>
      <c r="F122" s="68">
        <v>946</v>
      </c>
      <c r="P122" t="s">
        <v>5</v>
      </c>
      <c r="Q122" t="s">
        <v>186</v>
      </c>
      <c r="R122">
        <v>0</v>
      </c>
      <c r="S122">
        <v>0</v>
      </c>
      <c r="T122">
        <v>0</v>
      </c>
      <c r="U122">
        <v>946</v>
      </c>
    </row>
    <row r="123" spans="1:21" x14ac:dyDescent="0.25">
      <c r="A123" s="68" t="s">
        <v>5</v>
      </c>
      <c r="B123" s="68" t="s">
        <v>186</v>
      </c>
      <c r="C123" s="68">
        <v>0</v>
      </c>
      <c r="D123" s="68">
        <v>0</v>
      </c>
      <c r="E123" s="68">
        <v>1</v>
      </c>
      <c r="F123" s="68">
        <v>1193</v>
      </c>
      <c r="P123" t="s">
        <v>5</v>
      </c>
      <c r="Q123" t="s">
        <v>186</v>
      </c>
      <c r="R123">
        <v>0</v>
      </c>
      <c r="S123">
        <v>0</v>
      </c>
      <c r="T123">
        <v>1</v>
      </c>
      <c r="U123">
        <v>1193</v>
      </c>
    </row>
    <row r="124" spans="1:21" x14ac:dyDescent="0.25">
      <c r="A124" s="68" t="s">
        <v>5</v>
      </c>
      <c r="B124" s="68" t="s">
        <v>186</v>
      </c>
      <c r="C124" s="68">
        <v>0</v>
      </c>
      <c r="D124" s="68">
        <v>1</v>
      </c>
      <c r="E124" s="68">
        <v>0</v>
      </c>
      <c r="F124" s="68">
        <v>511</v>
      </c>
      <c r="P124" t="s">
        <v>5</v>
      </c>
      <c r="Q124" t="s">
        <v>186</v>
      </c>
      <c r="R124">
        <v>0</v>
      </c>
      <c r="S124">
        <v>1</v>
      </c>
      <c r="T124">
        <v>0</v>
      </c>
      <c r="U124">
        <v>511</v>
      </c>
    </row>
    <row r="125" spans="1:21" x14ac:dyDescent="0.25">
      <c r="A125" s="68" t="s">
        <v>5</v>
      </c>
      <c r="B125" s="68" t="s">
        <v>186</v>
      </c>
      <c r="C125" s="68">
        <v>0</v>
      </c>
      <c r="D125" s="68">
        <v>1</v>
      </c>
      <c r="E125" s="68">
        <v>1</v>
      </c>
      <c r="F125" s="68">
        <v>1674</v>
      </c>
      <c r="P125" t="s">
        <v>5</v>
      </c>
      <c r="Q125" t="s">
        <v>186</v>
      </c>
      <c r="R125">
        <v>0</v>
      </c>
      <c r="S125">
        <v>1</v>
      </c>
      <c r="T125">
        <v>1</v>
      </c>
      <c r="U125">
        <v>1674</v>
      </c>
    </row>
    <row r="126" spans="1:21" x14ac:dyDescent="0.25">
      <c r="A126" s="68" t="s">
        <v>5</v>
      </c>
      <c r="B126" s="68" t="s">
        <v>186</v>
      </c>
      <c r="C126" s="68">
        <v>1</v>
      </c>
      <c r="D126" s="68">
        <v>0</v>
      </c>
      <c r="E126" s="68">
        <v>0</v>
      </c>
      <c r="F126" s="68">
        <v>13</v>
      </c>
      <c r="P126" t="s">
        <v>5</v>
      </c>
      <c r="Q126" t="s">
        <v>186</v>
      </c>
      <c r="R126">
        <v>1</v>
      </c>
      <c r="S126">
        <v>0</v>
      </c>
      <c r="T126">
        <v>0</v>
      </c>
      <c r="U126">
        <v>13</v>
      </c>
    </row>
    <row r="127" spans="1:21" x14ac:dyDescent="0.25">
      <c r="A127" s="68" t="s">
        <v>5</v>
      </c>
      <c r="B127" s="68" t="s">
        <v>186</v>
      </c>
      <c r="C127" s="68">
        <v>1</v>
      </c>
      <c r="D127" s="68">
        <v>0</v>
      </c>
      <c r="E127" s="68">
        <v>1</v>
      </c>
      <c r="F127" s="68">
        <v>6</v>
      </c>
      <c r="P127" t="s">
        <v>5</v>
      </c>
      <c r="Q127" t="s">
        <v>186</v>
      </c>
      <c r="R127">
        <v>1</v>
      </c>
      <c r="S127">
        <v>0</v>
      </c>
      <c r="T127">
        <v>1</v>
      </c>
      <c r="U127">
        <v>6</v>
      </c>
    </row>
    <row r="128" spans="1:21" x14ac:dyDescent="0.25">
      <c r="A128" s="68" t="s">
        <v>5</v>
      </c>
      <c r="B128" s="68" t="s">
        <v>186</v>
      </c>
      <c r="C128" s="68">
        <v>1</v>
      </c>
      <c r="D128" s="68">
        <v>1</v>
      </c>
      <c r="E128" s="68">
        <v>0</v>
      </c>
      <c r="F128" s="68">
        <v>115</v>
      </c>
      <c r="P128" t="s">
        <v>5</v>
      </c>
      <c r="Q128" t="s">
        <v>186</v>
      </c>
      <c r="R128">
        <v>1</v>
      </c>
      <c r="S128">
        <v>1</v>
      </c>
      <c r="T128">
        <v>0</v>
      </c>
      <c r="U128">
        <v>115</v>
      </c>
    </row>
    <row r="129" spans="1:21" x14ac:dyDescent="0.25">
      <c r="A129" s="68" t="s">
        <v>5</v>
      </c>
      <c r="B129" s="68" t="s">
        <v>186</v>
      </c>
      <c r="C129" s="68">
        <v>1</v>
      </c>
      <c r="D129" s="68">
        <v>1</v>
      </c>
      <c r="E129" s="68">
        <v>1</v>
      </c>
      <c r="F129" s="68">
        <v>80</v>
      </c>
      <c r="P129" t="s">
        <v>5</v>
      </c>
      <c r="Q129" t="s">
        <v>186</v>
      </c>
      <c r="R129">
        <v>1</v>
      </c>
      <c r="S129">
        <v>1</v>
      </c>
      <c r="T129">
        <v>1</v>
      </c>
      <c r="U129">
        <v>80</v>
      </c>
    </row>
    <row r="130" spans="1:21" x14ac:dyDescent="0.25">
      <c r="A130" s="68" t="s">
        <v>5</v>
      </c>
      <c r="B130" s="68" t="s">
        <v>187</v>
      </c>
      <c r="C130" s="68">
        <v>0</v>
      </c>
      <c r="D130" s="68">
        <v>0</v>
      </c>
      <c r="E130" s="68">
        <v>0</v>
      </c>
      <c r="F130" s="68">
        <v>714</v>
      </c>
      <c r="P130" t="s">
        <v>5</v>
      </c>
      <c r="Q130" t="s">
        <v>187</v>
      </c>
      <c r="R130">
        <v>0</v>
      </c>
      <c r="S130">
        <v>0</v>
      </c>
      <c r="T130">
        <v>0</v>
      </c>
      <c r="U130">
        <v>714</v>
      </c>
    </row>
    <row r="131" spans="1:21" x14ac:dyDescent="0.25">
      <c r="A131" s="68" t="s">
        <v>5</v>
      </c>
      <c r="B131" s="68" t="s">
        <v>187</v>
      </c>
      <c r="C131" s="68">
        <v>0</v>
      </c>
      <c r="D131" s="68">
        <v>0</v>
      </c>
      <c r="E131" s="68">
        <v>1</v>
      </c>
      <c r="F131" s="68">
        <v>2390</v>
      </c>
      <c r="P131" t="s">
        <v>5</v>
      </c>
      <c r="Q131" t="s">
        <v>187</v>
      </c>
      <c r="R131">
        <v>0</v>
      </c>
      <c r="S131">
        <v>0</v>
      </c>
      <c r="T131">
        <v>1</v>
      </c>
      <c r="U131">
        <v>2390</v>
      </c>
    </row>
    <row r="132" spans="1:21" x14ac:dyDescent="0.25">
      <c r="A132" s="68" t="s">
        <v>5</v>
      </c>
      <c r="B132" s="68" t="s">
        <v>187</v>
      </c>
      <c r="C132" s="68">
        <v>0</v>
      </c>
      <c r="D132" s="68">
        <v>1</v>
      </c>
      <c r="E132" s="68">
        <v>0</v>
      </c>
      <c r="F132" s="68">
        <v>962</v>
      </c>
      <c r="P132" t="s">
        <v>5</v>
      </c>
      <c r="Q132" t="s">
        <v>187</v>
      </c>
      <c r="R132">
        <v>0</v>
      </c>
      <c r="S132">
        <v>1</v>
      </c>
      <c r="T132">
        <v>0</v>
      </c>
      <c r="U132">
        <v>962</v>
      </c>
    </row>
    <row r="133" spans="1:21" x14ac:dyDescent="0.25">
      <c r="A133" s="68" t="s">
        <v>5</v>
      </c>
      <c r="B133" s="68" t="s">
        <v>187</v>
      </c>
      <c r="C133" s="68">
        <v>0</v>
      </c>
      <c r="D133" s="68">
        <v>1</v>
      </c>
      <c r="E133" s="68">
        <v>1</v>
      </c>
      <c r="F133" s="68">
        <v>2988</v>
      </c>
      <c r="P133" t="s">
        <v>5</v>
      </c>
      <c r="Q133" t="s">
        <v>187</v>
      </c>
      <c r="R133">
        <v>0</v>
      </c>
      <c r="S133">
        <v>1</v>
      </c>
      <c r="T133">
        <v>1</v>
      </c>
      <c r="U133">
        <v>2988</v>
      </c>
    </row>
    <row r="134" spans="1:21" x14ac:dyDescent="0.25">
      <c r="A134" s="68" t="s">
        <v>5</v>
      </c>
      <c r="B134" s="68" t="s">
        <v>187</v>
      </c>
      <c r="C134" s="68">
        <v>1</v>
      </c>
      <c r="D134" s="68">
        <v>0</v>
      </c>
      <c r="E134" s="68">
        <v>0</v>
      </c>
      <c r="F134" s="68">
        <v>48</v>
      </c>
      <c r="P134" t="s">
        <v>5</v>
      </c>
      <c r="Q134" t="s">
        <v>187</v>
      </c>
      <c r="R134">
        <v>1</v>
      </c>
      <c r="S134">
        <v>0</v>
      </c>
      <c r="T134">
        <v>0</v>
      </c>
      <c r="U134">
        <v>48</v>
      </c>
    </row>
    <row r="135" spans="1:21" x14ac:dyDescent="0.25">
      <c r="A135" s="68" t="s">
        <v>5</v>
      </c>
      <c r="B135" s="68" t="s">
        <v>187</v>
      </c>
      <c r="C135" s="68">
        <v>1</v>
      </c>
      <c r="D135" s="68">
        <v>0</v>
      </c>
      <c r="E135" s="68">
        <v>1</v>
      </c>
      <c r="F135" s="68">
        <v>26</v>
      </c>
      <c r="P135" t="s">
        <v>5</v>
      </c>
      <c r="Q135" t="s">
        <v>187</v>
      </c>
      <c r="R135">
        <v>1</v>
      </c>
      <c r="S135">
        <v>0</v>
      </c>
      <c r="T135">
        <v>1</v>
      </c>
      <c r="U135">
        <v>26</v>
      </c>
    </row>
    <row r="136" spans="1:21" x14ac:dyDescent="0.25">
      <c r="A136" s="68" t="s">
        <v>5</v>
      </c>
      <c r="B136" s="68" t="s">
        <v>187</v>
      </c>
      <c r="C136" s="68">
        <v>1</v>
      </c>
      <c r="D136" s="68">
        <v>1</v>
      </c>
      <c r="E136" s="68">
        <v>0</v>
      </c>
      <c r="F136" s="68">
        <v>179</v>
      </c>
      <c r="P136" t="s">
        <v>5</v>
      </c>
      <c r="Q136" t="s">
        <v>187</v>
      </c>
      <c r="R136">
        <v>1</v>
      </c>
      <c r="S136">
        <v>1</v>
      </c>
      <c r="T136">
        <v>0</v>
      </c>
      <c r="U136">
        <v>179</v>
      </c>
    </row>
    <row r="137" spans="1:21" x14ac:dyDescent="0.25">
      <c r="A137" s="68" t="s">
        <v>5</v>
      </c>
      <c r="B137" s="68" t="s">
        <v>187</v>
      </c>
      <c r="C137" s="68">
        <v>1</v>
      </c>
      <c r="D137" s="68">
        <v>1</v>
      </c>
      <c r="E137" s="68">
        <v>1</v>
      </c>
      <c r="F137" s="68">
        <v>153</v>
      </c>
      <c r="P137" t="s">
        <v>5</v>
      </c>
      <c r="Q137" t="s">
        <v>187</v>
      </c>
      <c r="R137">
        <v>1</v>
      </c>
      <c r="S137">
        <v>1</v>
      </c>
      <c r="T137">
        <v>1</v>
      </c>
      <c r="U137">
        <v>153</v>
      </c>
    </row>
    <row r="138" spans="1:21" x14ac:dyDescent="0.25">
      <c r="A138" s="68" t="s">
        <v>5</v>
      </c>
      <c r="B138" s="68" t="s">
        <v>188</v>
      </c>
      <c r="C138" s="68">
        <v>0</v>
      </c>
      <c r="D138" s="68">
        <v>0</v>
      </c>
      <c r="E138" s="68">
        <v>0</v>
      </c>
      <c r="F138" s="68">
        <v>1970</v>
      </c>
      <c r="P138" t="s">
        <v>5</v>
      </c>
      <c r="Q138" t="s">
        <v>188</v>
      </c>
      <c r="R138">
        <v>0</v>
      </c>
      <c r="S138">
        <v>0</v>
      </c>
      <c r="T138">
        <v>0</v>
      </c>
      <c r="U138">
        <v>1970</v>
      </c>
    </row>
    <row r="139" spans="1:21" x14ac:dyDescent="0.25">
      <c r="A139" s="68" t="s">
        <v>5</v>
      </c>
      <c r="B139" s="68" t="s">
        <v>188</v>
      </c>
      <c r="C139" s="68">
        <v>0</v>
      </c>
      <c r="D139" s="68">
        <v>0</v>
      </c>
      <c r="E139" s="68">
        <v>1</v>
      </c>
      <c r="F139" s="68">
        <v>6828</v>
      </c>
      <c r="P139" t="s">
        <v>5</v>
      </c>
      <c r="Q139" t="s">
        <v>188</v>
      </c>
      <c r="R139">
        <v>0</v>
      </c>
      <c r="S139">
        <v>0</v>
      </c>
      <c r="T139">
        <v>1</v>
      </c>
      <c r="U139">
        <v>6828</v>
      </c>
    </row>
    <row r="140" spans="1:21" x14ac:dyDescent="0.25">
      <c r="A140" s="68" t="s">
        <v>5</v>
      </c>
      <c r="B140" s="68" t="s">
        <v>188</v>
      </c>
      <c r="C140" s="68">
        <v>0</v>
      </c>
      <c r="D140" s="68">
        <v>1</v>
      </c>
      <c r="E140" s="68">
        <v>0</v>
      </c>
      <c r="F140" s="68">
        <v>1548</v>
      </c>
      <c r="P140" t="s">
        <v>5</v>
      </c>
      <c r="Q140" t="s">
        <v>188</v>
      </c>
      <c r="R140">
        <v>0</v>
      </c>
      <c r="S140">
        <v>1</v>
      </c>
      <c r="T140">
        <v>0</v>
      </c>
      <c r="U140">
        <v>1548</v>
      </c>
    </row>
    <row r="141" spans="1:21" x14ac:dyDescent="0.25">
      <c r="A141" s="68" t="s">
        <v>5</v>
      </c>
      <c r="B141" s="68" t="s">
        <v>188</v>
      </c>
      <c r="C141" s="68">
        <v>0</v>
      </c>
      <c r="D141" s="68">
        <v>1</v>
      </c>
      <c r="E141" s="68">
        <v>1</v>
      </c>
      <c r="F141" s="68">
        <v>5660</v>
      </c>
      <c r="P141" t="s">
        <v>5</v>
      </c>
      <c r="Q141" t="s">
        <v>188</v>
      </c>
      <c r="R141">
        <v>0</v>
      </c>
      <c r="S141">
        <v>1</v>
      </c>
      <c r="T141">
        <v>1</v>
      </c>
      <c r="U141">
        <v>5660</v>
      </c>
    </row>
    <row r="142" spans="1:21" x14ac:dyDescent="0.25">
      <c r="A142" s="68" t="s">
        <v>5</v>
      </c>
      <c r="B142" s="68" t="s">
        <v>188</v>
      </c>
      <c r="C142" s="68">
        <v>1</v>
      </c>
      <c r="D142" s="68">
        <v>0</v>
      </c>
      <c r="E142" s="68">
        <v>0</v>
      </c>
      <c r="F142" s="68">
        <v>93</v>
      </c>
      <c r="P142" t="s">
        <v>5</v>
      </c>
      <c r="Q142" t="s">
        <v>188</v>
      </c>
      <c r="R142">
        <v>1</v>
      </c>
      <c r="S142">
        <v>0</v>
      </c>
      <c r="T142">
        <v>0</v>
      </c>
      <c r="U142">
        <v>93</v>
      </c>
    </row>
    <row r="143" spans="1:21" x14ac:dyDescent="0.25">
      <c r="A143" s="68" t="s">
        <v>5</v>
      </c>
      <c r="B143" s="68" t="s">
        <v>188</v>
      </c>
      <c r="C143" s="68">
        <v>1</v>
      </c>
      <c r="D143" s="68">
        <v>0</v>
      </c>
      <c r="E143" s="68">
        <v>1</v>
      </c>
      <c r="F143" s="68">
        <v>69</v>
      </c>
      <c r="P143" t="s">
        <v>5</v>
      </c>
      <c r="Q143" t="s">
        <v>188</v>
      </c>
      <c r="R143">
        <v>1</v>
      </c>
      <c r="S143">
        <v>0</v>
      </c>
      <c r="T143">
        <v>1</v>
      </c>
      <c r="U143">
        <v>69</v>
      </c>
    </row>
    <row r="144" spans="1:21" x14ac:dyDescent="0.25">
      <c r="A144" s="68" t="s">
        <v>5</v>
      </c>
      <c r="B144" s="68" t="s">
        <v>188</v>
      </c>
      <c r="C144" s="68">
        <v>1</v>
      </c>
      <c r="D144" s="68">
        <v>1</v>
      </c>
      <c r="E144" s="68">
        <v>0</v>
      </c>
      <c r="F144" s="68">
        <v>259</v>
      </c>
      <c r="P144" t="s">
        <v>5</v>
      </c>
      <c r="Q144" t="s">
        <v>188</v>
      </c>
      <c r="R144">
        <v>1</v>
      </c>
      <c r="S144">
        <v>1</v>
      </c>
      <c r="T144">
        <v>0</v>
      </c>
      <c r="U144">
        <v>259</v>
      </c>
    </row>
    <row r="145" spans="1:21" x14ac:dyDescent="0.25">
      <c r="A145" s="68" t="s">
        <v>5</v>
      </c>
      <c r="B145" s="68" t="s">
        <v>188</v>
      </c>
      <c r="C145" s="68">
        <v>1</v>
      </c>
      <c r="D145" s="68">
        <v>1</v>
      </c>
      <c r="E145" s="68">
        <v>1</v>
      </c>
      <c r="F145" s="68">
        <v>231</v>
      </c>
      <c r="P145" t="s">
        <v>5</v>
      </c>
      <c r="Q145" t="s">
        <v>188</v>
      </c>
      <c r="R145">
        <v>1</v>
      </c>
      <c r="S145">
        <v>1</v>
      </c>
      <c r="T145">
        <v>1</v>
      </c>
      <c r="U145">
        <v>231</v>
      </c>
    </row>
    <row r="146" spans="1:21" x14ac:dyDescent="0.25">
      <c r="A146" s="68" t="s">
        <v>5</v>
      </c>
      <c r="B146" s="68" t="s">
        <v>189</v>
      </c>
      <c r="C146" s="68">
        <v>0</v>
      </c>
      <c r="D146" s="68">
        <v>0</v>
      </c>
      <c r="E146" s="68">
        <v>0</v>
      </c>
      <c r="F146" s="68">
        <v>4266</v>
      </c>
      <c r="P146" t="s">
        <v>5</v>
      </c>
      <c r="Q146" t="s">
        <v>189</v>
      </c>
      <c r="R146">
        <v>0</v>
      </c>
      <c r="S146">
        <v>0</v>
      </c>
      <c r="T146">
        <v>0</v>
      </c>
      <c r="U146">
        <v>4266</v>
      </c>
    </row>
    <row r="147" spans="1:21" x14ac:dyDescent="0.25">
      <c r="A147" s="68" t="s">
        <v>5</v>
      </c>
      <c r="B147" s="68" t="s">
        <v>189</v>
      </c>
      <c r="C147" s="68">
        <v>0</v>
      </c>
      <c r="D147" s="68">
        <v>0</v>
      </c>
      <c r="E147" s="68">
        <v>1</v>
      </c>
      <c r="F147" s="68">
        <v>10911</v>
      </c>
      <c r="P147" t="s">
        <v>5</v>
      </c>
      <c r="Q147" t="s">
        <v>189</v>
      </c>
      <c r="R147">
        <v>0</v>
      </c>
      <c r="S147">
        <v>0</v>
      </c>
      <c r="T147">
        <v>1</v>
      </c>
      <c r="U147">
        <v>10911</v>
      </c>
    </row>
    <row r="148" spans="1:21" x14ac:dyDescent="0.25">
      <c r="A148" s="68" t="s">
        <v>5</v>
      </c>
      <c r="B148" s="68" t="s">
        <v>189</v>
      </c>
      <c r="C148" s="68">
        <v>0</v>
      </c>
      <c r="D148" s="68">
        <v>1</v>
      </c>
      <c r="E148" s="68">
        <v>0</v>
      </c>
      <c r="F148" s="68">
        <v>1707</v>
      </c>
      <c r="P148" t="s">
        <v>5</v>
      </c>
      <c r="Q148" t="s">
        <v>189</v>
      </c>
      <c r="R148">
        <v>0</v>
      </c>
      <c r="S148">
        <v>1</v>
      </c>
      <c r="T148">
        <v>0</v>
      </c>
      <c r="U148">
        <v>1707</v>
      </c>
    </row>
    <row r="149" spans="1:21" x14ac:dyDescent="0.25">
      <c r="A149" s="68" t="s">
        <v>5</v>
      </c>
      <c r="B149" s="68" t="s">
        <v>189</v>
      </c>
      <c r="C149" s="68">
        <v>0</v>
      </c>
      <c r="D149" s="68">
        <v>1</v>
      </c>
      <c r="E149" s="68">
        <v>1</v>
      </c>
      <c r="F149" s="68">
        <v>5270</v>
      </c>
      <c r="P149" t="s">
        <v>5</v>
      </c>
      <c r="Q149" t="s">
        <v>189</v>
      </c>
      <c r="R149">
        <v>0</v>
      </c>
      <c r="S149">
        <v>1</v>
      </c>
      <c r="T149">
        <v>1</v>
      </c>
      <c r="U149">
        <v>5270</v>
      </c>
    </row>
    <row r="150" spans="1:21" x14ac:dyDescent="0.25">
      <c r="A150" s="68" t="s">
        <v>5</v>
      </c>
      <c r="B150" s="68" t="s">
        <v>189</v>
      </c>
      <c r="C150" s="68">
        <v>1</v>
      </c>
      <c r="D150" s="68">
        <v>0</v>
      </c>
      <c r="E150" s="68">
        <v>0</v>
      </c>
      <c r="F150" s="68">
        <v>177</v>
      </c>
      <c r="P150" t="s">
        <v>5</v>
      </c>
      <c r="Q150" t="s">
        <v>189</v>
      </c>
      <c r="R150">
        <v>1</v>
      </c>
      <c r="S150">
        <v>0</v>
      </c>
      <c r="T150">
        <v>0</v>
      </c>
      <c r="U150">
        <v>177</v>
      </c>
    </row>
    <row r="151" spans="1:21" x14ac:dyDescent="0.25">
      <c r="A151" s="68" t="s">
        <v>5</v>
      </c>
      <c r="B151" s="68" t="s">
        <v>189</v>
      </c>
      <c r="C151" s="68">
        <v>1</v>
      </c>
      <c r="D151" s="68">
        <v>0</v>
      </c>
      <c r="E151" s="68">
        <v>1</v>
      </c>
      <c r="F151" s="68">
        <v>136</v>
      </c>
      <c r="P151" t="s">
        <v>5</v>
      </c>
      <c r="Q151" t="s">
        <v>189</v>
      </c>
      <c r="R151">
        <v>1</v>
      </c>
      <c r="S151">
        <v>0</v>
      </c>
      <c r="T151">
        <v>1</v>
      </c>
      <c r="U151">
        <v>136</v>
      </c>
    </row>
    <row r="152" spans="1:21" x14ac:dyDescent="0.25">
      <c r="A152" s="68" t="s">
        <v>5</v>
      </c>
      <c r="B152" s="68" t="s">
        <v>189</v>
      </c>
      <c r="C152" s="68">
        <v>1</v>
      </c>
      <c r="D152" s="68">
        <v>1</v>
      </c>
      <c r="E152" s="68">
        <v>0</v>
      </c>
      <c r="F152" s="68">
        <v>246</v>
      </c>
      <c r="P152" t="s">
        <v>5</v>
      </c>
      <c r="Q152" t="s">
        <v>189</v>
      </c>
      <c r="R152">
        <v>1</v>
      </c>
      <c r="S152">
        <v>1</v>
      </c>
      <c r="T152">
        <v>0</v>
      </c>
      <c r="U152">
        <v>246</v>
      </c>
    </row>
    <row r="153" spans="1:21" x14ac:dyDescent="0.25">
      <c r="A153" s="68" t="s">
        <v>5</v>
      </c>
      <c r="B153" s="68" t="s">
        <v>189</v>
      </c>
      <c r="C153" s="68">
        <v>1</v>
      </c>
      <c r="D153" s="68">
        <v>1</v>
      </c>
      <c r="E153" s="68">
        <v>1</v>
      </c>
      <c r="F153" s="68">
        <v>182</v>
      </c>
      <c r="P153" t="s">
        <v>5</v>
      </c>
      <c r="Q153" t="s">
        <v>189</v>
      </c>
      <c r="R153">
        <v>1</v>
      </c>
      <c r="S153">
        <v>1</v>
      </c>
      <c r="T153">
        <v>1</v>
      </c>
      <c r="U153">
        <v>182</v>
      </c>
    </row>
    <row r="154" spans="1:21" x14ac:dyDescent="0.25">
      <c r="A154" s="68" t="s">
        <v>5</v>
      </c>
      <c r="B154" s="68" t="s">
        <v>190</v>
      </c>
      <c r="C154" s="68">
        <v>0</v>
      </c>
      <c r="D154" s="68">
        <v>0</v>
      </c>
      <c r="E154" s="68">
        <v>0</v>
      </c>
      <c r="F154" s="68">
        <v>11313</v>
      </c>
      <c r="P154" t="s">
        <v>5</v>
      </c>
      <c r="Q154" t="s">
        <v>190</v>
      </c>
      <c r="R154">
        <v>0</v>
      </c>
      <c r="S154">
        <v>0</v>
      </c>
      <c r="T154">
        <v>0</v>
      </c>
      <c r="U154">
        <v>11313</v>
      </c>
    </row>
    <row r="155" spans="1:21" x14ac:dyDescent="0.25">
      <c r="A155" s="68" t="s">
        <v>5</v>
      </c>
      <c r="B155" s="68" t="s">
        <v>190</v>
      </c>
      <c r="C155" s="68">
        <v>0</v>
      </c>
      <c r="D155" s="68">
        <v>0</v>
      </c>
      <c r="E155" s="68">
        <v>1</v>
      </c>
      <c r="F155" s="68">
        <v>10436</v>
      </c>
      <c r="P155" t="s">
        <v>5</v>
      </c>
      <c r="Q155" t="s">
        <v>190</v>
      </c>
      <c r="R155">
        <v>0</v>
      </c>
      <c r="S155">
        <v>0</v>
      </c>
      <c r="T155">
        <v>1</v>
      </c>
      <c r="U155">
        <v>10436</v>
      </c>
    </row>
    <row r="156" spans="1:21" x14ac:dyDescent="0.25">
      <c r="A156" s="68" t="s">
        <v>5</v>
      </c>
      <c r="B156" s="68" t="s">
        <v>190</v>
      </c>
      <c r="C156" s="68">
        <v>0</v>
      </c>
      <c r="D156" s="68">
        <v>1</v>
      </c>
      <c r="E156" s="68">
        <v>0</v>
      </c>
      <c r="F156" s="68">
        <v>614</v>
      </c>
      <c r="P156" t="s">
        <v>5</v>
      </c>
      <c r="Q156" t="s">
        <v>190</v>
      </c>
      <c r="R156">
        <v>0</v>
      </c>
      <c r="S156">
        <v>1</v>
      </c>
      <c r="T156">
        <v>0</v>
      </c>
      <c r="U156">
        <v>614</v>
      </c>
    </row>
    <row r="157" spans="1:21" x14ac:dyDescent="0.25">
      <c r="A157" s="68" t="s">
        <v>5</v>
      </c>
      <c r="B157" s="68" t="s">
        <v>190</v>
      </c>
      <c r="C157" s="68">
        <v>0</v>
      </c>
      <c r="D157" s="68">
        <v>1</v>
      </c>
      <c r="E157" s="68">
        <v>1</v>
      </c>
      <c r="F157" s="68">
        <v>1126</v>
      </c>
      <c r="P157" t="s">
        <v>5</v>
      </c>
      <c r="Q157" t="s">
        <v>190</v>
      </c>
      <c r="R157">
        <v>0</v>
      </c>
      <c r="S157">
        <v>1</v>
      </c>
      <c r="T157">
        <v>1</v>
      </c>
      <c r="U157">
        <v>1126</v>
      </c>
    </row>
    <row r="158" spans="1:21" x14ac:dyDescent="0.25">
      <c r="A158" s="68" t="s">
        <v>5</v>
      </c>
      <c r="B158" s="68" t="s">
        <v>190</v>
      </c>
      <c r="C158" s="68">
        <v>1</v>
      </c>
      <c r="D158" s="68">
        <v>0</v>
      </c>
      <c r="E158" s="68">
        <v>0</v>
      </c>
      <c r="F158" s="68">
        <v>283</v>
      </c>
      <c r="P158" t="s">
        <v>5</v>
      </c>
      <c r="Q158" t="s">
        <v>190</v>
      </c>
      <c r="R158">
        <v>1</v>
      </c>
      <c r="S158">
        <v>0</v>
      </c>
      <c r="T158">
        <v>0</v>
      </c>
      <c r="U158">
        <v>283</v>
      </c>
    </row>
    <row r="159" spans="1:21" x14ac:dyDescent="0.25">
      <c r="A159" s="68" t="s">
        <v>5</v>
      </c>
      <c r="B159" s="68" t="s">
        <v>190</v>
      </c>
      <c r="C159" s="68">
        <v>1</v>
      </c>
      <c r="D159" s="68">
        <v>0</v>
      </c>
      <c r="E159" s="68">
        <v>1</v>
      </c>
      <c r="F159" s="68">
        <v>116</v>
      </c>
      <c r="P159" t="s">
        <v>5</v>
      </c>
      <c r="Q159" t="s">
        <v>190</v>
      </c>
      <c r="R159">
        <v>1</v>
      </c>
      <c r="S159">
        <v>0</v>
      </c>
      <c r="T159">
        <v>1</v>
      </c>
      <c r="U159">
        <v>116</v>
      </c>
    </row>
    <row r="160" spans="1:21" x14ac:dyDescent="0.25">
      <c r="A160" s="68" t="s">
        <v>5</v>
      </c>
      <c r="B160" s="68" t="s">
        <v>190</v>
      </c>
      <c r="C160" s="68">
        <v>1</v>
      </c>
      <c r="D160" s="68">
        <v>1</v>
      </c>
      <c r="E160" s="68">
        <v>0</v>
      </c>
      <c r="F160" s="68">
        <v>64</v>
      </c>
      <c r="P160" t="s">
        <v>5</v>
      </c>
      <c r="Q160" t="s">
        <v>190</v>
      </c>
      <c r="R160">
        <v>1</v>
      </c>
      <c r="S160">
        <v>1</v>
      </c>
      <c r="T160">
        <v>0</v>
      </c>
      <c r="U160">
        <v>64</v>
      </c>
    </row>
    <row r="161" spans="1:21" x14ac:dyDescent="0.25">
      <c r="A161" s="68" t="s">
        <v>5</v>
      </c>
      <c r="B161" s="68" t="s">
        <v>190</v>
      </c>
      <c r="C161" s="68">
        <v>1</v>
      </c>
      <c r="D161" s="68">
        <v>1</v>
      </c>
      <c r="E161" s="68">
        <v>1</v>
      </c>
      <c r="F161" s="68">
        <v>49</v>
      </c>
      <c r="P161" t="s">
        <v>5</v>
      </c>
      <c r="Q161" t="s">
        <v>190</v>
      </c>
      <c r="R161">
        <v>1</v>
      </c>
      <c r="S161">
        <v>1</v>
      </c>
      <c r="T161">
        <v>1</v>
      </c>
      <c r="U161">
        <v>49</v>
      </c>
    </row>
    <row r="162" spans="1:21" x14ac:dyDescent="0.25">
      <c r="A162" s="68" t="s">
        <v>18</v>
      </c>
      <c r="B162" s="68" t="s">
        <v>186</v>
      </c>
      <c r="C162" s="68">
        <v>0</v>
      </c>
      <c r="D162" s="68">
        <v>0</v>
      </c>
      <c r="E162" s="68">
        <v>0</v>
      </c>
      <c r="F162" s="68">
        <v>9</v>
      </c>
      <c r="P162" t="s">
        <v>18</v>
      </c>
      <c r="Q162" t="s">
        <v>186</v>
      </c>
      <c r="R162">
        <v>0</v>
      </c>
      <c r="S162">
        <v>0</v>
      </c>
      <c r="T162">
        <v>0</v>
      </c>
      <c r="U162">
        <v>9</v>
      </c>
    </row>
    <row r="163" spans="1:21" x14ac:dyDescent="0.25">
      <c r="A163" s="68" t="s">
        <v>18</v>
      </c>
      <c r="B163" s="68" t="s">
        <v>186</v>
      </c>
      <c r="C163" s="68">
        <v>0</v>
      </c>
      <c r="D163" s="68">
        <v>0</v>
      </c>
      <c r="E163" s="68">
        <v>1</v>
      </c>
      <c r="F163" s="68">
        <v>3</v>
      </c>
      <c r="P163" t="s">
        <v>18</v>
      </c>
      <c r="Q163" t="s">
        <v>186</v>
      </c>
      <c r="R163">
        <v>0</v>
      </c>
      <c r="S163">
        <v>0</v>
      </c>
      <c r="T163">
        <v>1</v>
      </c>
      <c r="U163">
        <v>3</v>
      </c>
    </row>
    <row r="164" spans="1:21" x14ac:dyDescent="0.25">
      <c r="A164" s="68" t="s">
        <v>18</v>
      </c>
      <c r="B164" s="68" t="s">
        <v>186</v>
      </c>
      <c r="C164" s="68">
        <v>1</v>
      </c>
      <c r="D164" s="68">
        <v>0</v>
      </c>
      <c r="E164" s="68">
        <v>0</v>
      </c>
      <c r="F164" s="68">
        <v>19</v>
      </c>
      <c r="P164" t="s">
        <v>18</v>
      </c>
      <c r="Q164" t="s">
        <v>186</v>
      </c>
      <c r="R164">
        <v>1</v>
      </c>
      <c r="S164">
        <v>0</v>
      </c>
      <c r="T164">
        <v>0</v>
      </c>
      <c r="U164">
        <v>19</v>
      </c>
    </row>
    <row r="165" spans="1:21" x14ac:dyDescent="0.25">
      <c r="A165" s="68" t="s">
        <v>18</v>
      </c>
      <c r="B165" s="68" t="s">
        <v>186</v>
      </c>
      <c r="C165" s="68">
        <v>1</v>
      </c>
      <c r="D165" s="68">
        <v>0</v>
      </c>
      <c r="E165" s="68">
        <v>1</v>
      </c>
      <c r="F165" s="68">
        <v>10</v>
      </c>
      <c r="P165" t="s">
        <v>18</v>
      </c>
      <c r="Q165" t="s">
        <v>186</v>
      </c>
      <c r="R165">
        <v>1</v>
      </c>
      <c r="S165">
        <v>0</v>
      </c>
      <c r="T165">
        <v>1</v>
      </c>
      <c r="U165">
        <v>10</v>
      </c>
    </row>
    <row r="166" spans="1:21" x14ac:dyDescent="0.25">
      <c r="A166" s="68" t="s">
        <v>18</v>
      </c>
      <c r="B166" s="68" t="s">
        <v>186</v>
      </c>
      <c r="C166" s="68">
        <v>1</v>
      </c>
      <c r="D166" s="68">
        <v>1</v>
      </c>
      <c r="E166" s="68">
        <v>0</v>
      </c>
      <c r="F166" s="68">
        <v>39</v>
      </c>
      <c r="P166" t="s">
        <v>18</v>
      </c>
      <c r="Q166" t="s">
        <v>186</v>
      </c>
      <c r="R166">
        <v>1</v>
      </c>
      <c r="S166">
        <v>1</v>
      </c>
      <c r="T166">
        <v>0</v>
      </c>
      <c r="U166">
        <v>39</v>
      </c>
    </row>
    <row r="167" spans="1:21" x14ac:dyDescent="0.25">
      <c r="A167" s="68" t="s">
        <v>18</v>
      </c>
      <c r="B167" s="68" t="s">
        <v>186</v>
      </c>
      <c r="C167" s="68">
        <v>1</v>
      </c>
      <c r="D167" s="68">
        <v>1</v>
      </c>
      <c r="E167" s="68">
        <v>1</v>
      </c>
      <c r="F167" s="68">
        <v>18</v>
      </c>
      <c r="P167" t="s">
        <v>18</v>
      </c>
      <c r="Q167" t="s">
        <v>186</v>
      </c>
      <c r="R167">
        <v>1</v>
      </c>
      <c r="S167">
        <v>1</v>
      </c>
      <c r="T167">
        <v>1</v>
      </c>
      <c r="U167">
        <v>18</v>
      </c>
    </row>
    <row r="168" spans="1:21" x14ac:dyDescent="0.25">
      <c r="A168" s="68" t="s">
        <v>18</v>
      </c>
      <c r="B168" s="68" t="s">
        <v>187</v>
      </c>
      <c r="C168" s="68">
        <v>0</v>
      </c>
      <c r="D168" s="68">
        <v>0</v>
      </c>
      <c r="E168" s="68">
        <v>0</v>
      </c>
      <c r="F168" s="68">
        <v>35</v>
      </c>
      <c r="P168" t="s">
        <v>18</v>
      </c>
      <c r="Q168" t="s">
        <v>187</v>
      </c>
      <c r="R168">
        <v>0</v>
      </c>
      <c r="S168">
        <v>0</v>
      </c>
      <c r="T168">
        <v>0</v>
      </c>
      <c r="U168">
        <v>35</v>
      </c>
    </row>
    <row r="169" spans="1:21" x14ac:dyDescent="0.25">
      <c r="A169" s="68" t="s">
        <v>18</v>
      </c>
      <c r="B169" s="68" t="s">
        <v>187</v>
      </c>
      <c r="C169" s="68">
        <v>0</v>
      </c>
      <c r="D169" s="68">
        <v>0</v>
      </c>
      <c r="E169" s="68">
        <v>1</v>
      </c>
      <c r="F169" s="68">
        <v>23</v>
      </c>
      <c r="P169" t="s">
        <v>18</v>
      </c>
      <c r="Q169" t="s">
        <v>187</v>
      </c>
      <c r="R169">
        <v>0</v>
      </c>
      <c r="S169">
        <v>0</v>
      </c>
      <c r="T169">
        <v>1</v>
      </c>
      <c r="U169">
        <v>23</v>
      </c>
    </row>
    <row r="170" spans="1:21" x14ac:dyDescent="0.25">
      <c r="A170" s="68" t="s">
        <v>18</v>
      </c>
      <c r="B170" s="68" t="s">
        <v>187</v>
      </c>
      <c r="C170" s="68">
        <v>0</v>
      </c>
      <c r="D170" s="68">
        <v>1</v>
      </c>
      <c r="E170" s="68">
        <v>0</v>
      </c>
      <c r="F170" s="68">
        <v>14</v>
      </c>
      <c r="P170" t="s">
        <v>18</v>
      </c>
      <c r="Q170" t="s">
        <v>187</v>
      </c>
      <c r="R170">
        <v>0</v>
      </c>
      <c r="S170">
        <v>1</v>
      </c>
      <c r="T170">
        <v>0</v>
      </c>
      <c r="U170">
        <v>14</v>
      </c>
    </row>
    <row r="171" spans="1:21" x14ac:dyDescent="0.25">
      <c r="A171" s="68" t="s">
        <v>18</v>
      </c>
      <c r="B171" s="68" t="s">
        <v>187</v>
      </c>
      <c r="C171" s="68">
        <v>0</v>
      </c>
      <c r="D171" s="68">
        <v>1</v>
      </c>
      <c r="E171" s="68">
        <v>1</v>
      </c>
      <c r="F171" s="68">
        <v>2</v>
      </c>
      <c r="P171" t="s">
        <v>18</v>
      </c>
      <c r="Q171" t="s">
        <v>187</v>
      </c>
      <c r="R171">
        <v>0</v>
      </c>
      <c r="S171">
        <v>1</v>
      </c>
      <c r="T171">
        <v>1</v>
      </c>
      <c r="U171">
        <v>2</v>
      </c>
    </row>
    <row r="172" spans="1:21" x14ac:dyDescent="0.25">
      <c r="A172" s="68" t="s">
        <v>18</v>
      </c>
      <c r="B172" s="68" t="s">
        <v>187</v>
      </c>
      <c r="C172" s="68">
        <v>1</v>
      </c>
      <c r="D172" s="68">
        <v>0</v>
      </c>
      <c r="E172" s="68">
        <v>0</v>
      </c>
      <c r="F172" s="68">
        <v>48</v>
      </c>
      <c r="P172" t="s">
        <v>18</v>
      </c>
      <c r="Q172" t="s">
        <v>187</v>
      </c>
      <c r="R172">
        <v>1</v>
      </c>
      <c r="S172">
        <v>0</v>
      </c>
      <c r="T172">
        <v>0</v>
      </c>
      <c r="U172">
        <v>48</v>
      </c>
    </row>
    <row r="173" spans="1:21" x14ac:dyDescent="0.25">
      <c r="A173" s="68" t="s">
        <v>18</v>
      </c>
      <c r="B173" s="68" t="s">
        <v>187</v>
      </c>
      <c r="C173" s="68">
        <v>1</v>
      </c>
      <c r="D173" s="68">
        <v>0</v>
      </c>
      <c r="E173" s="68">
        <v>1</v>
      </c>
      <c r="F173" s="68">
        <v>37</v>
      </c>
      <c r="P173" t="s">
        <v>18</v>
      </c>
      <c r="Q173" t="s">
        <v>187</v>
      </c>
      <c r="R173">
        <v>1</v>
      </c>
      <c r="S173">
        <v>0</v>
      </c>
      <c r="T173">
        <v>1</v>
      </c>
      <c r="U173">
        <v>37</v>
      </c>
    </row>
    <row r="174" spans="1:21" x14ac:dyDescent="0.25">
      <c r="A174" s="68" t="s">
        <v>18</v>
      </c>
      <c r="B174" s="68" t="s">
        <v>187</v>
      </c>
      <c r="C174" s="68">
        <v>1</v>
      </c>
      <c r="D174" s="68">
        <v>1</v>
      </c>
      <c r="E174" s="68">
        <v>0</v>
      </c>
      <c r="F174" s="68">
        <v>131</v>
      </c>
      <c r="P174" t="s">
        <v>18</v>
      </c>
      <c r="Q174" t="s">
        <v>187</v>
      </c>
      <c r="R174">
        <v>1</v>
      </c>
      <c r="S174">
        <v>1</v>
      </c>
      <c r="T174">
        <v>0</v>
      </c>
      <c r="U174">
        <v>131</v>
      </c>
    </row>
    <row r="175" spans="1:21" x14ac:dyDescent="0.25">
      <c r="A175" s="68" t="s">
        <v>18</v>
      </c>
      <c r="B175" s="68" t="s">
        <v>187</v>
      </c>
      <c r="C175" s="68">
        <v>1</v>
      </c>
      <c r="D175" s="68">
        <v>1</v>
      </c>
      <c r="E175" s="68">
        <v>1</v>
      </c>
      <c r="F175" s="68">
        <v>51</v>
      </c>
      <c r="P175" t="s">
        <v>18</v>
      </c>
      <c r="Q175" t="s">
        <v>187</v>
      </c>
      <c r="R175">
        <v>1</v>
      </c>
      <c r="S175">
        <v>1</v>
      </c>
      <c r="T175">
        <v>1</v>
      </c>
      <c r="U175">
        <v>51</v>
      </c>
    </row>
    <row r="176" spans="1:21" x14ac:dyDescent="0.25">
      <c r="A176" s="68" t="s">
        <v>18</v>
      </c>
      <c r="B176" s="68" t="s">
        <v>188</v>
      </c>
      <c r="C176" s="68">
        <v>0</v>
      </c>
      <c r="D176" s="68">
        <v>0</v>
      </c>
      <c r="E176" s="68">
        <v>0</v>
      </c>
      <c r="F176" s="68">
        <v>78</v>
      </c>
      <c r="P176" t="s">
        <v>18</v>
      </c>
      <c r="Q176" t="s">
        <v>188</v>
      </c>
      <c r="R176">
        <v>0</v>
      </c>
      <c r="S176">
        <v>0</v>
      </c>
      <c r="T176">
        <v>0</v>
      </c>
      <c r="U176">
        <v>78</v>
      </c>
    </row>
    <row r="177" spans="1:21" x14ac:dyDescent="0.25">
      <c r="A177" s="68" t="s">
        <v>18</v>
      </c>
      <c r="B177" s="68" t="s">
        <v>188</v>
      </c>
      <c r="C177" s="68">
        <v>0</v>
      </c>
      <c r="D177" s="68">
        <v>0</v>
      </c>
      <c r="E177" s="68">
        <v>1</v>
      </c>
      <c r="F177" s="68">
        <v>42</v>
      </c>
      <c r="P177" t="s">
        <v>18</v>
      </c>
      <c r="Q177" t="s">
        <v>188</v>
      </c>
      <c r="R177">
        <v>0</v>
      </c>
      <c r="S177">
        <v>0</v>
      </c>
      <c r="T177">
        <v>1</v>
      </c>
      <c r="U177">
        <v>42</v>
      </c>
    </row>
    <row r="178" spans="1:21" x14ac:dyDescent="0.25">
      <c r="A178" s="68" t="s">
        <v>18</v>
      </c>
      <c r="B178" s="68" t="s">
        <v>188</v>
      </c>
      <c r="C178" s="68">
        <v>0</v>
      </c>
      <c r="D178" s="68">
        <v>1</v>
      </c>
      <c r="E178" s="68">
        <v>0</v>
      </c>
      <c r="F178" s="68">
        <v>22</v>
      </c>
      <c r="P178" t="s">
        <v>18</v>
      </c>
      <c r="Q178" t="s">
        <v>188</v>
      </c>
      <c r="R178">
        <v>0</v>
      </c>
      <c r="S178">
        <v>1</v>
      </c>
      <c r="T178">
        <v>0</v>
      </c>
      <c r="U178">
        <v>22</v>
      </c>
    </row>
    <row r="179" spans="1:21" x14ac:dyDescent="0.25">
      <c r="A179" s="68" t="s">
        <v>18</v>
      </c>
      <c r="B179" s="68" t="s">
        <v>188</v>
      </c>
      <c r="C179" s="68">
        <v>0</v>
      </c>
      <c r="D179" s="68">
        <v>1</v>
      </c>
      <c r="E179" s="68">
        <v>1</v>
      </c>
      <c r="F179" s="68">
        <v>5</v>
      </c>
      <c r="P179" t="s">
        <v>18</v>
      </c>
      <c r="Q179" t="s">
        <v>188</v>
      </c>
      <c r="R179">
        <v>0</v>
      </c>
      <c r="S179">
        <v>1</v>
      </c>
      <c r="T179">
        <v>1</v>
      </c>
      <c r="U179">
        <v>5</v>
      </c>
    </row>
    <row r="180" spans="1:21" x14ac:dyDescent="0.25">
      <c r="A180" s="68" t="s">
        <v>18</v>
      </c>
      <c r="B180" s="68" t="s">
        <v>188</v>
      </c>
      <c r="C180" s="68">
        <v>1</v>
      </c>
      <c r="D180" s="68">
        <v>0</v>
      </c>
      <c r="E180" s="68">
        <v>0</v>
      </c>
      <c r="F180" s="68">
        <v>100</v>
      </c>
      <c r="P180" t="s">
        <v>18</v>
      </c>
      <c r="Q180" t="s">
        <v>188</v>
      </c>
      <c r="R180">
        <v>1</v>
      </c>
      <c r="S180">
        <v>0</v>
      </c>
      <c r="T180">
        <v>0</v>
      </c>
      <c r="U180">
        <v>100</v>
      </c>
    </row>
    <row r="181" spans="1:21" x14ac:dyDescent="0.25">
      <c r="A181" s="68" t="s">
        <v>18</v>
      </c>
      <c r="B181" s="68" t="s">
        <v>188</v>
      </c>
      <c r="C181" s="68">
        <v>1</v>
      </c>
      <c r="D181" s="68">
        <v>0</v>
      </c>
      <c r="E181" s="68">
        <v>1</v>
      </c>
      <c r="F181" s="68">
        <v>62</v>
      </c>
      <c r="P181" t="s">
        <v>18</v>
      </c>
      <c r="Q181" t="s">
        <v>188</v>
      </c>
      <c r="R181">
        <v>1</v>
      </c>
      <c r="S181">
        <v>0</v>
      </c>
      <c r="T181">
        <v>1</v>
      </c>
      <c r="U181">
        <v>62</v>
      </c>
    </row>
    <row r="182" spans="1:21" x14ac:dyDescent="0.25">
      <c r="A182" s="68" t="s">
        <v>18</v>
      </c>
      <c r="B182" s="68" t="s">
        <v>188</v>
      </c>
      <c r="C182" s="68">
        <v>1</v>
      </c>
      <c r="D182" s="68">
        <v>1</v>
      </c>
      <c r="E182" s="68">
        <v>0</v>
      </c>
      <c r="F182" s="68">
        <v>154</v>
      </c>
      <c r="P182" t="s">
        <v>18</v>
      </c>
      <c r="Q182" t="s">
        <v>188</v>
      </c>
      <c r="R182">
        <v>1</v>
      </c>
      <c r="S182">
        <v>1</v>
      </c>
      <c r="T182">
        <v>0</v>
      </c>
      <c r="U182">
        <v>154</v>
      </c>
    </row>
    <row r="183" spans="1:21" x14ac:dyDescent="0.25">
      <c r="A183" s="68" t="s">
        <v>18</v>
      </c>
      <c r="B183" s="68" t="s">
        <v>188</v>
      </c>
      <c r="C183" s="68">
        <v>1</v>
      </c>
      <c r="D183" s="68">
        <v>1</v>
      </c>
      <c r="E183" s="68">
        <v>1</v>
      </c>
      <c r="F183" s="68">
        <v>93</v>
      </c>
      <c r="P183" t="s">
        <v>18</v>
      </c>
      <c r="Q183" t="s">
        <v>188</v>
      </c>
      <c r="R183">
        <v>1</v>
      </c>
      <c r="S183">
        <v>1</v>
      </c>
      <c r="T183">
        <v>1</v>
      </c>
      <c r="U183">
        <v>93</v>
      </c>
    </row>
    <row r="184" spans="1:21" x14ac:dyDescent="0.25">
      <c r="A184" s="68" t="s">
        <v>18</v>
      </c>
      <c r="B184" s="68" t="s">
        <v>189</v>
      </c>
      <c r="C184" s="68">
        <v>0</v>
      </c>
      <c r="D184" s="68">
        <v>0</v>
      </c>
      <c r="E184" s="68">
        <v>0</v>
      </c>
      <c r="F184" s="68">
        <v>80</v>
      </c>
      <c r="P184" t="s">
        <v>18</v>
      </c>
      <c r="Q184" t="s">
        <v>189</v>
      </c>
      <c r="R184">
        <v>0</v>
      </c>
      <c r="S184">
        <v>0</v>
      </c>
      <c r="T184">
        <v>0</v>
      </c>
      <c r="U184">
        <v>80</v>
      </c>
    </row>
    <row r="185" spans="1:21" x14ac:dyDescent="0.25">
      <c r="A185" s="68" t="s">
        <v>18</v>
      </c>
      <c r="B185" s="68" t="s">
        <v>189</v>
      </c>
      <c r="C185" s="68">
        <v>0</v>
      </c>
      <c r="D185" s="68">
        <v>0</v>
      </c>
      <c r="E185" s="68">
        <v>1</v>
      </c>
      <c r="F185" s="68">
        <v>34</v>
      </c>
      <c r="P185" t="s">
        <v>18</v>
      </c>
      <c r="Q185" t="s">
        <v>189</v>
      </c>
      <c r="R185">
        <v>0</v>
      </c>
      <c r="S185">
        <v>0</v>
      </c>
      <c r="T185">
        <v>1</v>
      </c>
      <c r="U185">
        <v>34</v>
      </c>
    </row>
    <row r="186" spans="1:21" x14ac:dyDescent="0.25">
      <c r="A186" s="68" t="s">
        <v>18</v>
      </c>
      <c r="B186" s="68" t="s">
        <v>189</v>
      </c>
      <c r="C186" s="68">
        <v>0</v>
      </c>
      <c r="D186" s="68">
        <v>1</v>
      </c>
      <c r="E186" s="68">
        <v>0</v>
      </c>
      <c r="F186" s="68">
        <v>12</v>
      </c>
      <c r="P186" t="s">
        <v>18</v>
      </c>
      <c r="Q186" t="s">
        <v>189</v>
      </c>
      <c r="R186">
        <v>0</v>
      </c>
      <c r="S186">
        <v>1</v>
      </c>
      <c r="T186">
        <v>0</v>
      </c>
      <c r="U186">
        <v>12</v>
      </c>
    </row>
    <row r="187" spans="1:21" x14ac:dyDescent="0.25">
      <c r="A187" s="68" t="s">
        <v>18</v>
      </c>
      <c r="B187" s="68" t="s">
        <v>189</v>
      </c>
      <c r="C187" s="68">
        <v>0</v>
      </c>
      <c r="D187" s="68">
        <v>1</v>
      </c>
      <c r="E187" s="68">
        <v>1</v>
      </c>
      <c r="F187" s="68">
        <v>2</v>
      </c>
      <c r="P187" t="s">
        <v>18</v>
      </c>
      <c r="Q187" t="s">
        <v>189</v>
      </c>
      <c r="R187">
        <v>0</v>
      </c>
      <c r="S187">
        <v>1</v>
      </c>
      <c r="T187">
        <v>1</v>
      </c>
      <c r="U187">
        <v>2</v>
      </c>
    </row>
    <row r="188" spans="1:21" x14ac:dyDescent="0.25">
      <c r="A188" s="68" t="s">
        <v>18</v>
      </c>
      <c r="B188" s="68" t="s">
        <v>189</v>
      </c>
      <c r="C188" s="68">
        <v>1</v>
      </c>
      <c r="D188" s="68">
        <v>0</v>
      </c>
      <c r="E188" s="68">
        <v>0</v>
      </c>
      <c r="F188" s="68">
        <v>106</v>
      </c>
      <c r="P188" t="s">
        <v>18</v>
      </c>
      <c r="Q188" t="s">
        <v>189</v>
      </c>
      <c r="R188">
        <v>1</v>
      </c>
      <c r="S188">
        <v>0</v>
      </c>
      <c r="T188">
        <v>0</v>
      </c>
      <c r="U188">
        <v>106</v>
      </c>
    </row>
    <row r="189" spans="1:21" x14ac:dyDescent="0.25">
      <c r="A189" s="68" t="s">
        <v>18</v>
      </c>
      <c r="B189" s="68" t="s">
        <v>189</v>
      </c>
      <c r="C189" s="68">
        <v>1</v>
      </c>
      <c r="D189" s="68">
        <v>0</v>
      </c>
      <c r="E189" s="68">
        <v>1</v>
      </c>
      <c r="F189" s="68">
        <v>74</v>
      </c>
      <c r="P189" t="s">
        <v>18</v>
      </c>
      <c r="Q189" t="s">
        <v>189</v>
      </c>
      <c r="R189">
        <v>1</v>
      </c>
      <c r="S189">
        <v>0</v>
      </c>
      <c r="T189">
        <v>1</v>
      </c>
      <c r="U189">
        <v>74</v>
      </c>
    </row>
    <row r="190" spans="1:21" x14ac:dyDescent="0.25">
      <c r="A190" s="68" t="s">
        <v>18</v>
      </c>
      <c r="B190" s="68" t="s">
        <v>189</v>
      </c>
      <c r="C190" s="68">
        <v>1</v>
      </c>
      <c r="D190" s="68">
        <v>1</v>
      </c>
      <c r="E190" s="68">
        <v>0</v>
      </c>
      <c r="F190" s="68">
        <v>59</v>
      </c>
      <c r="P190" t="s">
        <v>18</v>
      </c>
      <c r="Q190" t="s">
        <v>189</v>
      </c>
      <c r="R190">
        <v>1</v>
      </c>
      <c r="S190">
        <v>1</v>
      </c>
      <c r="T190">
        <v>0</v>
      </c>
      <c r="U190">
        <v>59</v>
      </c>
    </row>
    <row r="191" spans="1:21" x14ac:dyDescent="0.25">
      <c r="A191" s="68" t="s">
        <v>18</v>
      </c>
      <c r="B191" s="68" t="s">
        <v>189</v>
      </c>
      <c r="C191" s="68">
        <v>1</v>
      </c>
      <c r="D191" s="68">
        <v>1</v>
      </c>
      <c r="E191" s="68">
        <v>1</v>
      </c>
      <c r="F191" s="68">
        <v>21</v>
      </c>
      <c r="P191" t="s">
        <v>18</v>
      </c>
      <c r="Q191" t="s">
        <v>189</v>
      </c>
      <c r="R191">
        <v>1</v>
      </c>
      <c r="S191">
        <v>1</v>
      </c>
      <c r="T191">
        <v>1</v>
      </c>
      <c r="U191">
        <v>21</v>
      </c>
    </row>
    <row r="192" spans="1:21" x14ac:dyDescent="0.25">
      <c r="A192" s="68" t="s">
        <v>18</v>
      </c>
      <c r="B192" s="68" t="s">
        <v>190</v>
      </c>
      <c r="C192" s="68">
        <v>0</v>
      </c>
      <c r="D192" s="68">
        <v>0</v>
      </c>
      <c r="E192" s="68">
        <v>0</v>
      </c>
      <c r="F192" s="68">
        <v>75</v>
      </c>
      <c r="P192" t="s">
        <v>18</v>
      </c>
      <c r="Q192" t="s">
        <v>190</v>
      </c>
      <c r="R192">
        <v>0</v>
      </c>
      <c r="S192">
        <v>0</v>
      </c>
      <c r="T192">
        <v>0</v>
      </c>
      <c r="U192">
        <v>75</v>
      </c>
    </row>
    <row r="193" spans="1:21" x14ac:dyDescent="0.25">
      <c r="A193" s="68" t="s">
        <v>18</v>
      </c>
      <c r="B193" s="68" t="s">
        <v>190</v>
      </c>
      <c r="C193" s="68">
        <v>0</v>
      </c>
      <c r="D193" s="68">
        <v>0</v>
      </c>
      <c r="E193" s="68">
        <v>1</v>
      </c>
      <c r="F193" s="68">
        <v>16</v>
      </c>
      <c r="P193" t="s">
        <v>18</v>
      </c>
      <c r="Q193" t="s">
        <v>190</v>
      </c>
      <c r="R193">
        <v>0</v>
      </c>
      <c r="S193">
        <v>0</v>
      </c>
      <c r="T193">
        <v>1</v>
      </c>
      <c r="U193">
        <v>16</v>
      </c>
    </row>
    <row r="194" spans="1:21" x14ac:dyDescent="0.25">
      <c r="A194" s="68" t="s">
        <v>18</v>
      </c>
      <c r="B194" s="68" t="s">
        <v>190</v>
      </c>
      <c r="C194" s="68">
        <v>0</v>
      </c>
      <c r="D194" s="68">
        <v>1</v>
      </c>
      <c r="E194" s="68">
        <v>0</v>
      </c>
      <c r="F194" s="68">
        <v>2</v>
      </c>
      <c r="P194" t="s">
        <v>18</v>
      </c>
      <c r="Q194" t="s">
        <v>190</v>
      </c>
      <c r="R194">
        <v>0</v>
      </c>
      <c r="S194">
        <v>1</v>
      </c>
      <c r="T194">
        <v>0</v>
      </c>
      <c r="U194">
        <v>2</v>
      </c>
    </row>
    <row r="195" spans="1:21" x14ac:dyDescent="0.25">
      <c r="A195" s="68" t="s">
        <v>18</v>
      </c>
      <c r="B195" s="68" t="s">
        <v>190</v>
      </c>
      <c r="C195" s="68">
        <v>1</v>
      </c>
      <c r="D195" s="68">
        <v>0</v>
      </c>
      <c r="E195" s="68">
        <v>0</v>
      </c>
      <c r="F195" s="68">
        <v>64</v>
      </c>
      <c r="P195" t="s">
        <v>18</v>
      </c>
      <c r="Q195" t="s">
        <v>190</v>
      </c>
      <c r="R195">
        <v>1</v>
      </c>
      <c r="S195">
        <v>0</v>
      </c>
      <c r="T195">
        <v>0</v>
      </c>
      <c r="U195">
        <v>64</v>
      </c>
    </row>
    <row r="196" spans="1:21" x14ac:dyDescent="0.25">
      <c r="A196" s="68" t="s">
        <v>18</v>
      </c>
      <c r="B196" s="68" t="s">
        <v>190</v>
      </c>
      <c r="C196" s="68">
        <v>1</v>
      </c>
      <c r="D196" s="68">
        <v>0</v>
      </c>
      <c r="E196" s="68">
        <v>1</v>
      </c>
      <c r="F196" s="68">
        <v>7</v>
      </c>
      <c r="P196" t="s">
        <v>18</v>
      </c>
      <c r="Q196" t="s">
        <v>190</v>
      </c>
      <c r="R196">
        <v>1</v>
      </c>
      <c r="S196">
        <v>0</v>
      </c>
      <c r="T196">
        <v>1</v>
      </c>
      <c r="U196">
        <v>7</v>
      </c>
    </row>
    <row r="197" spans="1:21" x14ac:dyDescent="0.25">
      <c r="A197" s="68" t="s">
        <v>18</v>
      </c>
      <c r="B197" s="68" t="s">
        <v>190</v>
      </c>
      <c r="C197" s="68">
        <v>1</v>
      </c>
      <c r="D197" s="68">
        <v>1</v>
      </c>
      <c r="E197" s="68">
        <v>0</v>
      </c>
      <c r="F197" s="68">
        <v>7</v>
      </c>
      <c r="P197" t="s">
        <v>18</v>
      </c>
      <c r="Q197" t="s">
        <v>190</v>
      </c>
      <c r="R197">
        <v>1</v>
      </c>
      <c r="S197">
        <v>1</v>
      </c>
      <c r="T197">
        <v>0</v>
      </c>
      <c r="U197">
        <v>7</v>
      </c>
    </row>
    <row r="198" spans="1:21" x14ac:dyDescent="0.25">
      <c r="A198" s="68" t="s">
        <v>18</v>
      </c>
      <c r="B198" s="68" t="s">
        <v>190</v>
      </c>
      <c r="C198" s="68">
        <v>1</v>
      </c>
      <c r="D198" s="68">
        <v>1</v>
      </c>
      <c r="E198" s="68">
        <v>1</v>
      </c>
      <c r="F198" s="68">
        <v>1</v>
      </c>
      <c r="P198" t="s">
        <v>18</v>
      </c>
      <c r="Q198" t="s">
        <v>190</v>
      </c>
      <c r="R198">
        <v>1</v>
      </c>
      <c r="S198">
        <v>1</v>
      </c>
      <c r="T198">
        <v>1</v>
      </c>
      <c r="U198">
        <v>1</v>
      </c>
    </row>
    <row r="199" spans="1:21" x14ac:dyDescent="0.25">
      <c r="A199" s="68" t="s">
        <v>7</v>
      </c>
      <c r="B199" s="68" t="s">
        <v>186</v>
      </c>
      <c r="C199" s="68">
        <v>0</v>
      </c>
      <c r="D199" s="68">
        <v>0</v>
      </c>
      <c r="E199" s="68">
        <v>0</v>
      </c>
      <c r="F199" s="68">
        <v>307</v>
      </c>
      <c r="P199" t="s">
        <v>7</v>
      </c>
      <c r="Q199" t="s">
        <v>186</v>
      </c>
      <c r="R199">
        <v>0</v>
      </c>
      <c r="S199">
        <v>0</v>
      </c>
      <c r="T199">
        <v>0</v>
      </c>
      <c r="U199">
        <v>307</v>
      </c>
    </row>
    <row r="200" spans="1:21" x14ac:dyDescent="0.25">
      <c r="A200" s="68" t="s">
        <v>7</v>
      </c>
      <c r="B200" s="68" t="s">
        <v>186</v>
      </c>
      <c r="C200" s="68">
        <v>0</v>
      </c>
      <c r="D200" s="68">
        <v>0</v>
      </c>
      <c r="E200" s="68">
        <v>1</v>
      </c>
      <c r="F200" s="68">
        <v>2100</v>
      </c>
      <c r="P200" t="s">
        <v>7</v>
      </c>
      <c r="Q200" t="s">
        <v>186</v>
      </c>
      <c r="R200">
        <v>0</v>
      </c>
      <c r="S200">
        <v>0</v>
      </c>
      <c r="T200">
        <v>1</v>
      </c>
      <c r="U200">
        <v>2100</v>
      </c>
    </row>
    <row r="201" spans="1:21" x14ac:dyDescent="0.25">
      <c r="A201" s="68" t="s">
        <v>7</v>
      </c>
      <c r="B201" s="68" t="s">
        <v>186</v>
      </c>
      <c r="C201" s="68">
        <v>0</v>
      </c>
      <c r="D201" s="68">
        <v>1</v>
      </c>
      <c r="E201" s="68">
        <v>0</v>
      </c>
      <c r="F201" s="68">
        <v>110</v>
      </c>
      <c r="P201" t="s">
        <v>7</v>
      </c>
      <c r="Q201" t="s">
        <v>186</v>
      </c>
      <c r="R201">
        <v>0</v>
      </c>
      <c r="S201">
        <v>1</v>
      </c>
      <c r="T201">
        <v>0</v>
      </c>
      <c r="U201">
        <v>110</v>
      </c>
    </row>
    <row r="202" spans="1:21" x14ac:dyDescent="0.25">
      <c r="A202" s="68" t="s">
        <v>7</v>
      </c>
      <c r="B202" s="68" t="s">
        <v>186</v>
      </c>
      <c r="C202" s="68">
        <v>0</v>
      </c>
      <c r="D202" s="68">
        <v>1</v>
      </c>
      <c r="E202" s="68">
        <v>1</v>
      </c>
      <c r="F202" s="68">
        <v>276</v>
      </c>
      <c r="P202" t="s">
        <v>7</v>
      </c>
      <c r="Q202" t="s">
        <v>186</v>
      </c>
      <c r="R202">
        <v>0</v>
      </c>
      <c r="S202">
        <v>1</v>
      </c>
      <c r="T202">
        <v>1</v>
      </c>
      <c r="U202">
        <v>276</v>
      </c>
    </row>
    <row r="203" spans="1:21" x14ac:dyDescent="0.25">
      <c r="A203" s="68" t="s">
        <v>7</v>
      </c>
      <c r="B203" s="68" t="s">
        <v>186</v>
      </c>
      <c r="C203" s="68">
        <v>1</v>
      </c>
      <c r="D203" s="68">
        <v>0</v>
      </c>
      <c r="E203" s="68">
        <v>0</v>
      </c>
      <c r="F203" s="68">
        <v>31</v>
      </c>
      <c r="P203" t="s">
        <v>7</v>
      </c>
      <c r="Q203" t="s">
        <v>186</v>
      </c>
      <c r="R203">
        <v>1</v>
      </c>
      <c r="S203">
        <v>0</v>
      </c>
      <c r="T203">
        <v>0</v>
      </c>
      <c r="U203">
        <v>31</v>
      </c>
    </row>
    <row r="204" spans="1:21" x14ac:dyDescent="0.25">
      <c r="A204" s="68" t="s">
        <v>7</v>
      </c>
      <c r="B204" s="68" t="s">
        <v>186</v>
      </c>
      <c r="C204" s="68">
        <v>1</v>
      </c>
      <c r="D204" s="68">
        <v>0</v>
      </c>
      <c r="E204" s="68">
        <v>1</v>
      </c>
      <c r="F204" s="68">
        <v>20</v>
      </c>
      <c r="P204" t="s">
        <v>7</v>
      </c>
      <c r="Q204" t="s">
        <v>186</v>
      </c>
      <c r="R204">
        <v>1</v>
      </c>
      <c r="S204">
        <v>0</v>
      </c>
      <c r="T204">
        <v>1</v>
      </c>
      <c r="U204">
        <v>20</v>
      </c>
    </row>
    <row r="205" spans="1:21" x14ac:dyDescent="0.25">
      <c r="A205" s="68" t="s">
        <v>7</v>
      </c>
      <c r="B205" s="68" t="s">
        <v>186</v>
      </c>
      <c r="C205" s="68">
        <v>1</v>
      </c>
      <c r="D205" s="68">
        <v>1</v>
      </c>
      <c r="E205" s="68">
        <v>0</v>
      </c>
      <c r="F205" s="68">
        <v>97</v>
      </c>
      <c r="P205" t="s">
        <v>7</v>
      </c>
      <c r="Q205" t="s">
        <v>186</v>
      </c>
      <c r="R205">
        <v>1</v>
      </c>
      <c r="S205">
        <v>1</v>
      </c>
      <c r="T205">
        <v>0</v>
      </c>
      <c r="U205">
        <v>97</v>
      </c>
    </row>
    <row r="206" spans="1:21" x14ac:dyDescent="0.25">
      <c r="A206" s="68" t="s">
        <v>7</v>
      </c>
      <c r="B206" s="68" t="s">
        <v>186</v>
      </c>
      <c r="C206" s="68">
        <v>1</v>
      </c>
      <c r="D206" s="68">
        <v>1</v>
      </c>
      <c r="E206" s="68">
        <v>1</v>
      </c>
      <c r="F206" s="68">
        <v>153</v>
      </c>
      <c r="P206" t="s">
        <v>7</v>
      </c>
      <c r="Q206" t="s">
        <v>186</v>
      </c>
      <c r="R206">
        <v>1</v>
      </c>
      <c r="S206">
        <v>1</v>
      </c>
      <c r="T206">
        <v>1</v>
      </c>
      <c r="U206">
        <v>153</v>
      </c>
    </row>
    <row r="207" spans="1:21" x14ac:dyDescent="0.25">
      <c r="A207" s="68" t="s">
        <v>7</v>
      </c>
      <c r="B207" s="68" t="s">
        <v>187</v>
      </c>
      <c r="C207" s="68">
        <v>0</v>
      </c>
      <c r="D207" s="68">
        <v>0</v>
      </c>
      <c r="E207" s="68">
        <v>0</v>
      </c>
      <c r="F207" s="68">
        <v>612</v>
      </c>
      <c r="P207" t="s">
        <v>7</v>
      </c>
      <c r="Q207" t="s">
        <v>187</v>
      </c>
      <c r="R207">
        <v>0</v>
      </c>
      <c r="S207">
        <v>0</v>
      </c>
      <c r="T207">
        <v>0</v>
      </c>
      <c r="U207">
        <v>612</v>
      </c>
    </row>
    <row r="208" spans="1:21" x14ac:dyDescent="0.25">
      <c r="A208" s="68" t="s">
        <v>7</v>
      </c>
      <c r="B208" s="68" t="s">
        <v>187</v>
      </c>
      <c r="C208" s="68">
        <v>0</v>
      </c>
      <c r="D208" s="68">
        <v>0</v>
      </c>
      <c r="E208" s="68">
        <v>1</v>
      </c>
      <c r="F208" s="68">
        <v>3080</v>
      </c>
      <c r="P208" t="s">
        <v>7</v>
      </c>
      <c r="Q208" t="s">
        <v>187</v>
      </c>
      <c r="R208">
        <v>0</v>
      </c>
      <c r="S208">
        <v>0</v>
      </c>
      <c r="T208">
        <v>1</v>
      </c>
      <c r="U208">
        <v>3080</v>
      </c>
    </row>
    <row r="209" spans="1:21" x14ac:dyDescent="0.25">
      <c r="A209" s="68" t="s">
        <v>7</v>
      </c>
      <c r="B209" s="68" t="s">
        <v>187</v>
      </c>
      <c r="C209" s="68">
        <v>0</v>
      </c>
      <c r="D209" s="68">
        <v>1</v>
      </c>
      <c r="E209" s="68">
        <v>0</v>
      </c>
      <c r="F209" s="68">
        <v>238</v>
      </c>
      <c r="P209" t="s">
        <v>7</v>
      </c>
      <c r="Q209" t="s">
        <v>187</v>
      </c>
      <c r="R209">
        <v>0</v>
      </c>
      <c r="S209">
        <v>1</v>
      </c>
      <c r="T209">
        <v>0</v>
      </c>
      <c r="U209">
        <v>238</v>
      </c>
    </row>
    <row r="210" spans="1:21" x14ac:dyDescent="0.25">
      <c r="A210" s="68" t="s">
        <v>7</v>
      </c>
      <c r="B210" s="68" t="s">
        <v>187</v>
      </c>
      <c r="C210" s="68">
        <v>0</v>
      </c>
      <c r="D210" s="68">
        <v>1</v>
      </c>
      <c r="E210" s="68">
        <v>1</v>
      </c>
      <c r="F210" s="68">
        <v>265</v>
      </c>
      <c r="P210" t="s">
        <v>7</v>
      </c>
      <c r="Q210" t="s">
        <v>187</v>
      </c>
      <c r="R210">
        <v>0</v>
      </c>
      <c r="S210">
        <v>1</v>
      </c>
      <c r="T210">
        <v>1</v>
      </c>
      <c r="U210">
        <v>265</v>
      </c>
    </row>
    <row r="211" spans="1:21" x14ac:dyDescent="0.25">
      <c r="A211" s="68" t="s">
        <v>7</v>
      </c>
      <c r="B211" s="68" t="s">
        <v>187</v>
      </c>
      <c r="C211" s="68">
        <v>1</v>
      </c>
      <c r="D211" s="68">
        <v>0</v>
      </c>
      <c r="E211" s="68">
        <v>0</v>
      </c>
      <c r="F211" s="68">
        <v>71</v>
      </c>
      <c r="P211" t="s">
        <v>7</v>
      </c>
      <c r="Q211" t="s">
        <v>187</v>
      </c>
      <c r="R211">
        <v>1</v>
      </c>
      <c r="S211">
        <v>0</v>
      </c>
      <c r="T211">
        <v>0</v>
      </c>
      <c r="U211">
        <v>71</v>
      </c>
    </row>
    <row r="212" spans="1:21" x14ac:dyDescent="0.25">
      <c r="A212" s="68" t="s">
        <v>7</v>
      </c>
      <c r="B212" s="68" t="s">
        <v>187</v>
      </c>
      <c r="C212" s="68">
        <v>1</v>
      </c>
      <c r="D212" s="68">
        <v>0</v>
      </c>
      <c r="E212" s="68">
        <v>1</v>
      </c>
      <c r="F212" s="68">
        <v>46</v>
      </c>
      <c r="P212" t="s">
        <v>7</v>
      </c>
      <c r="Q212" t="s">
        <v>187</v>
      </c>
      <c r="R212">
        <v>1</v>
      </c>
      <c r="S212">
        <v>0</v>
      </c>
      <c r="T212">
        <v>1</v>
      </c>
      <c r="U212">
        <v>46</v>
      </c>
    </row>
    <row r="213" spans="1:21" x14ac:dyDescent="0.25">
      <c r="A213" s="68" t="s">
        <v>7</v>
      </c>
      <c r="B213" s="68" t="s">
        <v>187</v>
      </c>
      <c r="C213" s="68">
        <v>1</v>
      </c>
      <c r="D213" s="68">
        <v>1</v>
      </c>
      <c r="E213" s="68">
        <v>0</v>
      </c>
      <c r="F213" s="68">
        <v>205</v>
      </c>
      <c r="P213" t="s">
        <v>7</v>
      </c>
      <c r="Q213" t="s">
        <v>187</v>
      </c>
      <c r="R213">
        <v>1</v>
      </c>
      <c r="S213">
        <v>1</v>
      </c>
      <c r="T213">
        <v>0</v>
      </c>
      <c r="U213">
        <v>205</v>
      </c>
    </row>
    <row r="214" spans="1:21" x14ac:dyDescent="0.25">
      <c r="A214" s="68" t="s">
        <v>7</v>
      </c>
      <c r="B214" s="68" t="s">
        <v>187</v>
      </c>
      <c r="C214" s="68">
        <v>1</v>
      </c>
      <c r="D214" s="68">
        <v>1</v>
      </c>
      <c r="E214" s="68">
        <v>1</v>
      </c>
      <c r="F214" s="68">
        <v>101</v>
      </c>
      <c r="P214" t="s">
        <v>7</v>
      </c>
      <c r="Q214" t="s">
        <v>187</v>
      </c>
      <c r="R214">
        <v>1</v>
      </c>
      <c r="S214">
        <v>1</v>
      </c>
      <c r="T214">
        <v>1</v>
      </c>
      <c r="U214">
        <v>101</v>
      </c>
    </row>
    <row r="215" spans="1:21" x14ac:dyDescent="0.25">
      <c r="A215" s="68" t="s">
        <v>7</v>
      </c>
      <c r="B215" s="68" t="s">
        <v>188</v>
      </c>
      <c r="C215" s="68">
        <v>0</v>
      </c>
      <c r="D215" s="68">
        <v>0</v>
      </c>
      <c r="E215" s="68">
        <v>0</v>
      </c>
      <c r="F215" s="68">
        <v>1661</v>
      </c>
      <c r="P215" t="s">
        <v>7</v>
      </c>
      <c r="Q215" t="s">
        <v>188</v>
      </c>
      <c r="R215">
        <v>0</v>
      </c>
      <c r="S215">
        <v>0</v>
      </c>
      <c r="T215">
        <v>0</v>
      </c>
      <c r="U215">
        <v>1661</v>
      </c>
    </row>
    <row r="216" spans="1:21" x14ac:dyDescent="0.25">
      <c r="A216" s="68" t="s">
        <v>7</v>
      </c>
      <c r="B216" s="68" t="s">
        <v>188</v>
      </c>
      <c r="C216" s="68">
        <v>0</v>
      </c>
      <c r="D216" s="68">
        <v>0</v>
      </c>
      <c r="E216" s="68">
        <v>1</v>
      </c>
      <c r="F216" s="68">
        <v>4880</v>
      </c>
      <c r="P216" t="s">
        <v>7</v>
      </c>
      <c r="Q216" t="s">
        <v>188</v>
      </c>
      <c r="R216">
        <v>0</v>
      </c>
      <c r="S216">
        <v>0</v>
      </c>
      <c r="T216">
        <v>1</v>
      </c>
      <c r="U216">
        <v>4880</v>
      </c>
    </row>
    <row r="217" spans="1:21" x14ac:dyDescent="0.25">
      <c r="A217" s="68" t="s">
        <v>7</v>
      </c>
      <c r="B217" s="68" t="s">
        <v>188</v>
      </c>
      <c r="C217" s="68">
        <v>0</v>
      </c>
      <c r="D217" s="68">
        <v>1</v>
      </c>
      <c r="E217" s="68">
        <v>0</v>
      </c>
      <c r="F217" s="68">
        <v>498</v>
      </c>
      <c r="P217" t="s">
        <v>7</v>
      </c>
      <c r="Q217" t="s">
        <v>188</v>
      </c>
      <c r="R217">
        <v>0</v>
      </c>
      <c r="S217">
        <v>1</v>
      </c>
      <c r="T217">
        <v>0</v>
      </c>
      <c r="U217">
        <v>498</v>
      </c>
    </row>
    <row r="218" spans="1:21" x14ac:dyDescent="0.25">
      <c r="A218" s="68" t="s">
        <v>7</v>
      </c>
      <c r="B218" s="68" t="s">
        <v>188</v>
      </c>
      <c r="C218" s="68">
        <v>0</v>
      </c>
      <c r="D218" s="68">
        <v>1</v>
      </c>
      <c r="E218" s="68">
        <v>1</v>
      </c>
      <c r="F218" s="68">
        <v>463</v>
      </c>
      <c r="P218" t="s">
        <v>7</v>
      </c>
      <c r="Q218" t="s">
        <v>188</v>
      </c>
      <c r="R218">
        <v>0</v>
      </c>
      <c r="S218">
        <v>1</v>
      </c>
      <c r="T218">
        <v>1</v>
      </c>
      <c r="U218">
        <v>463</v>
      </c>
    </row>
    <row r="219" spans="1:21" x14ac:dyDescent="0.25">
      <c r="A219" s="68" t="s">
        <v>7</v>
      </c>
      <c r="B219" s="68" t="s">
        <v>188</v>
      </c>
      <c r="C219" s="68">
        <v>1</v>
      </c>
      <c r="D219" s="68">
        <v>0</v>
      </c>
      <c r="E219" s="68">
        <v>0</v>
      </c>
      <c r="F219" s="68">
        <v>173</v>
      </c>
      <c r="P219" t="s">
        <v>7</v>
      </c>
      <c r="Q219" t="s">
        <v>188</v>
      </c>
      <c r="R219">
        <v>1</v>
      </c>
      <c r="S219">
        <v>0</v>
      </c>
      <c r="T219">
        <v>0</v>
      </c>
      <c r="U219">
        <v>173</v>
      </c>
    </row>
    <row r="220" spans="1:21" x14ac:dyDescent="0.25">
      <c r="A220" s="68" t="s">
        <v>7</v>
      </c>
      <c r="B220" s="68" t="s">
        <v>188</v>
      </c>
      <c r="C220" s="68">
        <v>1</v>
      </c>
      <c r="D220" s="68">
        <v>0</v>
      </c>
      <c r="E220" s="68">
        <v>1</v>
      </c>
      <c r="F220" s="68">
        <v>119</v>
      </c>
      <c r="P220" t="s">
        <v>7</v>
      </c>
      <c r="Q220" t="s">
        <v>188</v>
      </c>
      <c r="R220">
        <v>1</v>
      </c>
      <c r="S220">
        <v>0</v>
      </c>
      <c r="T220">
        <v>1</v>
      </c>
      <c r="U220">
        <v>119</v>
      </c>
    </row>
    <row r="221" spans="1:21" x14ac:dyDescent="0.25">
      <c r="A221" s="68" t="s">
        <v>7</v>
      </c>
      <c r="B221" s="68" t="s">
        <v>188</v>
      </c>
      <c r="C221" s="68">
        <v>1</v>
      </c>
      <c r="D221" s="68">
        <v>1</v>
      </c>
      <c r="E221" s="68">
        <v>0</v>
      </c>
      <c r="F221" s="68">
        <v>288</v>
      </c>
      <c r="P221" t="s">
        <v>7</v>
      </c>
      <c r="Q221" t="s">
        <v>188</v>
      </c>
      <c r="R221">
        <v>1</v>
      </c>
      <c r="S221">
        <v>1</v>
      </c>
      <c r="T221">
        <v>0</v>
      </c>
      <c r="U221">
        <v>288</v>
      </c>
    </row>
    <row r="222" spans="1:21" x14ac:dyDescent="0.25">
      <c r="A222" s="68" t="s">
        <v>7</v>
      </c>
      <c r="B222" s="68" t="s">
        <v>188</v>
      </c>
      <c r="C222" s="68">
        <v>1</v>
      </c>
      <c r="D222" s="68">
        <v>1</v>
      </c>
      <c r="E222" s="68">
        <v>1</v>
      </c>
      <c r="F222" s="68">
        <v>107</v>
      </c>
      <c r="P222" t="s">
        <v>7</v>
      </c>
      <c r="Q222" t="s">
        <v>188</v>
      </c>
      <c r="R222">
        <v>1</v>
      </c>
      <c r="S222">
        <v>1</v>
      </c>
      <c r="T222">
        <v>1</v>
      </c>
      <c r="U222">
        <v>107</v>
      </c>
    </row>
    <row r="223" spans="1:21" x14ac:dyDescent="0.25">
      <c r="A223" s="68" t="s">
        <v>7</v>
      </c>
      <c r="B223" s="68" t="s">
        <v>189</v>
      </c>
      <c r="C223" s="68">
        <v>0</v>
      </c>
      <c r="D223" s="68">
        <v>0</v>
      </c>
      <c r="E223" s="68">
        <v>0</v>
      </c>
      <c r="F223" s="68">
        <v>3188</v>
      </c>
      <c r="P223" t="s">
        <v>7</v>
      </c>
      <c r="Q223" t="s">
        <v>189</v>
      </c>
      <c r="R223">
        <v>0</v>
      </c>
      <c r="S223">
        <v>0</v>
      </c>
      <c r="T223">
        <v>0</v>
      </c>
      <c r="U223">
        <v>3188</v>
      </c>
    </row>
    <row r="224" spans="1:21" x14ac:dyDescent="0.25">
      <c r="A224" s="68" t="s">
        <v>7</v>
      </c>
      <c r="B224" s="68" t="s">
        <v>189</v>
      </c>
      <c r="C224" s="68">
        <v>0</v>
      </c>
      <c r="D224" s="68">
        <v>0</v>
      </c>
      <c r="E224" s="68">
        <v>1</v>
      </c>
      <c r="F224" s="68">
        <v>4330</v>
      </c>
      <c r="P224" t="s">
        <v>7</v>
      </c>
      <c r="Q224" t="s">
        <v>189</v>
      </c>
      <c r="R224">
        <v>0</v>
      </c>
      <c r="S224">
        <v>0</v>
      </c>
      <c r="T224">
        <v>1</v>
      </c>
      <c r="U224">
        <v>4330</v>
      </c>
    </row>
    <row r="225" spans="1:21" x14ac:dyDescent="0.25">
      <c r="A225" s="68" t="s">
        <v>7</v>
      </c>
      <c r="B225" s="68" t="s">
        <v>189</v>
      </c>
      <c r="C225" s="68">
        <v>0</v>
      </c>
      <c r="D225" s="68">
        <v>1</v>
      </c>
      <c r="E225" s="68">
        <v>0</v>
      </c>
      <c r="F225" s="68">
        <v>451</v>
      </c>
      <c r="P225" t="s">
        <v>7</v>
      </c>
      <c r="Q225" t="s">
        <v>189</v>
      </c>
      <c r="R225">
        <v>0</v>
      </c>
      <c r="S225">
        <v>1</v>
      </c>
      <c r="T225">
        <v>0</v>
      </c>
      <c r="U225">
        <v>451</v>
      </c>
    </row>
    <row r="226" spans="1:21" x14ac:dyDescent="0.25">
      <c r="A226" s="68" t="s">
        <v>7</v>
      </c>
      <c r="B226" s="68" t="s">
        <v>189</v>
      </c>
      <c r="C226" s="68">
        <v>0</v>
      </c>
      <c r="D226" s="68">
        <v>1</v>
      </c>
      <c r="E226" s="68">
        <v>1</v>
      </c>
      <c r="F226" s="68">
        <v>353</v>
      </c>
      <c r="P226" t="s">
        <v>7</v>
      </c>
      <c r="Q226" t="s">
        <v>189</v>
      </c>
      <c r="R226">
        <v>0</v>
      </c>
      <c r="S226">
        <v>1</v>
      </c>
      <c r="T226">
        <v>1</v>
      </c>
      <c r="U226">
        <v>353</v>
      </c>
    </row>
    <row r="227" spans="1:21" x14ac:dyDescent="0.25">
      <c r="A227" s="68" t="s">
        <v>7</v>
      </c>
      <c r="B227" s="68" t="s">
        <v>189</v>
      </c>
      <c r="C227" s="68">
        <v>1</v>
      </c>
      <c r="D227" s="68">
        <v>0</v>
      </c>
      <c r="E227" s="68">
        <v>0</v>
      </c>
      <c r="F227" s="68">
        <v>264</v>
      </c>
      <c r="P227" t="s">
        <v>7</v>
      </c>
      <c r="Q227" t="s">
        <v>189</v>
      </c>
      <c r="R227">
        <v>1</v>
      </c>
      <c r="S227">
        <v>0</v>
      </c>
      <c r="T227">
        <v>0</v>
      </c>
      <c r="U227">
        <v>264</v>
      </c>
    </row>
    <row r="228" spans="1:21" x14ac:dyDescent="0.25">
      <c r="A228" s="68" t="s">
        <v>7</v>
      </c>
      <c r="B228" s="68" t="s">
        <v>189</v>
      </c>
      <c r="C228" s="68">
        <v>1</v>
      </c>
      <c r="D228" s="68">
        <v>0</v>
      </c>
      <c r="E228" s="68">
        <v>1</v>
      </c>
      <c r="F228" s="68">
        <v>134</v>
      </c>
      <c r="P228" t="s">
        <v>7</v>
      </c>
      <c r="Q228" t="s">
        <v>189</v>
      </c>
      <c r="R228">
        <v>1</v>
      </c>
      <c r="S228">
        <v>0</v>
      </c>
      <c r="T228">
        <v>1</v>
      </c>
      <c r="U228">
        <v>134</v>
      </c>
    </row>
    <row r="229" spans="1:21" x14ac:dyDescent="0.25">
      <c r="A229" s="68" t="s">
        <v>7</v>
      </c>
      <c r="B229" s="68" t="s">
        <v>189</v>
      </c>
      <c r="C229" s="68">
        <v>1</v>
      </c>
      <c r="D229" s="68">
        <v>1</v>
      </c>
      <c r="E229" s="68">
        <v>0</v>
      </c>
      <c r="F229" s="68">
        <v>206</v>
      </c>
      <c r="P229" t="s">
        <v>7</v>
      </c>
      <c r="Q229" t="s">
        <v>189</v>
      </c>
      <c r="R229">
        <v>1</v>
      </c>
      <c r="S229">
        <v>1</v>
      </c>
      <c r="T229">
        <v>0</v>
      </c>
      <c r="U229">
        <v>206</v>
      </c>
    </row>
    <row r="230" spans="1:21" x14ac:dyDescent="0.25">
      <c r="A230" s="68" t="s">
        <v>7</v>
      </c>
      <c r="B230" s="68" t="s">
        <v>189</v>
      </c>
      <c r="C230" s="68">
        <v>1</v>
      </c>
      <c r="D230" s="68">
        <v>1</v>
      </c>
      <c r="E230" s="68">
        <v>1</v>
      </c>
      <c r="F230" s="68">
        <v>68</v>
      </c>
      <c r="P230" t="s">
        <v>7</v>
      </c>
      <c r="Q230" t="s">
        <v>189</v>
      </c>
      <c r="R230">
        <v>1</v>
      </c>
      <c r="S230">
        <v>1</v>
      </c>
      <c r="T230">
        <v>1</v>
      </c>
      <c r="U230">
        <v>68</v>
      </c>
    </row>
    <row r="231" spans="1:21" x14ac:dyDescent="0.25">
      <c r="A231" s="68" t="s">
        <v>7</v>
      </c>
      <c r="B231" s="68" t="s">
        <v>190</v>
      </c>
      <c r="C231" s="68">
        <v>0</v>
      </c>
      <c r="D231" s="68">
        <v>0</v>
      </c>
      <c r="E231" s="68">
        <v>0</v>
      </c>
      <c r="F231" s="68">
        <v>5087</v>
      </c>
      <c r="P231" t="s">
        <v>7</v>
      </c>
      <c r="Q231" t="s">
        <v>190</v>
      </c>
      <c r="R231">
        <v>0</v>
      </c>
      <c r="S231">
        <v>0</v>
      </c>
      <c r="T231">
        <v>0</v>
      </c>
      <c r="U231">
        <v>5087</v>
      </c>
    </row>
    <row r="232" spans="1:21" x14ac:dyDescent="0.25">
      <c r="A232" s="68" t="s">
        <v>7</v>
      </c>
      <c r="B232" s="68" t="s">
        <v>190</v>
      </c>
      <c r="C232" s="68">
        <v>0</v>
      </c>
      <c r="D232" s="68">
        <v>0</v>
      </c>
      <c r="E232" s="68">
        <v>1</v>
      </c>
      <c r="F232" s="68">
        <v>1417</v>
      </c>
      <c r="P232" t="s">
        <v>7</v>
      </c>
      <c r="Q232" t="s">
        <v>190</v>
      </c>
      <c r="R232">
        <v>0</v>
      </c>
      <c r="S232">
        <v>0</v>
      </c>
      <c r="T232">
        <v>1</v>
      </c>
      <c r="U232">
        <v>1417</v>
      </c>
    </row>
    <row r="233" spans="1:21" x14ac:dyDescent="0.25">
      <c r="A233" s="68" t="s">
        <v>7</v>
      </c>
      <c r="B233" s="68" t="s">
        <v>190</v>
      </c>
      <c r="C233" s="68">
        <v>0</v>
      </c>
      <c r="D233" s="68">
        <v>1</v>
      </c>
      <c r="E233" s="68">
        <v>0</v>
      </c>
      <c r="F233" s="68">
        <v>161</v>
      </c>
      <c r="P233" t="s">
        <v>7</v>
      </c>
      <c r="Q233" t="s">
        <v>190</v>
      </c>
      <c r="R233">
        <v>0</v>
      </c>
      <c r="S233">
        <v>1</v>
      </c>
      <c r="T233">
        <v>0</v>
      </c>
      <c r="U233">
        <v>161</v>
      </c>
    </row>
    <row r="234" spans="1:21" x14ac:dyDescent="0.25">
      <c r="A234" s="68" t="s">
        <v>7</v>
      </c>
      <c r="B234" s="68" t="s">
        <v>190</v>
      </c>
      <c r="C234" s="68">
        <v>0</v>
      </c>
      <c r="D234" s="68">
        <v>1</v>
      </c>
      <c r="E234" s="68">
        <v>1</v>
      </c>
      <c r="F234" s="68">
        <v>74</v>
      </c>
      <c r="P234" t="s">
        <v>7</v>
      </c>
      <c r="Q234" t="s">
        <v>190</v>
      </c>
      <c r="R234">
        <v>0</v>
      </c>
      <c r="S234">
        <v>1</v>
      </c>
      <c r="T234">
        <v>1</v>
      </c>
      <c r="U234">
        <v>74</v>
      </c>
    </row>
    <row r="235" spans="1:21" x14ac:dyDescent="0.25">
      <c r="A235" s="68" t="s">
        <v>7</v>
      </c>
      <c r="B235" s="68" t="s">
        <v>190</v>
      </c>
      <c r="C235" s="68">
        <v>1</v>
      </c>
      <c r="D235" s="68">
        <v>0</v>
      </c>
      <c r="E235" s="68">
        <v>0</v>
      </c>
      <c r="F235" s="68">
        <v>302</v>
      </c>
      <c r="P235" t="s">
        <v>7</v>
      </c>
      <c r="Q235" t="s">
        <v>190</v>
      </c>
      <c r="R235">
        <v>1</v>
      </c>
      <c r="S235">
        <v>0</v>
      </c>
      <c r="T235">
        <v>0</v>
      </c>
      <c r="U235">
        <v>302</v>
      </c>
    </row>
    <row r="236" spans="1:21" x14ac:dyDescent="0.25">
      <c r="A236" s="68" t="s">
        <v>7</v>
      </c>
      <c r="B236" s="68" t="s">
        <v>190</v>
      </c>
      <c r="C236" s="68">
        <v>1</v>
      </c>
      <c r="D236" s="68">
        <v>0</v>
      </c>
      <c r="E236" s="68">
        <v>1</v>
      </c>
      <c r="F236" s="68">
        <v>45</v>
      </c>
      <c r="P236" t="s">
        <v>7</v>
      </c>
      <c r="Q236" t="s">
        <v>190</v>
      </c>
      <c r="R236">
        <v>1</v>
      </c>
      <c r="S236">
        <v>0</v>
      </c>
      <c r="T236">
        <v>1</v>
      </c>
      <c r="U236">
        <v>45</v>
      </c>
    </row>
    <row r="237" spans="1:21" x14ac:dyDescent="0.25">
      <c r="A237" s="68" t="s">
        <v>7</v>
      </c>
      <c r="B237" s="68" t="s">
        <v>190</v>
      </c>
      <c r="C237" s="68">
        <v>1</v>
      </c>
      <c r="D237" s="68">
        <v>1</v>
      </c>
      <c r="E237" s="68">
        <v>0</v>
      </c>
      <c r="F237" s="68">
        <v>45</v>
      </c>
      <c r="P237" t="s">
        <v>7</v>
      </c>
      <c r="Q237" t="s">
        <v>190</v>
      </c>
      <c r="R237">
        <v>1</v>
      </c>
      <c r="S237">
        <v>1</v>
      </c>
      <c r="T237">
        <v>0</v>
      </c>
      <c r="U237">
        <v>45</v>
      </c>
    </row>
    <row r="238" spans="1:21" x14ac:dyDescent="0.25">
      <c r="A238" s="68" t="s">
        <v>7</v>
      </c>
      <c r="B238" s="68" t="s">
        <v>190</v>
      </c>
      <c r="C238" s="68">
        <v>1</v>
      </c>
      <c r="D238" s="68">
        <v>1</v>
      </c>
      <c r="E238" s="68">
        <v>1</v>
      </c>
      <c r="F238" s="68">
        <v>7</v>
      </c>
      <c r="P238" t="s">
        <v>7</v>
      </c>
      <c r="Q238" t="s">
        <v>190</v>
      </c>
      <c r="R238">
        <v>1</v>
      </c>
      <c r="S238">
        <v>1</v>
      </c>
      <c r="T238">
        <v>1</v>
      </c>
      <c r="U238">
        <v>7</v>
      </c>
    </row>
    <row r="239" spans="1:21" x14ac:dyDescent="0.25">
      <c r="A239" s="68" t="s">
        <v>19</v>
      </c>
      <c r="B239" s="68" t="s">
        <v>186</v>
      </c>
      <c r="C239" s="68">
        <v>0</v>
      </c>
      <c r="D239" s="68">
        <v>0</v>
      </c>
      <c r="E239" s="68">
        <v>0</v>
      </c>
      <c r="F239" s="68">
        <v>18</v>
      </c>
      <c r="P239" t="s">
        <v>19</v>
      </c>
      <c r="Q239" t="s">
        <v>186</v>
      </c>
      <c r="R239">
        <v>0</v>
      </c>
      <c r="S239">
        <v>0</v>
      </c>
      <c r="T239">
        <v>0</v>
      </c>
      <c r="U239">
        <v>18</v>
      </c>
    </row>
    <row r="240" spans="1:21" x14ac:dyDescent="0.25">
      <c r="A240" s="68" t="s">
        <v>19</v>
      </c>
      <c r="B240" s="68" t="s">
        <v>186</v>
      </c>
      <c r="C240" s="68">
        <v>0</v>
      </c>
      <c r="D240" s="68">
        <v>0</v>
      </c>
      <c r="E240" s="68">
        <v>1</v>
      </c>
      <c r="F240" s="68">
        <v>79</v>
      </c>
      <c r="P240" t="s">
        <v>19</v>
      </c>
      <c r="Q240" t="s">
        <v>186</v>
      </c>
      <c r="R240">
        <v>0</v>
      </c>
      <c r="S240">
        <v>0</v>
      </c>
      <c r="T240">
        <v>1</v>
      </c>
      <c r="U240">
        <v>79</v>
      </c>
    </row>
    <row r="241" spans="1:21" x14ac:dyDescent="0.25">
      <c r="A241" s="68" t="s">
        <v>19</v>
      </c>
      <c r="B241" s="68" t="s">
        <v>186</v>
      </c>
      <c r="C241" s="68">
        <v>0</v>
      </c>
      <c r="D241" s="68">
        <v>1</v>
      </c>
      <c r="E241" s="68">
        <v>0</v>
      </c>
      <c r="F241" s="68">
        <v>2</v>
      </c>
      <c r="P241" t="s">
        <v>19</v>
      </c>
      <c r="Q241" t="s">
        <v>186</v>
      </c>
      <c r="R241">
        <v>0</v>
      </c>
      <c r="S241">
        <v>1</v>
      </c>
      <c r="T241">
        <v>0</v>
      </c>
      <c r="U241">
        <v>2</v>
      </c>
    </row>
    <row r="242" spans="1:21" x14ac:dyDescent="0.25">
      <c r="A242" s="68" t="s">
        <v>19</v>
      </c>
      <c r="B242" s="68" t="s">
        <v>186</v>
      </c>
      <c r="C242" s="68">
        <v>0</v>
      </c>
      <c r="D242" s="68">
        <v>1</v>
      </c>
      <c r="E242" s="68">
        <v>1</v>
      </c>
      <c r="F242" s="68">
        <v>5</v>
      </c>
      <c r="P242" t="s">
        <v>19</v>
      </c>
      <c r="Q242" t="s">
        <v>186</v>
      </c>
      <c r="R242">
        <v>0</v>
      </c>
      <c r="S242">
        <v>1</v>
      </c>
      <c r="T242">
        <v>1</v>
      </c>
      <c r="U242">
        <v>5</v>
      </c>
    </row>
    <row r="243" spans="1:21" x14ac:dyDescent="0.25">
      <c r="A243" s="68" t="s">
        <v>19</v>
      </c>
      <c r="B243" s="68" t="s">
        <v>186</v>
      </c>
      <c r="C243" s="68">
        <v>1</v>
      </c>
      <c r="D243" s="68">
        <v>0</v>
      </c>
      <c r="E243" s="68">
        <v>0</v>
      </c>
      <c r="F243" s="68">
        <v>76</v>
      </c>
      <c r="P243" t="s">
        <v>19</v>
      </c>
      <c r="Q243" t="s">
        <v>186</v>
      </c>
      <c r="R243">
        <v>1</v>
      </c>
      <c r="S243">
        <v>0</v>
      </c>
      <c r="T243">
        <v>0</v>
      </c>
      <c r="U243">
        <v>76</v>
      </c>
    </row>
    <row r="244" spans="1:21" x14ac:dyDescent="0.25">
      <c r="A244" s="68" t="s">
        <v>19</v>
      </c>
      <c r="B244" s="68" t="s">
        <v>186</v>
      </c>
      <c r="C244" s="68">
        <v>1</v>
      </c>
      <c r="D244" s="68">
        <v>0</v>
      </c>
      <c r="E244" s="68">
        <v>1</v>
      </c>
      <c r="F244" s="68">
        <v>56</v>
      </c>
      <c r="P244" t="s">
        <v>19</v>
      </c>
      <c r="Q244" t="s">
        <v>186</v>
      </c>
      <c r="R244">
        <v>1</v>
      </c>
      <c r="S244">
        <v>0</v>
      </c>
      <c r="T244">
        <v>1</v>
      </c>
      <c r="U244">
        <v>56</v>
      </c>
    </row>
    <row r="245" spans="1:21" x14ac:dyDescent="0.25">
      <c r="A245" s="68" t="s">
        <v>19</v>
      </c>
      <c r="B245" s="68" t="s">
        <v>186</v>
      </c>
      <c r="C245" s="68">
        <v>1</v>
      </c>
      <c r="D245" s="68">
        <v>1</v>
      </c>
      <c r="E245" s="68">
        <v>0</v>
      </c>
      <c r="F245" s="68">
        <v>53</v>
      </c>
      <c r="P245" t="s">
        <v>19</v>
      </c>
      <c r="Q245" t="s">
        <v>186</v>
      </c>
      <c r="R245">
        <v>1</v>
      </c>
      <c r="S245">
        <v>1</v>
      </c>
      <c r="T245">
        <v>0</v>
      </c>
      <c r="U245">
        <v>53</v>
      </c>
    </row>
    <row r="246" spans="1:21" x14ac:dyDescent="0.25">
      <c r="A246" s="68" t="s">
        <v>19</v>
      </c>
      <c r="B246" s="68" t="s">
        <v>186</v>
      </c>
      <c r="C246" s="68">
        <v>1</v>
      </c>
      <c r="D246" s="68">
        <v>1</v>
      </c>
      <c r="E246" s="68">
        <v>1</v>
      </c>
      <c r="F246" s="68">
        <v>47</v>
      </c>
      <c r="P246" t="s">
        <v>19</v>
      </c>
      <c r="Q246" t="s">
        <v>186</v>
      </c>
      <c r="R246">
        <v>1</v>
      </c>
      <c r="S246">
        <v>1</v>
      </c>
      <c r="T246">
        <v>1</v>
      </c>
      <c r="U246">
        <v>47</v>
      </c>
    </row>
    <row r="247" spans="1:21" x14ac:dyDescent="0.25">
      <c r="A247" s="68" t="s">
        <v>19</v>
      </c>
      <c r="B247" s="68" t="s">
        <v>187</v>
      </c>
      <c r="C247" s="68">
        <v>0</v>
      </c>
      <c r="D247" s="68">
        <v>0</v>
      </c>
      <c r="E247" s="68">
        <v>0</v>
      </c>
      <c r="F247" s="68">
        <v>62</v>
      </c>
      <c r="P247" t="s">
        <v>19</v>
      </c>
      <c r="Q247" t="s">
        <v>187</v>
      </c>
      <c r="R247">
        <v>0</v>
      </c>
      <c r="S247">
        <v>0</v>
      </c>
      <c r="T247">
        <v>0</v>
      </c>
      <c r="U247">
        <v>62</v>
      </c>
    </row>
    <row r="248" spans="1:21" x14ac:dyDescent="0.25">
      <c r="A248" s="68" t="s">
        <v>19</v>
      </c>
      <c r="B248" s="68" t="s">
        <v>187</v>
      </c>
      <c r="C248" s="68">
        <v>0</v>
      </c>
      <c r="D248" s="68">
        <v>0</v>
      </c>
      <c r="E248" s="68">
        <v>1</v>
      </c>
      <c r="F248" s="68">
        <v>183</v>
      </c>
      <c r="P248" t="s">
        <v>19</v>
      </c>
      <c r="Q248" t="s">
        <v>187</v>
      </c>
      <c r="R248">
        <v>0</v>
      </c>
      <c r="S248">
        <v>0</v>
      </c>
      <c r="T248">
        <v>1</v>
      </c>
      <c r="U248">
        <v>183</v>
      </c>
    </row>
    <row r="249" spans="1:21" x14ac:dyDescent="0.25">
      <c r="A249" s="68" t="s">
        <v>19</v>
      </c>
      <c r="B249" s="68" t="s">
        <v>187</v>
      </c>
      <c r="C249" s="68">
        <v>0</v>
      </c>
      <c r="D249" s="68">
        <v>1</v>
      </c>
      <c r="E249" s="68">
        <v>0</v>
      </c>
      <c r="F249" s="68">
        <v>12</v>
      </c>
      <c r="P249" t="s">
        <v>19</v>
      </c>
      <c r="Q249" t="s">
        <v>187</v>
      </c>
      <c r="R249">
        <v>0</v>
      </c>
      <c r="S249">
        <v>1</v>
      </c>
      <c r="T249">
        <v>0</v>
      </c>
      <c r="U249">
        <v>12</v>
      </c>
    </row>
    <row r="250" spans="1:21" x14ac:dyDescent="0.25">
      <c r="A250" s="68" t="s">
        <v>19</v>
      </c>
      <c r="B250" s="68" t="s">
        <v>187</v>
      </c>
      <c r="C250" s="68">
        <v>0</v>
      </c>
      <c r="D250" s="68">
        <v>1</v>
      </c>
      <c r="E250" s="68">
        <v>1</v>
      </c>
      <c r="F250" s="68">
        <v>7</v>
      </c>
      <c r="P250" t="s">
        <v>19</v>
      </c>
      <c r="Q250" t="s">
        <v>187</v>
      </c>
      <c r="R250">
        <v>0</v>
      </c>
      <c r="S250">
        <v>1</v>
      </c>
      <c r="T250">
        <v>1</v>
      </c>
      <c r="U250">
        <v>7</v>
      </c>
    </row>
    <row r="251" spans="1:21" x14ac:dyDescent="0.25">
      <c r="A251" s="68" t="s">
        <v>19</v>
      </c>
      <c r="B251" s="68" t="s">
        <v>187</v>
      </c>
      <c r="C251" s="68">
        <v>1</v>
      </c>
      <c r="D251" s="68">
        <v>0</v>
      </c>
      <c r="E251" s="68">
        <v>0</v>
      </c>
      <c r="F251" s="68">
        <v>249</v>
      </c>
      <c r="P251" t="s">
        <v>19</v>
      </c>
      <c r="Q251" t="s">
        <v>187</v>
      </c>
      <c r="R251">
        <v>1</v>
      </c>
      <c r="S251">
        <v>0</v>
      </c>
      <c r="T251">
        <v>0</v>
      </c>
      <c r="U251">
        <v>249</v>
      </c>
    </row>
    <row r="252" spans="1:21" x14ac:dyDescent="0.25">
      <c r="A252" s="68" t="s">
        <v>19</v>
      </c>
      <c r="B252" s="68" t="s">
        <v>187</v>
      </c>
      <c r="C252" s="68">
        <v>1</v>
      </c>
      <c r="D252" s="68">
        <v>0</v>
      </c>
      <c r="E252" s="68">
        <v>1</v>
      </c>
      <c r="F252" s="68">
        <v>161</v>
      </c>
      <c r="P252" t="s">
        <v>19</v>
      </c>
      <c r="Q252" t="s">
        <v>187</v>
      </c>
      <c r="R252">
        <v>1</v>
      </c>
      <c r="S252">
        <v>0</v>
      </c>
      <c r="T252">
        <v>1</v>
      </c>
      <c r="U252">
        <v>161</v>
      </c>
    </row>
    <row r="253" spans="1:21" x14ac:dyDescent="0.25">
      <c r="A253" s="68" t="s">
        <v>19</v>
      </c>
      <c r="B253" s="68" t="s">
        <v>187</v>
      </c>
      <c r="C253" s="68">
        <v>1</v>
      </c>
      <c r="D253" s="68">
        <v>1</v>
      </c>
      <c r="E253" s="68">
        <v>0</v>
      </c>
      <c r="F253" s="68">
        <v>153</v>
      </c>
      <c r="P253" t="s">
        <v>19</v>
      </c>
      <c r="Q253" t="s">
        <v>187</v>
      </c>
      <c r="R253">
        <v>1</v>
      </c>
      <c r="S253">
        <v>1</v>
      </c>
      <c r="T253">
        <v>0</v>
      </c>
      <c r="U253">
        <v>153</v>
      </c>
    </row>
    <row r="254" spans="1:21" x14ac:dyDescent="0.25">
      <c r="A254" s="68" t="s">
        <v>19</v>
      </c>
      <c r="B254" s="68" t="s">
        <v>187</v>
      </c>
      <c r="C254" s="68">
        <v>1</v>
      </c>
      <c r="D254" s="68">
        <v>1</v>
      </c>
      <c r="E254" s="68">
        <v>1</v>
      </c>
      <c r="F254" s="68">
        <v>98</v>
      </c>
      <c r="P254" t="s">
        <v>19</v>
      </c>
      <c r="Q254" t="s">
        <v>187</v>
      </c>
      <c r="R254">
        <v>1</v>
      </c>
      <c r="S254">
        <v>1</v>
      </c>
      <c r="T254">
        <v>1</v>
      </c>
      <c r="U254">
        <v>98</v>
      </c>
    </row>
    <row r="255" spans="1:21" x14ac:dyDescent="0.25">
      <c r="A255" s="68" t="s">
        <v>19</v>
      </c>
      <c r="B255" s="68" t="s">
        <v>188</v>
      </c>
      <c r="C255" s="68">
        <v>0</v>
      </c>
      <c r="D255" s="68">
        <v>0</v>
      </c>
      <c r="E255" s="68">
        <v>0</v>
      </c>
      <c r="F255" s="68">
        <v>147</v>
      </c>
      <c r="P255" t="s">
        <v>19</v>
      </c>
      <c r="Q255" t="s">
        <v>188</v>
      </c>
      <c r="R255">
        <v>0</v>
      </c>
      <c r="S255">
        <v>0</v>
      </c>
      <c r="T255">
        <v>0</v>
      </c>
      <c r="U255">
        <v>147</v>
      </c>
    </row>
    <row r="256" spans="1:21" x14ac:dyDescent="0.25">
      <c r="A256" s="68" t="s">
        <v>19</v>
      </c>
      <c r="B256" s="68" t="s">
        <v>188</v>
      </c>
      <c r="C256" s="68">
        <v>0</v>
      </c>
      <c r="D256" s="68">
        <v>0</v>
      </c>
      <c r="E256" s="68">
        <v>1</v>
      </c>
      <c r="F256" s="68">
        <v>407</v>
      </c>
      <c r="P256" t="s">
        <v>19</v>
      </c>
      <c r="Q256" t="s">
        <v>188</v>
      </c>
      <c r="R256">
        <v>0</v>
      </c>
      <c r="S256">
        <v>0</v>
      </c>
      <c r="T256">
        <v>1</v>
      </c>
      <c r="U256">
        <v>407</v>
      </c>
    </row>
    <row r="257" spans="1:21" x14ac:dyDescent="0.25">
      <c r="A257" s="68" t="s">
        <v>19</v>
      </c>
      <c r="B257" s="68" t="s">
        <v>188</v>
      </c>
      <c r="C257" s="68">
        <v>0</v>
      </c>
      <c r="D257" s="68">
        <v>1</v>
      </c>
      <c r="E257" s="68">
        <v>0</v>
      </c>
      <c r="F257" s="68">
        <v>20</v>
      </c>
      <c r="P257" t="s">
        <v>19</v>
      </c>
      <c r="Q257" t="s">
        <v>188</v>
      </c>
      <c r="R257">
        <v>0</v>
      </c>
      <c r="S257">
        <v>1</v>
      </c>
      <c r="T257">
        <v>0</v>
      </c>
      <c r="U257">
        <v>20</v>
      </c>
    </row>
    <row r="258" spans="1:21" x14ac:dyDescent="0.25">
      <c r="A258" s="68" t="s">
        <v>19</v>
      </c>
      <c r="B258" s="68" t="s">
        <v>188</v>
      </c>
      <c r="C258" s="68">
        <v>0</v>
      </c>
      <c r="D258" s="68">
        <v>1</v>
      </c>
      <c r="E258" s="68">
        <v>1</v>
      </c>
      <c r="F258" s="68">
        <v>18</v>
      </c>
      <c r="P258" t="s">
        <v>19</v>
      </c>
      <c r="Q258" t="s">
        <v>188</v>
      </c>
      <c r="R258">
        <v>0</v>
      </c>
      <c r="S258">
        <v>1</v>
      </c>
      <c r="T258">
        <v>1</v>
      </c>
      <c r="U258">
        <v>18</v>
      </c>
    </row>
    <row r="259" spans="1:21" x14ac:dyDescent="0.25">
      <c r="A259" s="68" t="s">
        <v>19</v>
      </c>
      <c r="B259" s="68" t="s">
        <v>188</v>
      </c>
      <c r="C259" s="68">
        <v>1</v>
      </c>
      <c r="D259" s="68">
        <v>0</v>
      </c>
      <c r="E259" s="68">
        <v>0</v>
      </c>
      <c r="F259" s="68">
        <v>551</v>
      </c>
      <c r="P259" t="s">
        <v>19</v>
      </c>
      <c r="Q259" t="s">
        <v>188</v>
      </c>
      <c r="R259">
        <v>1</v>
      </c>
      <c r="S259">
        <v>0</v>
      </c>
      <c r="T259">
        <v>0</v>
      </c>
      <c r="U259">
        <v>551</v>
      </c>
    </row>
    <row r="260" spans="1:21" x14ac:dyDescent="0.25">
      <c r="A260" s="68" t="s">
        <v>19</v>
      </c>
      <c r="B260" s="68" t="s">
        <v>188</v>
      </c>
      <c r="C260" s="68">
        <v>1</v>
      </c>
      <c r="D260" s="68">
        <v>0</v>
      </c>
      <c r="E260" s="68">
        <v>1</v>
      </c>
      <c r="F260" s="68">
        <v>313</v>
      </c>
      <c r="P260" t="s">
        <v>19</v>
      </c>
      <c r="Q260" t="s">
        <v>188</v>
      </c>
      <c r="R260">
        <v>1</v>
      </c>
      <c r="S260">
        <v>0</v>
      </c>
      <c r="T260">
        <v>1</v>
      </c>
      <c r="U260">
        <v>313</v>
      </c>
    </row>
    <row r="261" spans="1:21" x14ac:dyDescent="0.25">
      <c r="A261" s="68" t="s">
        <v>19</v>
      </c>
      <c r="B261" s="68" t="s">
        <v>188</v>
      </c>
      <c r="C261" s="68">
        <v>1</v>
      </c>
      <c r="D261" s="68">
        <v>1</v>
      </c>
      <c r="E261" s="68">
        <v>0</v>
      </c>
      <c r="F261" s="68">
        <v>231</v>
      </c>
      <c r="P261" t="s">
        <v>19</v>
      </c>
      <c r="Q261" t="s">
        <v>188</v>
      </c>
      <c r="R261">
        <v>1</v>
      </c>
      <c r="S261">
        <v>1</v>
      </c>
      <c r="T261">
        <v>0</v>
      </c>
      <c r="U261">
        <v>231</v>
      </c>
    </row>
    <row r="262" spans="1:21" x14ac:dyDescent="0.25">
      <c r="A262" s="68" t="s">
        <v>19</v>
      </c>
      <c r="B262" s="68" t="s">
        <v>188</v>
      </c>
      <c r="C262" s="68">
        <v>1</v>
      </c>
      <c r="D262" s="68">
        <v>1</v>
      </c>
      <c r="E262" s="68">
        <v>1</v>
      </c>
      <c r="F262" s="68">
        <v>141</v>
      </c>
      <c r="P262" t="s">
        <v>19</v>
      </c>
      <c r="Q262" t="s">
        <v>188</v>
      </c>
      <c r="R262">
        <v>1</v>
      </c>
      <c r="S262">
        <v>1</v>
      </c>
      <c r="T262">
        <v>1</v>
      </c>
      <c r="U262">
        <v>141</v>
      </c>
    </row>
    <row r="263" spans="1:21" x14ac:dyDescent="0.25">
      <c r="A263" s="68" t="s">
        <v>19</v>
      </c>
      <c r="B263" s="68" t="s">
        <v>189</v>
      </c>
      <c r="C263" s="68">
        <v>0</v>
      </c>
      <c r="D263" s="68">
        <v>0</v>
      </c>
      <c r="E263" s="68">
        <v>0</v>
      </c>
      <c r="F263" s="68">
        <v>187</v>
      </c>
      <c r="P263" t="s">
        <v>19</v>
      </c>
      <c r="Q263" t="s">
        <v>189</v>
      </c>
      <c r="R263">
        <v>0</v>
      </c>
      <c r="S263">
        <v>0</v>
      </c>
      <c r="T263">
        <v>0</v>
      </c>
      <c r="U263">
        <v>187</v>
      </c>
    </row>
    <row r="264" spans="1:21" x14ac:dyDescent="0.25">
      <c r="A264" s="68" t="s">
        <v>19</v>
      </c>
      <c r="B264" s="68" t="s">
        <v>189</v>
      </c>
      <c r="C264" s="68">
        <v>0</v>
      </c>
      <c r="D264" s="68">
        <v>0</v>
      </c>
      <c r="E264" s="68">
        <v>1</v>
      </c>
      <c r="F264" s="68">
        <v>368</v>
      </c>
      <c r="P264" t="s">
        <v>19</v>
      </c>
      <c r="Q264" t="s">
        <v>189</v>
      </c>
      <c r="R264">
        <v>0</v>
      </c>
      <c r="S264">
        <v>0</v>
      </c>
      <c r="T264">
        <v>1</v>
      </c>
      <c r="U264">
        <v>368</v>
      </c>
    </row>
    <row r="265" spans="1:21" x14ac:dyDescent="0.25">
      <c r="A265" s="68" t="s">
        <v>19</v>
      </c>
      <c r="B265" s="68" t="s">
        <v>189</v>
      </c>
      <c r="C265" s="68">
        <v>0</v>
      </c>
      <c r="D265" s="68">
        <v>1</v>
      </c>
      <c r="E265" s="68">
        <v>0</v>
      </c>
      <c r="F265" s="68">
        <v>11</v>
      </c>
      <c r="P265" t="s">
        <v>19</v>
      </c>
      <c r="Q265" t="s">
        <v>189</v>
      </c>
      <c r="R265">
        <v>0</v>
      </c>
      <c r="S265">
        <v>1</v>
      </c>
      <c r="T265">
        <v>0</v>
      </c>
      <c r="U265">
        <v>11</v>
      </c>
    </row>
    <row r="266" spans="1:21" x14ac:dyDescent="0.25">
      <c r="A266" s="68" t="s">
        <v>19</v>
      </c>
      <c r="B266" s="68" t="s">
        <v>189</v>
      </c>
      <c r="C266" s="68">
        <v>0</v>
      </c>
      <c r="D266" s="68">
        <v>1</v>
      </c>
      <c r="E266" s="68">
        <v>1</v>
      </c>
      <c r="F266" s="68">
        <v>12</v>
      </c>
      <c r="P266" t="s">
        <v>19</v>
      </c>
      <c r="Q266" t="s">
        <v>189</v>
      </c>
      <c r="R266">
        <v>0</v>
      </c>
      <c r="S266">
        <v>1</v>
      </c>
      <c r="T266">
        <v>1</v>
      </c>
      <c r="U266">
        <v>12</v>
      </c>
    </row>
    <row r="267" spans="1:21" x14ac:dyDescent="0.25">
      <c r="A267" s="68" t="s">
        <v>19</v>
      </c>
      <c r="B267" s="68" t="s">
        <v>189</v>
      </c>
      <c r="C267" s="68">
        <v>1</v>
      </c>
      <c r="D267" s="68">
        <v>0</v>
      </c>
      <c r="E267" s="68">
        <v>0</v>
      </c>
      <c r="F267" s="68">
        <v>570</v>
      </c>
      <c r="P267" t="s">
        <v>19</v>
      </c>
      <c r="Q267" t="s">
        <v>189</v>
      </c>
      <c r="R267">
        <v>1</v>
      </c>
      <c r="S267">
        <v>0</v>
      </c>
      <c r="T267">
        <v>0</v>
      </c>
      <c r="U267">
        <v>570</v>
      </c>
    </row>
    <row r="268" spans="1:21" x14ac:dyDescent="0.25">
      <c r="A268" s="68" t="s">
        <v>19</v>
      </c>
      <c r="B268" s="68" t="s">
        <v>189</v>
      </c>
      <c r="C268" s="68">
        <v>1</v>
      </c>
      <c r="D268" s="68">
        <v>0</v>
      </c>
      <c r="E268" s="68">
        <v>1</v>
      </c>
      <c r="F268" s="68">
        <v>338</v>
      </c>
      <c r="P268" t="s">
        <v>19</v>
      </c>
      <c r="Q268" t="s">
        <v>189</v>
      </c>
      <c r="R268">
        <v>1</v>
      </c>
      <c r="S268">
        <v>0</v>
      </c>
      <c r="T268">
        <v>1</v>
      </c>
      <c r="U268">
        <v>338</v>
      </c>
    </row>
    <row r="269" spans="1:21" x14ac:dyDescent="0.25">
      <c r="A269" s="68" t="s">
        <v>19</v>
      </c>
      <c r="B269" s="68" t="s">
        <v>189</v>
      </c>
      <c r="C269" s="68">
        <v>1</v>
      </c>
      <c r="D269" s="68">
        <v>1</v>
      </c>
      <c r="E269" s="68">
        <v>0</v>
      </c>
      <c r="F269" s="68">
        <v>80</v>
      </c>
      <c r="P269" t="s">
        <v>19</v>
      </c>
      <c r="Q269" t="s">
        <v>189</v>
      </c>
      <c r="R269">
        <v>1</v>
      </c>
      <c r="S269">
        <v>1</v>
      </c>
      <c r="T269">
        <v>0</v>
      </c>
      <c r="U269">
        <v>80</v>
      </c>
    </row>
    <row r="270" spans="1:21" x14ac:dyDescent="0.25">
      <c r="A270" s="68" t="s">
        <v>19</v>
      </c>
      <c r="B270" s="68" t="s">
        <v>189</v>
      </c>
      <c r="C270" s="68">
        <v>1</v>
      </c>
      <c r="D270" s="68">
        <v>1</v>
      </c>
      <c r="E270" s="68">
        <v>1</v>
      </c>
      <c r="F270" s="68">
        <v>44</v>
      </c>
      <c r="P270" t="s">
        <v>19</v>
      </c>
      <c r="Q270" t="s">
        <v>189</v>
      </c>
      <c r="R270">
        <v>1</v>
      </c>
      <c r="S270">
        <v>1</v>
      </c>
      <c r="T270">
        <v>1</v>
      </c>
      <c r="U270">
        <v>44</v>
      </c>
    </row>
    <row r="271" spans="1:21" x14ac:dyDescent="0.25">
      <c r="A271" s="68" t="s">
        <v>19</v>
      </c>
      <c r="B271" s="68" t="s">
        <v>190</v>
      </c>
      <c r="C271" s="68">
        <v>0</v>
      </c>
      <c r="D271" s="68">
        <v>0</v>
      </c>
      <c r="E271" s="68">
        <v>0</v>
      </c>
      <c r="F271" s="68">
        <v>218</v>
      </c>
      <c r="P271" t="s">
        <v>19</v>
      </c>
      <c r="Q271" t="s">
        <v>190</v>
      </c>
      <c r="R271">
        <v>0</v>
      </c>
      <c r="S271">
        <v>0</v>
      </c>
      <c r="T271">
        <v>0</v>
      </c>
      <c r="U271">
        <v>218</v>
      </c>
    </row>
    <row r="272" spans="1:21" x14ac:dyDescent="0.25">
      <c r="A272" s="68" t="s">
        <v>19</v>
      </c>
      <c r="B272" s="68" t="s">
        <v>190</v>
      </c>
      <c r="C272" s="68">
        <v>0</v>
      </c>
      <c r="D272" s="68">
        <v>0</v>
      </c>
      <c r="E272" s="68">
        <v>1</v>
      </c>
      <c r="F272" s="68">
        <v>222</v>
      </c>
      <c r="P272" t="s">
        <v>19</v>
      </c>
      <c r="Q272" t="s">
        <v>190</v>
      </c>
      <c r="R272">
        <v>0</v>
      </c>
      <c r="S272">
        <v>0</v>
      </c>
      <c r="T272">
        <v>1</v>
      </c>
      <c r="U272">
        <v>222</v>
      </c>
    </row>
    <row r="273" spans="1:21" x14ac:dyDescent="0.25">
      <c r="A273" s="68" t="s">
        <v>19</v>
      </c>
      <c r="B273" s="68" t="s">
        <v>190</v>
      </c>
      <c r="C273" s="68">
        <v>1</v>
      </c>
      <c r="D273" s="68">
        <v>0</v>
      </c>
      <c r="E273" s="68">
        <v>0</v>
      </c>
      <c r="F273" s="68">
        <v>283</v>
      </c>
      <c r="P273" t="s">
        <v>19</v>
      </c>
      <c r="Q273" t="s">
        <v>190</v>
      </c>
      <c r="R273">
        <v>1</v>
      </c>
      <c r="S273">
        <v>0</v>
      </c>
      <c r="T273">
        <v>0</v>
      </c>
      <c r="U273">
        <v>283</v>
      </c>
    </row>
    <row r="274" spans="1:21" x14ac:dyDescent="0.25">
      <c r="A274" s="68" t="s">
        <v>19</v>
      </c>
      <c r="B274" s="68" t="s">
        <v>190</v>
      </c>
      <c r="C274" s="68">
        <v>1</v>
      </c>
      <c r="D274" s="68">
        <v>0</v>
      </c>
      <c r="E274" s="68">
        <v>1</v>
      </c>
      <c r="F274" s="68">
        <v>130</v>
      </c>
      <c r="P274" t="s">
        <v>19</v>
      </c>
      <c r="Q274" t="s">
        <v>190</v>
      </c>
      <c r="R274">
        <v>1</v>
      </c>
      <c r="S274">
        <v>0</v>
      </c>
      <c r="T274">
        <v>1</v>
      </c>
      <c r="U274">
        <v>130</v>
      </c>
    </row>
    <row r="275" spans="1:21" x14ac:dyDescent="0.25">
      <c r="A275" s="68" t="s">
        <v>19</v>
      </c>
      <c r="B275" s="68" t="s">
        <v>190</v>
      </c>
      <c r="C275" s="68">
        <v>1</v>
      </c>
      <c r="D275" s="68">
        <v>1</v>
      </c>
      <c r="E275" s="68">
        <v>0</v>
      </c>
      <c r="F275" s="68">
        <v>10</v>
      </c>
      <c r="P275" t="s">
        <v>19</v>
      </c>
      <c r="Q275" t="s">
        <v>190</v>
      </c>
      <c r="R275">
        <v>1</v>
      </c>
      <c r="S275">
        <v>1</v>
      </c>
      <c r="T275">
        <v>0</v>
      </c>
      <c r="U275">
        <v>10</v>
      </c>
    </row>
    <row r="276" spans="1:21" x14ac:dyDescent="0.25">
      <c r="A276" s="68" t="s">
        <v>19</v>
      </c>
      <c r="B276" s="68" t="s">
        <v>190</v>
      </c>
      <c r="C276" s="68">
        <v>1</v>
      </c>
      <c r="D276" s="68">
        <v>1</v>
      </c>
      <c r="E276" s="68">
        <v>1</v>
      </c>
      <c r="F276" s="68">
        <v>2</v>
      </c>
      <c r="P276" t="s">
        <v>19</v>
      </c>
      <c r="Q276" t="s">
        <v>190</v>
      </c>
      <c r="R276">
        <v>1</v>
      </c>
      <c r="S276">
        <v>1</v>
      </c>
      <c r="T276">
        <v>1</v>
      </c>
      <c r="U276">
        <v>2</v>
      </c>
    </row>
    <row r="277" spans="1:21" x14ac:dyDescent="0.25">
      <c r="A277" s="68" t="s">
        <v>20</v>
      </c>
      <c r="B277" s="68" t="s">
        <v>186</v>
      </c>
      <c r="C277" s="68">
        <v>0</v>
      </c>
      <c r="D277" s="68">
        <v>0</v>
      </c>
      <c r="E277" s="68">
        <v>0</v>
      </c>
      <c r="F277" s="68">
        <v>252</v>
      </c>
      <c r="P277" t="s">
        <v>20</v>
      </c>
      <c r="Q277" t="s">
        <v>186</v>
      </c>
      <c r="R277">
        <v>0</v>
      </c>
      <c r="S277">
        <v>0</v>
      </c>
      <c r="T277">
        <v>0</v>
      </c>
      <c r="U277">
        <v>252</v>
      </c>
    </row>
    <row r="278" spans="1:21" x14ac:dyDescent="0.25">
      <c r="A278" s="68" t="s">
        <v>20</v>
      </c>
      <c r="B278" s="68" t="s">
        <v>186</v>
      </c>
      <c r="C278" s="68">
        <v>0</v>
      </c>
      <c r="D278" s="68">
        <v>0</v>
      </c>
      <c r="E278" s="68">
        <v>1</v>
      </c>
      <c r="F278" s="68">
        <v>145</v>
      </c>
      <c r="P278" t="s">
        <v>20</v>
      </c>
      <c r="Q278" t="s">
        <v>186</v>
      </c>
      <c r="R278">
        <v>0</v>
      </c>
      <c r="S278">
        <v>0</v>
      </c>
      <c r="T278">
        <v>1</v>
      </c>
      <c r="U278">
        <v>145</v>
      </c>
    </row>
    <row r="279" spans="1:21" x14ac:dyDescent="0.25">
      <c r="A279" s="68" t="s">
        <v>20</v>
      </c>
      <c r="B279" s="68" t="s">
        <v>186</v>
      </c>
      <c r="C279" s="68">
        <v>0</v>
      </c>
      <c r="D279" s="68">
        <v>1</v>
      </c>
      <c r="E279" s="68">
        <v>0</v>
      </c>
      <c r="F279" s="68">
        <v>151</v>
      </c>
      <c r="P279" t="s">
        <v>20</v>
      </c>
      <c r="Q279" t="s">
        <v>186</v>
      </c>
      <c r="R279">
        <v>0</v>
      </c>
      <c r="S279">
        <v>1</v>
      </c>
      <c r="T279">
        <v>0</v>
      </c>
      <c r="U279">
        <v>151</v>
      </c>
    </row>
    <row r="280" spans="1:21" x14ac:dyDescent="0.25">
      <c r="A280" s="68" t="s">
        <v>20</v>
      </c>
      <c r="B280" s="68" t="s">
        <v>186</v>
      </c>
      <c r="C280" s="68">
        <v>0</v>
      </c>
      <c r="D280" s="68">
        <v>1</v>
      </c>
      <c r="E280" s="68">
        <v>1</v>
      </c>
      <c r="F280" s="68">
        <v>152</v>
      </c>
      <c r="P280" t="s">
        <v>20</v>
      </c>
      <c r="Q280" t="s">
        <v>186</v>
      </c>
      <c r="R280">
        <v>0</v>
      </c>
      <c r="S280">
        <v>1</v>
      </c>
      <c r="T280">
        <v>1</v>
      </c>
      <c r="U280">
        <v>152</v>
      </c>
    </row>
    <row r="281" spans="1:21" x14ac:dyDescent="0.25">
      <c r="A281" s="68" t="s">
        <v>20</v>
      </c>
      <c r="B281" s="68" t="s">
        <v>186</v>
      </c>
      <c r="C281" s="68">
        <v>1</v>
      </c>
      <c r="D281" s="68">
        <v>0</v>
      </c>
      <c r="E281" s="68">
        <v>0</v>
      </c>
      <c r="F281" s="68">
        <v>13</v>
      </c>
      <c r="P281" t="s">
        <v>20</v>
      </c>
      <c r="Q281" t="s">
        <v>186</v>
      </c>
      <c r="R281">
        <v>1</v>
      </c>
      <c r="S281">
        <v>0</v>
      </c>
      <c r="T281">
        <v>0</v>
      </c>
      <c r="U281">
        <v>13</v>
      </c>
    </row>
    <row r="282" spans="1:21" x14ac:dyDescent="0.25">
      <c r="A282" s="68" t="s">
        <v>20</v>
      </c>
      <c r="B282" s="68" t="s">
        <v>186</v>
      </c>
      <c r="C282" s="68">
        <v>1</v>
      </c>
      <c r="D282" s="68">
        <v>0</v>
      </c>
      <c r="E282" s="68">
        <v>1</v>
      </c>
      <c r="F282" s="68">
        <v>5</v>
      </c>
      <c r="P282" t="s">
        <v>20</v>
      </c>
      <c r="Q282" t="s">
        <v>186</v>
      </c>
      <c r="R282">
        <v>1</v>
      </c>
      <c r="S282">
        <v>0</v>
      </c>
      <c r="T282">
        <v>1</v>
      </c>
      <c r="U282">
        <v>5</v>
      </c>
    </row>
    <row r="283" spans="1:21" x14ac:dyDescent="0.25">
      <c r="A283" s="68" t="s">
        <v>20</v>
      </c>
      <c r="B283" s="68" t="s">
        <v>186</v>
      </c>
      <c r="C283" s="68">
        <v>1</v>
      </c>
      <c r="D283" s="68">
        <v>1</v>
      </c>
      <c r="E283" s="68">
        <v>0</v>
      </c>
      <c r="F283" s="68">
        <v>23</v>
      </c>
      <c r="P283" t="s">
        <v>20</v>
      </c>
      <c r="Q283" t="s">
        <v>186</v>
      </c>
      <c r="R283">
        <v>1</v>
      </c>
      <c r="S283">
        <v>1</v>
      </c>
      <c r="T283">
        <v>0</v>
      </c>
      <c r="U283">
        <v>23</v>
      </c>
    </row>
    <row r="284" spans="1:21" x14ac:dyDescent="0.25">
      <c r="A284" s="68" t="s">
        <v>20</v>
      </c>
      <c r="B284" s="68" t="s">
        <v>186</v>
      </c>
      <c r="C284" s="68">
        <v>1</v>
      </c>
      <c r="D284" s="68">
        <v>1</v>
      </c>
      <c r="E284" s="68">
        <v>1</v>
      </c>
      <c r="F284" s="68">
        <v>10</v>
      </c>
      <c r="P284" t="s">
        <v>20</v>
      </c>
      <c r="Q284" t="s">
        <v>186</v>
      </c>
      <c r="R284">
        <v>1</v>
      </c>
      <c r="S284">
        <v>1</v>
      </c>
      <c r="T284">
        <v>1</v>
      </c>
      <c r="U284">
        <v>10</v>
      </c>
    </row>
    <row r="285" spans="1:21" x14ac:dyDescent="0.25">
      <c r="A285" s="68" t="s">
        <v>20</v>
      </c>
      <c r="B285" s="68" t="s">
        <v>187</v>
      </c>
      <c r="C285" s="68">
        <v>0</v>
      </c>
      <c r="D285" s="68">
        <v>0</v>
      </c>
      <c r="E285" s="68">
        <v>0</v>
      </c>
      <c r="F285" s="68">
        <v>787</v>
      </c>
      <c r="P285" t="s">
        <v>20</v>
      </c>
      <c r="Q285" t="s">
        <v>187</v>
      </c>
      <c r="R285">
        <v>0</v>
      </c>
      <c r="S285">
        <v>0</v>
      </c>
      <c r="T285">
        <v>0</v>
      </c>
      <c r="U285">
        <v>787</v>
      </c>
    </row>
    <row r="286" spans="1:21" x14ac:dyDescent="0.25">
      <c r="A286" s="68" t="s">
        <v>20</v>
      </c>
      <c r="B286" s="68" t="s">
        <v>187</v>
      </c>
      <c r="C286" s="68">
        <v>0</v>
      </c>
      <c r="D286" s="68">
        <v>0</v>
      </c>
      <c r="E286" s="68">
        <v>1</v>
      </c>
      <c r="F286" s="68">
        <v>302</v>
      </c>
      <c r="P286" t="s">
        <v>20</v>
      </c>
      <c r="Q286" t="s">
        <v>187</v>
      </c>
      <c r="R286">
        <v>0</v>
      </c>
      <c r="S286">
        <v>0</v>
      </c>
      <c r="T286">
        <v>1</v>
      </c>
      <c r="U286">
        <v>302</v>
      </c>
    </row>
    <row r="287" spans="1:21" x14ac:dyDescent="0.25">
      <c r="A287" s="68" t="s">
        <v>20</v>
      </c>
      <c r="B287" s="68" t="s">
        <v>187</v>
      </c>
      <c r="C287" s="68">
        <v>0</v>
      </c>
      <c r="D287" s="68">
        <v>1</v>
      </c>
      <c r="E287" s="68">
        <v>0</v>
      </c>
      <c r="F287" s="68">
        <v>298</v>
      </c>
      <c r="P287" t="s">
        <v>20</v>
      </c>
      <c r="Q287" t="s">
        <v>187</v>
      </c>
      <c r="R287">
        <v>0</v>
      </c>
      <c r="S287">
        <v>1</v>
      </c>
      <c r="T287">
        <v>0</v>
      </c>
      <c r="U287">
        <v>298</v>
      </c>
    </row>
    <row r="288" spans="1:21" x14ac:dyDescent="0.25">
      <c r="A288" s="68" t="s">
        <v>20</v>
      </c>
      <c r="B288" s="68" t="s">
        <v>187</v>
      </c>
      <c r="C288" s="68">
        <v>0</v>
      </c>
      <c r="D288" s="68">
        <v>1</v>
      </c>
      <c r="E288" s="68">
        <v>1</v>
      </c>
      <c r="F288" s="68">
        <v>232</v>
      </c>
      <c r="P288" t="s">
        <v>20</v>
      </c>
      <c r="Q288" t="s">
        <v>187</v>
      </c>
      <c r="R288">
        <v>0</v>
      </c>
      <c r="S288">
        <v>1</v>
      </c>
      <c r="T288">
        <v>1</v>
      </c>
      <c r="U288">
        <v>232</v>
      </c>
    </row>
    <row r="289" spans="1:21" x14ac:dyDescent="0.25">
      <c r="A289" s="68" t="s">
        <v>20</v>
      </c>
      <c r="B289" s="68" t="s">
        <v>187</v>
      </c>
      <c r="C289" s="68">
        <v>1</v>
      </c>
      <c r="D289" s="68">
        <v>0</v>
      </c>
      <c r="E289" s="68">
        <v>0</v>
      </c>
      <c r="F289" s="68">
        <v>27</v>
      </c>
      <c r="P289" t="s">
        <v>20</v>
      </c>
      <c r="Q289" t="s">
        <v>187</v>
      </c>
      <c r="R289">
        <v>1</v>
      </c>
      <c r="S289">
        <v>0</v>
      </c>
      <c r="T289">
        <v>0</v>
      </c>
      <c r="U289">
        <v>27</v>
      </c>
    </row>
    <row r="290" spans="1:21" x14ac:dyDescent="0.25">
      <c r="A290" s="68" t="s">
        <v>20</v>
      </c>
      <c r="B290" s="68" t="s">
        <v>187</v>
      </c>
      <c r="C290" s="68">
        <v>1</v>
      </c>
      <c r="D290" s="68">
        <v>0</v>
      </c>
      <c r="E290" s="68">
        <v>1</v>
      </c>
      <c r="F290" s="68">
        <v>13</v>
      </c>
      <c r="P290" t="s">
        <v>20</v>
      </c>
      <c r="Q290" t="s">
        <v>187</v>
      </c>
      <c r="R290">
        <v>1</v>
      </c>
      <c r="S290">
        <v>0</v>
      </c>
      <c r="T290">
        <v>1</v>
      </c>
      <c r="U290">
        <v>13</v>
      </c>
    </row>
    <row r="291" spans="1:21" x14ac:dyDescent="0.25">
      <c r="A291" s="68" t="s">
        <v>20</v>
      </c>
      <c r="B291" s="68" t="s">
        <v>187</v>
      </c>
      <c r="C291" s="68">
        <v>1</v>
      </c>
      <c r="D291" s="68">
        <v>1</v>
      </c>
      <c r="E291" s="68">
        <v>0</v>
      </c>
      <c r="F291" s="68">
        <v>37</v>
      </c>
      <c r="P291" t="s">
        <v>20</v>
      </c>
      <c r="Q291" t="s">
        <v>187</v>
      </c>
      <c r="R291">
        <v>1</v>
      </c>
      <c r="S291">
        <v>1</v>
      </c>
      <c r="T291">
        <v>0</v>
      </c>
      <c r="U291">
        <v>37</v>
      </c>
    </row>
    <row r="292" spans="1:21" x14ac:dyDescent="0.25">
      <c r="A292" s="68" t="s">
        <v>20</v>
      </c>
      <c r="B292" s="68" t="s">
        <v>187</v>
      </c>
      <c r="C292" s="68">
        <v>1</v>
      </c>
      <c r="D292" s="68">
        <v>1</v>
      </c>
      <c r="E292" s="68">
        <v>1</v>
      </c>
      <c r="F292" s="68">
        <v>12</v>
      </c>
      <c r="P292" t="s">
        <v>20</v>
      </c>
      <c r="Q292" t="s">
        <v>187</v>
      </c>
      <c r="R292">
        <v>1</v>
      </c>
      <c r="S292">
        <v>1</v>
      </c>
      <c r="T292">
        <v>1</v>
      </c>
      <c r="U292">
        <v>12</v>
      </c>
    </row>
    <row r="293" spans="1:21" x14ac:dyDescent="0.25">
      <c r="A293" s="68" t="s">
        <v>20</v>
      </c>
      <c r="B293" s="68" t="s">
        <v>188</v>
      </c>
      <c r="C293" s="68">
        <v>0</v>
      </c>
      <c r="D293" s="68">
        <v>0</v>
      </c>
      <c r="E293" s="68">
        <v>0</v>
      </c>
      <c r="F293" s="68">
        <v>1734</v>
      </c>
      <c r="P293" t="s">
        <v>20</v>
      </c>
      <c r="Q293" t="s">
        <v>188</v>
      </c>
      <c r="R293">
        <v>0</v>
      </c>
      <c r="S293">
        <v>0</v>
      </c>
      <c r="T293">
        <v>0</v>
      </c>
      <c r="U293">
        <v>1734</v>
      </c>
    </row>
    <row r="294" spans="1:21" x14ac:dyDescent="0.25">
      <c r="A294" s="68" t="s">
        <v>20</v>
      </c>
      <c r="B294" s="68" t="s">
        <v>188</v>
      </c>
      <c r="C294" s="68">
        <v>0</v>
      </c>
      <c r="D294" s="68">
        <v>0</v>
      </c>
      <c r="E294" s="68">
        <v>1</v>
      </c>
      <c r="F294" s="68">
        <v>456</v>
      </c>
      <c r="P294" t="s">
        <v>20</v>
      </c>
      <c r="Q294" t="s">
        <v>188</v>
      </c>
      <c r="R294">
        <v>0</v>
      </c>
      <c r="S294">
        <v>0</v>
      </c>
      <c r="T294">
        <v>1</v>
      </c>
      <c r="U294">
        <v>456</v>
      </c>
    </row>
    <row r="295" spans="1:21" x14ac:dyDescent="0.25">
      <c r="A295" s="68" t="s">
        <v>20</v>
      </c>
      <c r="B295" s="68" t="s">
        <v>188</v>
      </c>
      <c r="C295" s="68">
        <v>0</v>
      </c>
      <c r="D295" s="68">
        <v>1</v>
      </c>
      <c r="E295" s="68">
        <v>0</v>
      </c>
      <c r="F295" s="68">
        <v>614</v>
      </c>
      <c r="P295" t="s">
        <v>20</v>
      </c>
      <c r="Q295" t="s">
        <v>188</v>
      </c>
      <c r="R295">
        <v>0</v>
      </c>
      <c r="S295">
        <v>1</v>
      </c>
      <c r="T295">
        <v>0</v>
      </c>
      <c r="U295">
        <v>614</v>
      </c>
    </row>
    <row r="296" spans="1:21" x14ac:dyDescent="0.25">
      <c r="A296" s="68" t="s">
        <v>20</v>
      </c>
      <c r="B296" s="68" t="s">
        <v>188</v>
      </c>
      <c r="C296" s="68">
        <v>0</v>
      </c>
      <c r="D296" s="68">
        <v>1</v>
      </c>
      <c r="E296" s="68">
        <v>1</v>
      </c>
      <c r="F296" s="68">
        <v>424</v>
      </c>
      <c r="P296" t="s">
        <v>20</v>
      </c>
      <c r="Q296" t="s">
        <v>188</v>
      </c>
      <c r="R296">
        <v>0</v>
      </c>
      <c r="S296">
        <v>1</v>
      </c>
      <c r="T296">
        <v>1</v>
      </c>
      <c r="U296">
        <v>424</v>
      </c>
    </row>
    <row r="297" spans="1:21" x14ac:dyDescent="0.25">
      <c r="A297" s="68" t="s">
        <v>20</v>
      </c>
      <c r="B297" s="68" t="s">
        <v>188</v>
      </c>
      <c r="C297" s="68">
        <v>1</v>
      </c>
      <c r="D297" s="68">
        <v>0</v>
      </c>
      <c r="E297" s="68">
        <v>0</v>
      </c>
      <c r="F297" s="68">
        <v>71</v>
      </c>
      <c r="P297" t="s">
        <v>20</v>
      </c>
      <c r="Q297" t="s">
        <v>188</v>
      </c>
      <c r="R297">
        <v>1</v>
      </c>
      <c r="S297">
        <v>0</v>
      </c>
      <c r="T297">
        <v>0</v>
      </c>
      <c r="U297">
        <v>71</v>
      </c>
    </row>
    <row r="298" spans="1:21" x14ac:dyDescent="0.25">
      <c r="A298" s="68" t="s">
        <v>20</v>
      </c>
      <c r="B298" s="68" t="s">
        <v>188</v>
      </c>
      <c r="C298" s="68">
        <v>1</v>
      </c>
      <c r="D298" s="68">
        <v>0</v>
      </c>
      <c r="E298" s="68">
        <v>1</v>
      </c>
      <c r="F298" s="68">
        <v>18</v>
      </c>
      <c r="P298" t="s">
        <v>20</v>
      </c>
      <c r="Q298" t="s">
        <v>188</v>
      </c>
      <c r="R298">
        <v>1</v>
      </c>
      <c r="S298">
        <v>0</v>
      </c>
      <c r="T298">
        <v>1</v>
      </c>
      <c r="U298">
        <v>18</v>
      </c>
    </row>
    <row r="299" spans="1:21" x14ac:dyDescent="0.25">
      <c r="A299" s="68" t="s">
        <v>20</v>
      </c>
      <c r="B299" s="68" t="s">
        <v>188</v>
      </c>
      <c r="C299" s="68">
        <v>1</v>
      </c>
      <c r="D299" s="68">
        <v>1</v>
      </c>
      <c r="E299" s="68">
        <v>0</v>
      </c>
      <c r="F299" s="68">
        <v>80</v>
      </c>
      <c r="P299" t="s">
        <v>20</v>
      </c>
      <c r="Q299" t="s">
        <v>188</v>
      </c>
      <c r="R299">
        <v>1</v>
      </c>
      <c r="S299">
        <v>1</v>
      </c>
      <c r="T299">
        <v>0</v>
      </c>
      <c r="U299">
        <v>80</v>
      </c>
    </row>
    <row r="300" spans="1:21" x14ac:dyDescent="0.25">
      <c r="A300" s="68" t="s">
        <v>20</v>
      </c>
      <c r="B300" s="68" t="s">
        <v>188</v>
      </c>
      <c r="C300" s="68">
        <v>1</v>
      </c>
      <c r="D300" s="68">
        <v>1</v>
      </c>
      <c r="E300" s="68">
        <v>1</v>
      </c>
      <c r="F300" s="68">
        <v>36</v>
      </c>
      <c r="P300" t="s">
        <v>20</v>
      </c>
      <c r="Q300" t="s">
        <v>188</v>
      </c>
      <c r="R300">
        <v>1</v>
      </c>
      <c r="S300">
        <v>1</v>
      </c>
      <c r="T300">
        <v>1</v>
      </c>
      <c r="U300">
        <v>36</v>
      </c>
    </row>
    <row r="301" spans="1:21" x14ac:dyDescent="0.25">
      <c r="A301" s="68" t="s">
        <v>20</v>
      </c>
      <c r="B301" s="68" t="s">
        <v>189</v>
      </c>
      <c r="C301" s="68">
        <v>0</v>
      </c>
      <c r="D301" s="68">
        <v>0</v>
      </c>
      <c r="E301" s="68">
        <v>0</v>
      </c>
      <c r="F301" s="68">
        <v>2761</v>
      </c>
      <c r="P301" t="s">
        <v>20</v>
      </c>
      <c r="Q301" t="s">
        <v>189</v>
      </c>
      <c r="R301">
        <v>0</v>
      </c>
      <c r="S301">
        <v>0</v>
      </c>
      <c r="T301">
        <v>0</v>
      </c>
      <c r="U301">
        <v>2761</v>
      </c>
    </row>
    <row r="302" spans="1:21" x14ac:dyDescent="0.25">
      <c r="A302" s="68" t="s">
        <v>20</v>
      </c>
      <c r="B302" s="68" t="s">
        <v>189</v>
      </c>
      <c r="C302" s="68">
        <v>0</v>
      </c>
      <c r="D302" s="68">
        <v>0</v>
      </c>
      <c r="E302" s="68">
        <v>1</v>
      </c>
      <c r="F302" s="68">
        <v>383</v>
      </c>
      <c r="P302" t="s">
        <v>20</v>
      </c>
      <c r="Q302" t="s">
        <v>189</v>
      </c>
      <c r="R302">
        <v>0</v>
      </c>
      <c r="S302">
        <v>0</v>
      </c>
      <c r="T302">
        <v>1</v>
      </c>
      <c r="U302">
        <v>383</v>
      </c>
    </row>
    <row r="303" spans="1:21" x14ac:dyDescent="0.25">
      <c r="A303" s="68" t="s">
        <v>20</v>
      </c>
      <c r="B303" s="68" t="s">
        <v>189</v>
      </c>
      <c r="C303" s="68">
        <v>0</v>
      </c>
      <c r="D303" s="68">
        <v>1</v>
      </c>
      <c r="E303" s="68">
        <v>0</v>
      </c>
      <c r="F303" s="68">
        <v>609</v>
      </c>
      <c r="P303" t="s">
        <v>20</v>
      </c>
      <c r="Q303" t="s">
        <v>189</v>
      </c>
      <c r="R303">
        <v>0</v>
      </c>
      <c r="S303">
        <v>1</v>
      </c>
      <c r="T303">
        <v>0</v>
      </c>
      <c r="U303">
        <v>609</v>
      </c>
    </row>
    <row r="304" spans="1:21" x14ac:dyDescent="0.25">
      <c r="A304" s="68" t="s">
        <v>20</v>
      </c>
      <c r="B304" s="68" t="s">
        <v>189</v>
      </c>
      <c r="C304" s="68">
        <v>0</v>
      </c>
      <c r="D304" s="68">
        <v>1</v>
      </c>
      <c r="E304" s="68">
        <v>1</v>
      </c>
      <c r="F304" s="68">
        <v>380</v>
      </c>
      <c r="P304" t="s">
        <v>20</v>
      </c>
      <c r="Q304" t="s">
        <v>189</v>
      </c>
      <c r="R304">
        <v>0</v>
      </c>
      <c r="S304">
        <v>1</v>
      </c>
      <c r="T304">
        <v>1</v>
      </c>
      <c r="U304">
        <v>380</v>
      </c>
    </row>
    <row r="305" spans="1:21" x14ac:dyDescent="0.25">
      <c r="A305" s="68" t="s">
        <v>20</v>
      </c>
      <c r="B305" s="68" t="s">
        <v>189</v>
      </c>
      <c r="C305" s="68">
        <v>1</v>
      </c>
      <c r="D305" s="68">
        <v>0</v>
      </c>
      <c r="E305" s="68">
        <v>0</v>
      </c>
      <c r="F305" s="68">
        <v>71</v>
      </c>
      <c r="P305" t="s">
        <v>20</v>
      </c>
      <c r="Q305" t="s">
        <v>189</v>
      </c>
      <c r="R305">
        <v>1</v>
      </c>
      <c r="S305">
        <v>0</v>
      </c>
      <c r="T305">
        <v>0</v>
      </c>
      <c r="U305">
        <v>71</v>
      </c>
    </row>
    <row r="306" spans="1:21" x14ac:dyDescent="0.25">
      <c r="A306" s="68" t="s">
        <v>20</v>
      </c>
      <c r="B306" s="68" t="s">
        <v>189</v>
      </c>
      <c r="C306" s="68">
        <v>1</v>
      </c>
      <c r="D306" s="68">
        <v>0</v>
      </c>
      <c r="E306" s="68">
        <v>1</v>
      </c>
      <c r="F306" s="68">
        <v>15</v>
      </c>
      <c r="P306" t="s">
        <v>20</v>
      </c>
      <c r="Q306" t="s">
        <v>189</v>
      </c>
      <c r="R306">
        <v>1</v>
      </c>
      <c r="S306">
        <v>0</v>
      </c>
      <c r="T306">
        <v>1</v>
      </c>
      <c r="U306">
        <v>15</v>
      </c>
    </row>
    <row r="307" spans="1:21" x14ac:dyDescent="0.25">
      <c r="A307" s="68" t="s">
        <v>20</v>
      </c>
      <c r="B307" s="68" t="s">
        <v>189</v>
      </c>
      <c r="C307" s="68">
        <v>1</v>
      </c>
      <c r="D307" s="68">
        <v>1</v>
      </c>
      <c r="E307" s="68">
        <v>0</v>
      </c>
      <c r="F307" s="68">
        <v>67</v>
      </c>
      <c r="P307" t="s">
        <v>20</v>
      </c>
      <c r="Q307" t="s">
        <v>189</v>
      </c>
      <c r="R307">
        <v>1</v>
      </c>
      <c r="S307">
        <v>1</v>
      </c>
      <c r="T307">
        <v>0</v>
      </c>
      <c r="U307">
        <v>67</v>
      </c>
    </row>
    <row r="308" spans="1:21" x14ac:dyDescent="0.25">
      <c r="A308" s="68" t="s">
        <v>20</v>
      </c>
      <c r="B308" s="68" t="s">
        <v>189</v>
      </c>
      <c r="C308" s="68">
        <v>1</v>
      </c>
      <c r="D308" s="68">
        <v>1</v>
      </c>
      <c r="E308" s="68">
        <v>1</v>
      </c>
      <c r="F308" s="68">
        <v>26</v>
      </c>
      <c r="P308" t="s">
        <v>20</v>
      </c>
      <c r="Q308" t="s">
        <v>189</v>
      </c>
      <c r="R308">
        <v>1</v>
      </c>
      <c r="S308">
        <v>1</v>
      </c>
      <c r="T308">
        <v>1</v>
      </c>
      <c r="U308">
        <v>26</v>
      </c>
    </row>
    <row r="309" spans="1:21" x14ac:dyDescent="0.25">
      <c r="A309" s="68" t="s">
        <v>20</v>
      </c>
      <c r="B309" s="68" t="s">
        <v>190</v>
      </c>
      <c r="C309" s="68">
        <v>0</v>
      </c>
      <c r="D309" s="68">
        <v>0</v>
      </c>
      <c r="E309" s="68">
        <v>0</v>
      </c>
      <c r="F309" s="68">
        <v>3637</v>
      </c>
      <c r="P309" t="s">
        <v>20</v>
      </c>
      <c r="Q309" t="s">
        <v>190</v>
      </c>
      <c r="R309">
        <v>0</v>
      </c>
      <c r="S309">
        <v>0</v>
      </c>
      <c r="T309">
        <v>0</v>
      </c>
      <c r="U309">
        <v>3637</v>
      </c>
    </row>
    <row r="310" spans="1:21" x14ac:dyDescent="0.25">
      <c r="A310" s="68" t="s">
        <v>20</v>
      </c>
      <c r="B310" s="68" t="s">
        <v>190</v>
      </c>
      <c r="C310" s="68">
        <v>0</v>
      </c>
      <c r="D310" s="68">
        <v>0</v>
      </c>
      <c r="E310" s="68">
        <v>1</v>
      </c>
      <c r="F310" s="68">
        <v>114</v>
      </c>
      <c r="P310" t="s">
        <v>20</v>
      </c>
      <c r="Q310" t="s">
        <v>190</v>
      </c>
      <c r="R310">
        <v>0</v>
      </c>
      <c r="S310">
        <v>0</v>
      </c>
      <c r="T310">
        <v>1</v>
      </c>
      <c r="U310">
        <v>114</v>
      </c>
    </row>
    <row r="311" spans="1:21" x14ac:dyDescent="0.25">
      <c r="A311" s="68" t="s">
        <v>20</v>
      </c>
      <c r="B311" s="68" t="s">
        <v>190</v>
      </c>
      <c r="C311" s="68">
        <v>0</v>
      </c>
      <c r="D311" s="68">
        <v>1</v>
      </c>
      <c r="E311" s="68">
        <v>0</v>
      </c>
      <c r="F311" s="68">
        <v>167</v>
      </c>
      <c r="P311" t="s">
        <v>20</v>
      </c>
      <c r="Q311" t="s">
        <v>190</v>
      </c>
      <c r="R311">
        <v>0</v>
      </c>
      <c r="S311">
        <v>1</v>
      </c>
      <c r="T311">
        <v>0</v>
      </c>
      <c r="U311">
        <v>167</v>
      </c>
    </row>
    <row r="312" spans="1:21" x14ac:dyDescent="0.25">
      <c r="A312" s="68" t="s">
        <v>20</v>
      </c>
      <c r="B312" s="68" t="s">
        <v>190</v>
      </c>
      <c r="C312" s="68">
        <v>0</v>
      </c>
      <c r="D312" s="68">
        <v>1</v>
      </c>
      <c r="E312" s="68">
        <v>1</v>
      </c>
      <c r="F312" s="68">
        <v>110</v>
      </c>
      <c r="P312" t="s">
        <v>20</v>
      </c>
      <c r="Q312" t="s">
        <v>190</v>
      </c>
      <c r="R312">
        <v>0</v>
      </c>
      <c r="S312">
        <v>1</v>
      </c>
      <c r="T312">
        <v>1</v>
      </c>
      <c r="U312">
        <v>110</v>
      </c>
    </row>
    <row r="313" spans="1:21" x14ac:dyDescent="0.25">
      <c r="A313" s="68" t="s">
        <v>20</v>
      </c>
      <c r="B313" s="68" t="s">
        <v>190</v>
      </c>
      <c r="C313" s="68">
        <v>1</v>
      </c>
      <c r="D313" s="68">
        <v>0</v>
      </c>
      <c r="E313" s="68">
        <v>0</v>
      </c>
      <c r="F313" s="68">
        <v>45</v>
      </c>
      <c r="P313" t="s">
        <v>20</v>
      </c>
      <c r="Q313" t="s">
        <v>190</v>
      </c>
      <c r="R313">
        <v>1</v>
      </c>
      <c r="S313">
        <v>0</v>
      </c>
      <c r="T313">
        <v>0</v>
      </c>
      <c r="U313">
        <v>45</v>
      </c>
    </row>
    <row r="314" spans="1:21" x14ac:dyDescent="0.25">
      <c r="A314" s="68" t="s">
        <v>20</v>
      </c>
      <c r="B314" s="68" t="s">
        <v>190</v>
      </c>
      <c r="C314" s="68">
        <v>1</v>
      </c>
      <c r="D314" s="68">
        <v>0</v>
      </c>
      <c r="E314" s="68">
        <v>1</v>
      </c>
      <c r="F314" s="68">
        <v>3</v>
      </c>
      <c r="P314" t="s">
        <v>20</v>
      </c>
      <c r="Q314" t="s">
        <v>190</v>
      </c>
      <c r="R314">
        <v>1</v>
      </c>
      <c r="S314">
        <v>0</v>
      </c>
      <c r="T314">
        <v>1</v>
      </c>
      <c r="U314">
        <v>3</v>
      </c>
    </row>
    <row r="315" spans="1:21" x14ac:dyDescent="0.25">
      <c r="A315" s="68" t="s">
        <v>20</v>
      </c>
      <c r="B315" s="68" t="s">
        <v>190</v>
      </c>
      <c r="C315" s="68">
        <v>1</v>
      </c>
      <c r="D315" s="68">
        <v>1</v>
      </c>
      <c r="E315" s="68">
        <v>0</v>
      </c>
      <c r="F315" s="68">
        <v>6</v>
      </c>
      <c r="P315" t="s">
        <v>20</v>
      </c>
      <c r="Q315" t="s">
        <v>190</v>
      </c>
      <c r="R315">
        <v>1</v>
      </c>
      <c r="S315">
        <v>1</v>
      </c>
      <c r="T315">
        <v>0</v>
      </c>
      <c r="U315">
        <v>6</v>
      </c>
    </row>
    <row r="316" spans="1:21" x14ac:dyDescent="0.25">
      <c r="A316" s="68" t="s">
        <v>20</v>
      </c>
      <c r="B316" s="68" t="s">
        <v>190</v>
      </c>
      <c r="C316" s="68">
        <v>1</v>
      </c>
      <c r="D316" s="68">
        <v>1</v>
      </c>
      <c r="E316" s="68">
        <v>1</v>
      </c>
      <c r="F316" s="68">
        <v>11</v>
      </c>
      <c r="P316" t="s">
        <v>20</v>
      </c>
      <c r="Q316" t="s">
        <v>190</v>
      </c>
      <c r="R316">
        <v>1</v>
      </c>
      <c r="S316">
        <v>1</v>
      </c>
      <c r="T316">
        <v>1</v>
      </c>
      <c r="U316">
        <v>11</v>
      </c>
    </row>
    <row r="317" spans="1:21" x14ac:dyDescent="0.25">
      <c r="A317" s="68" t="s">
        <v>114</v>
      </c>
      <c r="B317" s="68" t="s">
        <v>186</v>
      </c>
      <c r="C317" s="68">
        <v>0</v>
      </c>
      <c r="D317" s="68">
        <v>0</v>
      </c>
      <c r="E317" s="68">
        <v>0</v>
      </c>
      <c r="F317" s="68">
        <v>479</v>
      </c>
      <c r="P317" t="s">
        <v>114</v>
      </c>
      <c r="Q317" t="s">
        <v>186</v>
      </c>
      <c r="R317">
        <v>0</v>
      </c>
      <c r="S317">
        <v>0</v>
      </c>
      <c r="T317">
        <v>0</v>
      </c>
      <c r="U317">
        <v>479</v>
      </c>
    </row>
    <row r="318" spans="1:21" x14ac:dyDescent="0.25">
      <c r="A318" s="68" t="s">
        <v>114</v>
      </c>
      <c r="B318" s="68" t="s">
        <v>186</v>
      </c>
      <c r="C318" s="68">
        <v>0</v>
      </c>
      <c r="D318" s="68">
        <v>0</v>
      </c>
      <c r="E318" s="68">
        <v>1</v>
      </c>
      <c r="F318" s="68">
        <v>445</v>
      </c>
      <c r="P318" t="s">
        <v>114</v>
      </c>
      <c r="Q318" t="s">
        <v>186</v>
      </c>
      <c r="R318">
        <v>0</v>
      </c>
      <c r="S318">
        <v>0</v>
      </c>
      <c r="T318">
        <v>1</v>
      </c>
      <c r="U318">
        <v>445</v>
      </c>
    </row>
    <row r="319" spans="1:21" x14ac:dyDescent="0.25">
      <c r="A319" s="68" t="s">
        <v>114</v>
      </c>
      <c r="B319" s="68" t="s">
        <v>186</v>
      </c>
      <c r="C319" s="68">
        <v>0</v>
      </c>
      <c r="D319" s="68">
        <v>1</v>
      </c>
      <c r="E319" s="68">
        <v>0</v>
      </c>
      <c r="F319" s="68">
        <v>553</v>
      </c>
      <c r="P319" t="s">
        <v>114</v>
      </c>
      <c r="Q319" t="s">
        <v>186</v>
      </c>
      <c r="R319">
        <v>0</v>
      </c>
      <c r="S319">
        <v>1</v>
      </c>
      <c r="T319">
        <v>0</v>
      </c>
      <c r="U319">
        <v>553</v>
      </c>
    </row>
    <row r="320" spans="1:21" x14ac:dyDescent="0.25">
      <c r="A320" s="68" t="s">
        <v>114</v>
      </c>
      <c r="B320" s="68" t="s">
        <v>186</v>
      </c>
      <c r="C320" s="68">
        <v>0</v>
      </c>
      <c r="D320" s="68">
        <v>1</v>
      </c>
      <c r="E320" s="68">
        <v>1</v>
      </c>
      <c r="F320" s="68">
        <v>162</v>
      </c>
      <c r="P320" t="s">
        <v>114</v>
      </c>
      <c r="Q320" t="s">
        <v>186</v>
      </c>
      <c r="R320">
        <v>0</v>
      </c>
      <c r="S320">
        <v>1</v>
      </c>
      <c r="T320">
        <v>1</v>
      </c>
      <c r="U320">
        <v>162</v>
      </c>
    </row>
    <row r="321" spans="1:21" x14ac:dyDescent="0.25">
      <c r="A321" s="68" t="s">
        <v>114</v>
      </c>
      <c r="B321" s="68" t="s">
        <v>186</v>
      </c>
      <c r="C321" s="68">
        <v>1</v>
      </c>
      <c r="D321" s="68">
        <v>0</v>
      </c>
      <c r="E321" s="68">
        <v>0</v>
      </c>
      <c r="F321" s="68">
        <v>251</v>
      </c>
      <c r="P321" t="s">
        <v>114</v>
      </c>
      <c r="Q321" t="s">
        <v>186</v>
      </c>
      <c r="R321">
        <v>1</v>
      </c>
      <c r="S321">
        <v>0</v>
      </c>
      <c r="T321">
        <v>0</v>
      </c>
      <c r="U321">
        <v>251</v>
      </c>
    </row>
    <row r="322" spans="1:21" x14ac:dyDescent="0.25">
      <c r="A322" s="68" t="s">
        <v>114</v>
      </c>
      <c r="B322" s="68" t="s">
        <v>186</v>
      </c>
      <c r="C322" s="68">
        <v>1</v>
      </c>
      <c r="D322" s="68">
        <v>0</v>
      </c>
      <c r="E322" s="68">
        <v>1</v>
      </c>
      <c r="F322" s="68">
        <v>25</v>
      </c>
      <c r="P322" t="s">
        <v>114</v>
      </c>
      <c r="Q322" t="s">
        <v>186</v>
      </c>
      <c r="R322">
        <v>1</v>
      </c>
      <c r="S322">
        <v>0</v>
      </c>
      <c r="T322">
        <v>1</v>
      </c>
      <c r="U322">
        <v>25</v>
      </c>
    </row>
    <row r="323" spans="1:21" x14ac:dyDescent="0.25">
      <c r="A323" s="68" t="s">
        <v>114</v>
      </c>
      <c r="B323" s="68" t="s">
        <v>186</v>
      </c>
      <c r="C323" s="68">
        <v>1</v>
      </c>
      <c r="D323" s="68">
        <v>1</v>
      </c>
      <c r="E323" s="68">
        <v>0</v>
      </c>
      <c r="F323" s="68">
        <v>595</v>
      </c>
      <c r="P323" t="s">
        <v>114</v>
      </c>
      <c r="Q323" t="s">
        <v>186</v>
      </c>
      <c r="R323">
        <v>1</v>
      </c>
      <c r="S323">
        <v>1</v>
      </c>
      <c r="T323">
        <v>0</v>
      </c>
      <c r="U323">
        <v>595</v>
      </c>
    </row>
    <row r="324" spans="1:21" x14ac:dyDescent="0.25">
      <c r="A324" s="68" t="s">
        <v>114</v>
      </c>
      <c r="B324" s="68" t="s">
        <v>186</v>
      </c>
      <c r="C324" s="68">
        <v>1</v>
      </c>
      <c r="D324" s="68">
        <v>1</v>
      </c>
      <c r="E324" s="68">
        <v>1</v>
      </c>
      <c r="F324" s="68">
        <v>34</v>
      </c>
      <c r="P324" t="s">
        <v>114</v>
      </c>
      <c r="Q324" t="s">
        <v>186</v>
      </c>
      <c r="R324">
        <v>1</v>
      </c>
      <c r="S324">
        <v>1</v>
      </c>
      <c r="T324">
        <v>1</v>
      </c>
      <c r="U324">
        <v>34</v>
      </c>
    </row>
    <row r="325" spans="1:21" x14ac:dyDescent="0.25">
      <c r="A325" s="68" t="s">
        <v>114</v>
      </c>
      <c r="B325" s="68" t="s">
        <v>187</v>
      </c>
      <c r="C325" s="68">
        <v>0</v>
      </c>
      <c r="D325" s="68">
        <v>0</v>
      </c>
      <c r="E325" s="68">
        <v>0</v>
      </c>
      <c r="F325" s="68">
        <v>2039</v>
      </c>
      <c r="P325" t="s">
        <v>114</v>
      </c>
      <c r="Q325" t="s">
        <v>187</v>
      </c>
      <c r="R325">
        <v>0</v>
      </c>
      <c r="S325">
        <v>0</v>
      </c>
      <c r="T325">
        <v>0</v>
      </c>
      <c r="U325">
        <v>2039</v>
      </c>
    </row>
    <row r="326" spans="1:21" x14ac:dyDescent="0.25">
      <c r="A326" s="68" t="s">
        <v>114</v>
      </c>
      <c r="B326" s="68" t="s">
        <v>187</v>
      </c>
      <c r="C326" s="68">
        <v>0</v>
      </c>
      <c r="D326" s="68">
        <v>0</v>
      </c>
      <c r="E326" s="68">
        <v>1</v>
      </c>
      <c r="F326" s="68">
        <v>1263</v>
      </c>
      <c r="P326" t="s">
        <v>114</v>
      </c>
      <c r="Q326" t="s">
        <v>187</v>
      </c>
      <c r="R326">
        <v>0</v>
      </c>
      <c r="S326">
        <v>0</v>
      </c>
      <c r="T326">
        <v>1</v>
      </c>
      <c r="U326">
        <v>1263</v>
      </c>
    </row>
    <row r="327" spans="1:21" x14ac:dyDescent="0.25">
      <c r="A327" s="68" t="s">
        <v>114</v>
      </c>
      <c r="B327" s="68" t="s">
        <v>187</v>
      </c>
      <c r="C327" s="68">
        <v>0</v>
      </c>
      <c r="D327" s="68">
        <v>1</v>
      </c>
      <c r="E327" s="68">
        <v>0</v>
      </c>
      <c r="F327" s="68">
        <v>1707</v>
      </c>
      <c r="P327" t="s">
        <v>114</v>
      </c>
      <c r="Q327" t="s">
        <v>187</v>
      </c>
      <c r="R327">
        <v>0</v>
      </c>
      <c r="S327">
        <v>1</v>
      </c>
      <c r="T327">
        <v>0</v>
      </c>
      <c r="U327">
        <v>1707</v>
      </c>
    </row>
    <row r="328" spans="1:21" x14ac:dyDescent="0.25">
      <c r="A328" s="68" t="s">
        <v>114</v>
      </c>
      <c r="B328" s="68" t="s">
        <v>187</v>
      </c>
      <c r="C328" s="68">
        <v>0</v>
      </c>
      <c r="D328" s="68">
        <v>1</v>
      </c>
      <c r="E328" s="68">
        <v>1</v>
      </c>
      <c r="F328" s="68">
        <v>612</v>
      </c>
      <c r="P328" t="s">
        <v>114</v>
      </c>
      <c r="Q328" t="s">
        <v>187</v>
      </c>
      <c r="R328">
        <v>0</v>
      </c>
      <c r="S328">
        <v>1</v>
      </c>
      <c r="T328">
        <v>1</v>
      </c>
      <c r="U328">
        <v>612</v>
      </c>
    </row>
    <row r="329" spans="1:21" x14ac:dyDescent="0.25">
      <c r="A329" s="68" t="s">
        <v>114</v>
      </c>
      <c r="B329" s="68" t="s">
        <v>187</v>
      </c>
      <c r="C329" s="68">
        <v>1</v>
      </c>
      <c r="D329" s="68">
        <v>0</v>
      </c>
      <c r="E329" s="68">
        <v>0</v>
      </c>
      <c r="F329" s="68">
        <v>1205</v>
      </c>
      <c r="P329" t="s">
        <v>114</v>
      </c>
      <c r="Q329" t="s">
        <v>187</v>
      </c>
      <c r="R329">
        <v>1</v>
      </c>
      <c r="S329">
        <v>0</v>
      </c>
      <c r="T329">
        <v>0</v>
      </c>
      <c r="U329">
        <v>1205</v>
      </c>
    </row>
    <row r="330" spans="1:21" x14ac:dyDescent="0.25">
      <c r="A330" s="68" t="s">
        <v>114</v>
      </c>
      <c r="B330" s="68" t="s">
        <v>187</v>
      </c>
      <c r="C330" s="68">
        <v>1</v>
      </c>
      <c r="D330" s="68">
        <v>0</v>
      </c>
      <c r="E330" s="68">
        <v>1</v>
      </c>
      <c r="F330" s="68">
        <v>67</v>
      </c>
      <c r="P330" t="s">
        <v>114</v>
      </c>
      <c r="Q330" t="s">
        <v>187</v>
      </c>
      <c r="R330">
        <v>1</v>
      </c>
      <c r="S330">
        <v>0</v>
      </c>
      <c r="T330">
        <v>1</v>
      </c>
      <c r="U330">
        <v>67</v>
      </c>
    </row>
    <row r="331" spans="1:21" x14ac:dyDescent="0.25">
      <c r="A331" s="68" t="s">
        <v>114</v>
      </c>
      <c r="B331" s="68" t="s">
        <v>187</v>
      </c>
      <c r="C331" s="68">
        <v>1</v>
      </c>
      <c r="D331" s="68">
        <v>1</v>
      </c>
      <c r="E331" s="68">
        <v>0</v>
      </c>
      <c r="F331" s="68">
        <v>1880</v>
      </c>
      <c r="P331" t="s">
        <v>114</v>
      </c>
      <c r="Q331" t="s">
        <v>187</v>
      </c>
      <c r="R331">
        <v>1</v>
      </c>
      <c r="S331">
        <v>1</v>
      </c>
      <c r="T331">
        <v>0</v>
      </c>
      <c r="U331">
        <v>1880</v>
      </c>
    </row>
    <row r="332" spans="1:21" x14ac:dyDescent="0.25">
      <c r="A332" s="68" t="s">
        <v>114</v>
      </c>
      <c r="B332" s="68" t="s">
        <v>187</v>
      </c>
      <c r="C332" s="68">
        <v>1</v>
      </c>
      <c r="D332" s="68">
        <v>1</v>
      </c>
      <c r="E332" s="68">
        <v>1</v>
      </c>
      <c r="F332" s="68">
        <v>86</v>
      </c>
      <c r="P332" t="s">
        <v>114</v>
      </c>
      <c r="Q332" t="s">
        <v>187</v>
      </c>
      <c r="R332">
        <v>1</v>
      </c>
      <c r="S332">
        <v>1</v>
      </c>
      <c r="T332">
        <v>1</v>
      </c>
      <c r="U332">
        <v>86</v>
      </c>
    </row>
    <row r="333" spans="1:21" x14ac:dyDescent="0.25">
      <c r="A333" s="68" t="s">
        <v>114</v>
      </c>
      <c r="B333" s="68" t="s">
        <v>188</v>
      </c>
      <c r="C333" s="68">
        <v>0</v>
      </c>
      <c r="D333" s="68">
        <v>0</v>
      </c>
      <c r="E333" s="68">
        <v>0</v>
      </c>
      <c r="F333" s="68">
        <v>7586</v>
      </c>
      <c r="P333" t="s">
        <v>114</v>
      </c>
      <c r="Q333" t="s">
        <v>188</v>
      </c>
      <c r="R333">
        <v>0</v>
      </c>
      <c r="S333">
        <v>0</v>
      </c>
      <c r="T333">
        <v>0</v>
      </c>
      <c r="U333">
        <v>7586</v>
      </c>
    </row>
    <row r="334" spans="1:21" x14ac:dyDescent="0.25">
      <c r="A334" s="68" t="s">
        <v>114</v>
      </c>
      <c r="B334" s="68" t="s">
        <v>188</v>
      </c>
      <c r="C334" s="68">
        <v>0</v>
      </c>
      <c r="D334" s="68">
        <v>0</v>
      </c>
      <c r="E334" s="68">
        <v>1</v>
      </c>
      <c r="F334" s="68">
        <v>3858</v>
      </c>
      <c r="P334" t="s">
        <v>114</v>
      </c>
      <c r="Q334" t="s">
        <v>188</v>
      </c>
      <c r="R334">
        <v>0</v>
      </c>
      <c r="S334">
        <v>0</v>
      </c>
      <c r="T334">
        <v>1</v>
      </c>
      <c r="U334">
        <v>3858</v>
      </c>
    </row>
    <row r="335" spans="1:21" x14ac:dyDescent="0.25">
      <c r="A335" s="68" t="s">
        <v>114</v>
      </c>
      <c r="B335" s="68" t="s">
        <v>188</v>
      </c>
      <c r="C335" s="68">
        <v>0</v>
      </c>
      <c r="D335" s="68">
        <v>1</v>
      </c>
      <c r="E335" s="68">
        <v>0</v>
      </c>
      <c r="F335" s="68">
        <v>4359</v>
      </c>
      <c r="P335" t="s">
        <v>114</v>
      </c>
      <c r="Q335" t="s">
        <v>188</v>
      </c>
      <c r="R335">
        <v>0</v>
      </c>
      <c r="S335">
        <v>1</v>
      </c>
      <c r="T335">
        <v>0</v>
      </c>
      <c r="U335">
        <v>4359</v>
      </c>
    </row>
    <row r="336" spans="1:21" x14ac:dyDescent="0.25">
      <c r="A336" s="68" t="s">
        <v>114</v>
      </c>
      <c r="B336" s="68" t="s">
        <v>188</v>
      </c>
      <c r="C336" s="68">
        <v>0</v>
      </c>
      <c r="D336" s="68">
        <v>1</v>
      </c>
      <c r="E336" s="68">
        <v>1</v>
      </c>
      <c r="F336" s="68">
        <v>1572</v>
      </c>
      <c r="P336" t="s">
        <v>114</v>
      </c>
      <c r="Q336" t="s">
        <v>188</v>
      </c>
      <c r="R336">
        <v>0</v>
      </c>
      <c r="S336">
        <v>1</v>
      </c>
      <c r="T336">
        <v>1</v>
      </c>
      <c r="U336">
        <v>1572</v>
      </c>
    </row>
    <row r="337" spans="1:21" x14ac:dyDescent="0.25">
      <c r="A337" s="68" t="s">
        <v>114</v>
      </c>
      <c r="B337" s="68" t="s">
        <v>188</v>
      </c>
      <c r="C337" s="68">
        <v>1</v>
      </c>
      <c r="D337" s="68">
        <v>0</v>
      </c>
      <c r="E337" s="68">
        <v>0</v>
      </c>
      <c r="F337" s="68">
        <v>3991</v>
      </c>
      <c r="P337" t="s">
        <v>114</v>
      </c>
      <c r="Q337" t="s">
        <v>188</v>
      </c>
      <c r="R337">
        <v>1</v>
      </c>
      <c r="S337">
        <v>0</v>
      </c>
      <c r="T337">
        <v>0</v>
      </c>
      <c r="U337">
        <v>3991</v>
      </c>
    </row>
    <row r="338" spans="1:21" x14ac:dyDescent="0.25">
      <c r="A338" s="68" t="s">
        <v>114</v>
      </c>
      <c r="B338" s="68" t="s">
        <v>188</v>
      </c>
      <c r="C338" s="68">
        <v>1</v>
      </c>
      <c r="D338" s="68">
        <v>0</v>
      </c>
      <c r="E338" s="68">
        <v>1</v>
      </c>
      <c r="F338" s="68">
        <v>172</v>
      </c>
      <c r="P338" t="s">
        <v>114</v>
      </c>
      <c r="Q338" t="s">
        <v>188</v>
      </c>
      <c r="R338">
        <v>1</v>
      </c>
      <c r="S338">
        <v>0</v>
      </c>
      <c r="T338">
        <v>1</v>
      </c>
      <c r="U338">
        <v>172</v>
      </c>
    </row>
    <row r="339" spans="1:21" x14ac:dyDescent="0.25">
      <c r="A339" s="68" t="s">
        <v>114</v>
      </c>
      <c r="B339" s="68" t="s">
        <v>188</v>
      </c>
      <c r="C339" s="68">
        <v>1</v>
      </c>
      <c r="D339" s="68">
        <v>1</v>
      </c>
      <c r="E339" s="68">
        <v>0</v>
      </c>
      <c r="F339" s="68">
        <v>4123</v>
      </c>
      <c r="P339" t="s">
        <v>114</v>
      </c>
      <c r="Q339" t="s">
        <v>188</v>
      </c>
      <c r="R339">
        <v>1</v>
      </c>
      <c r="S339">
        <v>1</v>
      </c>
      <c r="T339">
        <v>0</v>
      </c>
      <c r="U339">
        <v>4123</v>
      </c>
    </row>
    <row r="340" spans="1:21" x14ac:dyDescent="0.25">
      <c r="A340" s="68" t="s">
        <v>114</v>
      </c>
      <c r="B340" s="68" t="s">
        <v>188</v>
      </c>
      <c r="C340" s="68">
        <v>1</v>
      </c>
      <c r="D340" s="68">
        <v>1</v>
      </c>
      <c r="E340" s="68">
        <v>1</v>
      </c>
      <c r="F340" s="68">
        <v>148</v>
      </c>
      <c r="P340" t="s">
        <v>114</v>
      </c>
      <c r="Q340" t="s">
        <v>188</v>
      </c>
      <c r="R340">
        <v>1</v>
      </c>
      <c r="S340">
        <v>1</v>
      </c>
      <c r="T340">
        <v>1</v>
      </c>
      <c r="U340">
        <v>148</v>
      </c>
    </row>
    <row r="341" spans="1:21" x14ac:dyDescent="0.25">
      <c r="A341" s="68" t="s">
        <v>114</v>
      </c>
      <c r="B341" s="68" t="s">
        <v>189</v>
      </c>
      <c r="C341" s="68">
        <v>0</v>
      </c>
      <c r="D341" s="68">
        <v>0</v>
      </c>
      <c r="E341" s="68">
        <v>0</v>
      </c>
      <c r="F341" s="68">
        <v>14927</v>
      </c>
      <c r="P341" t="s">
        <v>114</v>
      </c>
      <c r="Q341" t="s">
        <v>189</v>
      </c>
      <c r="R341">
        <v>0</v>
      </c>
      <c r="S341">
        <v>0</v>
      </c>
      <c r="T341">
        <v>0</v>
      </c>
      <c r="U341">
        <v>14927</v>
      </c>
    </row>
    <row r="342" spans="1:21" x14ac:dyDescent="0.25">
      <c r="A342" s="68" t="s">
        <v>114</v>
      </c>
      <c r="B342" s="68" t="s">
        <v>189</v>
      </c>
      <c r="C342" s="68">
        <v>0</v>
      </c>
      <c r="D342" s="68">
        <v>0</v>
      </c>
      <c r="E342" s="68">
        <v>1</v>
      </c>
      <c r="F342" s="68">
        <v>4820</v>
      </c>
      <c r="P342" t="s">
        <v>114</v>
      </c>
      <c r="Q342" t="s">
        <v>189</v>
      </c>
      <c r="R342">
        <v>0</v>
      </c>
      <c r="S342">
        <v>0</v>
      </c>
      <c r="T342">
        <v>1</v>
      </c>
      <c r="U342">
        <v>4820</v>
      </c>
    </row>
    <row r="343" spans="1:21" x14ac:dyDescent="0.25">
      <c r="A343" s="68" t="s">
        <v>114</v>
      </c>
      <c r="B343" s="68" t="s">
        <v>189</v>
      </c>
      <c r="C343" s="68">
        <v>0</v>
      </c>
      <c r="D343" s="68">
        <v>1</v>
      </c>
      <c r="E343" s="68">
        <v>0</v>
      </c>
      <c r="F343" s="68">
        <v>4350</v>
      </c>
      <c r="P343" t="s">
        <v>114</v>
      </c>
      <c r="Q343" t="s">
        <v>189</v>
      </c>
      <c r="R343">
        <v>0</v>
      </c>
      <c r="S343">
        <v>1</v>
      </c>
      <c r="T343">
        <v>0</v>
      </c>
      <c r="U343">
        <v>4350</v>
      </c>
    </row>
    <row r="344" spans="1:21" x14ac:dyDescent="0.25">
      <c r="A344" s="68" t="s">
        <v>114</v>
      </c>
      <c r="B344" s="68" t="s">
        <v>189</v>
      </c>
      <c r="C344" s="68">
        <v>0</v>
      </c>
      <c r="D344" s="68">
        <v>1</v>
      </c>
      <c r="E344" s="68">
        <v>1</v>
      </c>
      <c r="F344" s="68">
        <v>1117</v>
      </c>
      <c r="P344" t="s">
        <v>114</v>
      </c>
      <c r="Q344" t="s">
        <v>189</v>
      </c>
      <c r="R344">
        <v>0</v>
      </c>
      <c r="S344">
        <v>1</v>
      </c>
      <c r="T344">
        <v>1</v>
      </c>
      <c r="U344">
        <v>1117</v>
      </c>
    </row>
    <row r="345" spans="1:21" x14ac:dyDescent="0.25">
      <c r="A345" s="68" t="s">
        <v>114</v>
      </c>
      <c r="B345" s="68" t="s">
        <v>189</v>
      </c>
      <c r="C345" s="68">
        <v>1</v>
      </c>
      <c r="D345" s="68">
        <v>0</v>
      </c>
      <c r="E345" s="68">
        <v>0</v>
      </c>
      <c r="F345" s="68">
        <v>6482</v>
      </c>
      <c r="P345" t="s">
        <v>114</v>
      </c>
      <c r="Q345" t="s">
        <v>189</v>
      </c>
      <c r="R345">
        <v>1</v>
      </c>
      <c r="S345">
        <v>0</v>
      </c>
      <c r="T345">
        <v>0</v>
      </c>
      <c r="U345">
        <v>6482</v>
      </c>
    </row>
    <row r="346" spans="1:21" x14ac:dyDescent="0.25">
      <c r="A346" s="68" t="s">
        <v>114</v>
      </c>
      <c r="B346" s="68" t="s">
        <v>189</v>
      </c>
      <c r="C346" s="68">
        <v>1</v>
      </c>
      <c r="D346" s="68">
        <v>0</v>
      </c>
      <c r="E346" s="68">
        <v>1</v>
      </c>
      <c r="F346" s="68">
        <v>215</v>
      </c>
      <c r="P346" t="s">
        <v>114</v>
      </c>
      <c r="Q346" t="s">
        <v>189</v>
      </c>
      <c r="R346">
        <v>1</v>
      </c>
      <c r="S346">
        <v>0</v>
      </c>
      <c r="T346">
        <v>1</v>
      </c>
      <c r="U346">
        <v>215</v>
      </c>
    </row>
    <row r="347" spans="1:21" x14ac:dyDescent="0.25">
      <c r="A347" s="68" t="s">
        <v>114</v>
      </c>
      <c r="B347" s="68" t="s">
        <v>189</v>
      </c>
      <c r="C347" s="68">
        <v>1</v>
      </c>
      <c r="D347" s="68">
        <v>1</v>
      </c>
      <c r="E347" s="68">
        <v>0</v>
      </c>
      <c r="F347" s="68">
        <v>2975</v>
      </c>
      <c r="P347" t="s">
        <v>114</v>
      </c>
      <c r="Q347" t="s">
        <v>189</v>
      </c>
      <c r="R347">
        <v>1</v>
      </c>
      <c r="S347">
        <v>1</v>
      </c>
      <c r="T347">
        <v>0</v>
      </c>
      <c r="U347">
        <v>2975</v>
      </c>
    </row>
    <row r="348" spans="1:21" x14ac:dyDescent="0.25">
      <c r="A348" s="68" t="s">
        <v>114</v>
      </c>
      <c r="B348" s="68" t="s">
        <v>189</v>
      </c>
      <c r="C348" s="68">
        <v>1</v>
      </c>
      <c r="D348" s="68">
        <v>1</v>
      </c>
      <c r="E348" s="68">
        <v>1</v>
      </c>
      <c r="F348" s="68">
        <v>86</v>
      </c>
      <c r="P348" t="s">
        <v>114</v>
      </c>
      <c r="Q348" t="s">
        <v>189</v>
      </c>
      <c r="R348">
        <v>1</v>
      </c>
      <c r="S348">
        <v>1</v>
      </c>
      <c r="T348">
        <v>1</v>
      </c>
      <c r="U348">
        <v>86</v>
      </c>
    </row>
    <row r="349" spans="1:21" x14ac:dyDescent="0.25">
      <c r="A349" s="68" t="s">
        <v>114</v>
      </c>
      <c r="B349" s="68" t="s">
        <v>190</v>
      </c>
      <c r="C349" s="68">
        <v>0</v>
      </c>
      <c r="D349" s="68">
        <v>0</v>
      </c>
      <c r="E349" s="68">
        <v>0</v>
      </c>
      <c r="F349" s="68">
        <v>21777</v>
      </c>
      <c r="P349" t="s">
        <v>114</v>
      </c>
      <c r="Q349" t="s">
        <v>190</v>
      </c>
      <c r="R349">
        <v>0</v>
      </c>
      <c r="S349">
        <v>0</v>
      </c>
      <c r="T349">
        <v>0</v>
      </c>
      <c r="U349">
        <v>21777</v>
      </c>
    </row>
    <row r="350" spans="1:21" x14ac:dyDescent="0.25">
      <c r="A350" s="68" t="s">
        <v>114</v>
      </c>
      <c r="B350" s="68" t="s">
        <v>190</v>
      </c>
      <c r="C350" s="68">
        <v>0</v>
      </c>
      <c r="D350" s="68">
        <v>0</v>
      </c>
      <c r="E350" s="68">
        <v>1</v>
      </c>
      <c r="F350" s="68">
        <v>1485</v>
      </c>
      <c r="P350" t="s">
        <v>114</v>
      </c>
      <c r="Q350" t="s">
        <v>190</v>
      </c>
      <c r="R350">
        <v>0</v>
      </c>
      <c r="S350">
        <v>0</v>
      </c>
      <c r="T350">
        <v>1</v>
      </c>
      <c r="U350">
        <v>1485</v>
      </c>
    </row>
    <row r="351" spans="1:21" x14ac:dyDescent="0.25">
      <c r="A351" s="68" t="s">
        <v>114</v>
      </c>
      <c r="B351" s="68" t="s">
        <v>190</v>
      </c>
      <c r="C351" s="68">
        <v>0</v>
      </c>
      <c r="D351" s="68">
        <v>1</v>
      </c>
      <c r="E351" s="68">
        <v>0</v>
      </c>
      <c r="F351" s="68">
        <v>933</v>
      </c>
      <c r="P351" t="s">
        <v>114</v>
      </c>
      <c r="Q351" t="s">
        <v>190</v>
      </c>
      <c r="R351">
        <v>0</v>
      </c>
      <c r="S351">
        <v>1</v>
      </c>
      <c r="T351">
        <v>0</v>
      </c>
      <c r="U351">
        <v>933</v>
      </c>
    </row>
    <row r="352" spans="1:21" x14ac:dyDescent="0.25">
      <c r="A352" s="68" t="s">
        <v>114</v>
      </c>
      <c r="B352" s="68" t="s">
        <v>190</v>
      </c>
      <c r="C352" s="68">
        <v>0</v>
      </c>
      <c r="D352" s="68">
        <v>1</v>
      </c>
      <c r="E352" s="68">
        <v>1</v>
      </c>
      <c r="F352" s="68">
        <v>65</v>
      </c>
      <c r="P352" t="s">
        <v>114</v>
      </c>
      <c r="Q352" t="s">
        <v>190</v>
      </c>
      <c r="R352">
        <v>0</v>
      </c>
      <c r="S352">
        <v>1</v>
      </c>
      <c r="T352">
        <v>1</v>
      </c>
      <c r="U352">
        <v>65</v>
      </c>
    </row>
    <row r="353" spans="1:21" x14ac:dyDescent="0.25">
      <c r="A353" s="68" t="s">
        <v>114</v>
      </c>
      <c r="B353" s="68" t="s">
        <v>190</v>
      </c>
      <c r="C353" s="68">
        <v>1</v>
      </c>
      <c r="D353" s="68">
        <v>0</v>
      </c>
      <c r="E353" s="68">
        <v>0</v>
      </c>
      <c r="F353" s="68">
        <v>4943</v>
      </c>
      <c r="P353" t="s">
        <v>114</v>
      </c>
      <c r="Q353" t="s">
        <v>190</v>
      </c>
      <c r="R353">
        <v>1</v>
      </c>
      <c r="S353">
        <v>0</v>
      </c>
      <c r="T353">
        <v>0</v>
      </c>
      <c r="U353">
        <v>4943</v>
      </c>
    </row>
    <row r="354" spans="1:21" x14ac:dyDescent="0.25">
      <c r="A354" s="68" t="s">
        <v>114</v>
      </c>
      <c r="B354" s="68" t="s">
        <v>190</v>
      </c>
      <c r="C354" s="68">
        <v>1</v>
      </c>
      <c r="D354" s="68">
        <v>0</v>
      </c>
      <c r="E354" s="68">
        <v>1</v>
      </c>
      <c r="F354" s="68">
        <v>58</v>
      </c>
      <c r="P354" t="s">
        <v>114</v>
      </c>
      <c r="Q354" t="s">
        <v>190</v>
      </c>
      <c r="R354">
        <v>1</v>
      </c>
      <c r="S354">
        <v>0</v>
      </c>
      <c r="T354">
        <v>1</v>
      </c>
      <c r="U354">
        <v>58</v>
      </c>
    </row>
    <row r="355" spans="1:21" x14ac:dyDescent="0.25">
      <c r="A355" s="68" t="s">
        <v>114</v>
      </c>
      <c r="B355" s="68" t="s">
        <v>190</v>
      </c>
      <c r="C355" s="68">
        <v>1</v>
      </c>
      <c r="D355" s="68">
        <v>1</v>
      </c>
      <c r="E355" s="68">
        <v>0</v>
      </c>
      <c r="F355" s="68">
        <v>480</v>
      </c>
      <c r="P355" t="s">
        <v>114</v>
      </c>
      <c r="Q355" t="s">
        <v>190</v>
      </c>
      <c r="R355">
        <v>1</v>
      </c>
      <c r="S355">
        <v>1</v>
      </c>
      <c r="T355">
        <v>0</v>
      </c>
      <c r="U355">
        <v>480</v>
      </c>
    </row>
    <row r="356" spans="1:21" x14ac:dyDescent="0.25">
      <c r="A356" s="68" t="s">
        <v>114</v>
      </c>
      <c r="B356" s="68" t="s">
        <v>190</v>
      </c>
      <c r="C356" s="68">
        <v>1</v>
      </c>
      <c r="D356" s="68">
        <v>1</v>
      </c>
      <c r="E356" s="68">
        <v>1</v>
      </c>
      <c r="F356" s="68">
        <v>9</v>
      </c>
      <c r="P356" t="s">
        <v>114</v>
      </c>
      <c r="Q356" t="s">
        <v>190</v>
      </c>
      <c r="R356">
        <v>1</v>
      </c>
      <c r="S356">
        <v>1</v>
      </c>
      <c r="T356">
        <v>1</v>
      </c>
      <c r="U356">
        <v>9</v>
      </c>
    </row>
    <row r="357" spans="1:21" x14ac:dyDescent="0.25">
      <c r="A357" s="68" t="s">
        <v>12</v>
      </c>
      <c r="B357" s="68" t="s">
        <v>186</v>
      </c>
      <c r="C357" s="68">
        <v>0</v>
      </c>
      <c r="D357" s="68">
        <v>0</v>
      </c>
      <c r="E357" s="68">
        <v>0</v>
      </c>
      <c r="F357" s="68">
        <v>112</v>
      </c>
      <c r="P357" t="s">
        <v>12</v>
      </c>
      <c r="Q357" t="s">
        <v>186</v>
      </c>
      <c r="R357">
        <v>0</v>
      </c>
      <c r="S357">
        <v>0</v>
      </c>
      <c r="T357">
        <v>0</v>
      </c>
      <c r="U357">
        <v>112</v>
      </c>
    </row>
    <row r="358" spans="1:21" x14ac:dyDescent="0.25">
      <c r="A358" s="68" t="s">
        <v>12</v>
      </c>
      <c r="B358" s="68" t="s">
        <v>186</v>
      </c>
      <c r="C358" s="68">
        <v>0</v>
      </c>
      <c r="D358" s="68">
        <v>0</v>
      </c>
      <c r="E358" s="68">
        <v>1</v>
      </c>
      <c r="F358" s="68">
        <v>43</v>
      </c>
      <c r="P358" t="s">
        <v>12</v>
      </c>
      <c r="Q358" t="s">
        <v>186</v>
      </c>
      <c r="R358">
        <v>0</v>
      </c>
      <c r="S358">
        <v>0</v>
      </c>
      <c r="T358">
        <v>1</v>
      </c>
      <c r="U358">
        <v>43</v>
      </c>
    </row>
    <row r="359" spans="1:21" x14ac:dyDescent="0.25">
      <c r="A359" s="68" t="s">
        <v>12</v>
      </c>
      <c r="B359" s="68" t="s">
        <v>186</v>
      </c>
      <c r="C359" s="68">
        <v>0</v>
      </c>
      <c r="D359" s="68">
        <v>1</v>
      </c>
      <c r="E359" s="68">
        <v>0</v>
      </c>
      <c r="F359" s="68">
        <v>219</v>
      </c>
      <c r="P359" t="s">
        <v>12</v>
      </c>
      <c r="Q359" t="s">
        <v>186</v>
      </c>
      <c r="R359">
        <v>0</v>
      </c>
      <c r="S359">
        <v>1</v>
      </c>
      <c r="T359">
        <v>0</v>
      </c>
      <c r="U359">
        <v>219</v>
      </c>
    </row>
    <row r="360" spans="1:21" x14ac:dyDescent="0.25">
      <c r="A360" s="68" t="s">
        <v>12</v>
      </c>
      <c r="B360" s="68" t="s">
        <v>186</v>
      </c>
      <c r="C360" s="68">
        <v>0</v>
      </c>
      <c r="D360" s="68">
        <v>1</v>
      </c>
      <c r="E360" s="68">
        <v>1</v>
      </c>
      <c r="F360" s="68">
        <v>137</v>
      </c>
      <c r="P360" t="s">
        <v>12</v>
      </c>
      <c r="Q360" t="s">
        <v>186</v>
      </c>
      <c r="R360">
        <v>0</v>
      </c>
      <c r="S360">
        <v>1</v>
      </c>
      <c r="T360">
        <v>1</v>
      </c>
      <c r="U360">
        <v>137</v>
      </c>
    </row>
    <row r="361" spans="1:21" x14ac:dyDescent="0.25">
      <c r="A361" s="68" t="s">
        <v>12</v>
      </c>
      <c r="B361" s="68" t="s">
        <v>186</v>
      </c>
      <c r="C361" s="68">
        <v>1</v>
      </c>
      <c r="D361" s="68">
        <v>0</v>
      </c>
      <c r="E361" s="68">
        <v>0</v>
      </c>
      <c r="F361" s="68">
        <v>39</v>
      </c>
      <c r="P361" t="s">
        <v>12</v>
      </c>
      <c r="Q361" t="s">
        <v>186</v>
      </c>
      <c r="R361">
        <v>1</v>
      </c>
      <c r="S361">
        <v>0</v>
      </c>
      <c r="T361">
        <v>0</v>
      </c>
      <c r="U361">
        <v>39</v>
      </c>
    </row>
    <row r="362" spans="1:21" x14ac:dyDescent="0.25">
      <c r="A362" s="68" t="s">
        <v>12</v>
      </c>
      <c r="B362" s="68" t="s">
        <v>186</v>
      </c>
      <c r="C362" s="68">
        <v>1</v>
      </c>
      <c r="D362" s="68">
        <v>0</v>
      </c>
      <c r="E362" s="68">
        <v>1</v>
      </c>
      <c r="F362" s="68">
        <v>3</v>
      </c>
      <c r="P362" t="s">
        <v>12</v>
      </c>
      <c r="Q362" t="s">
        <v>186</v>
      </c>
      <c r="R362">
        <v>1</v>
      </c>
      <c r="S362">
        <v>0</v>
      </c>
      <c r="T362">
        <v>1</v>
      </c>
      <c r="U362">
        <v>3</v>
      </c>
    </row>
    <row r="363" spans="1:21" x14ac:dyDescent="0.25">
      <c r="A363" s="68" t="s">
        <v>12</v>
      </c>
      <c r="B363" s="68" t="s">
        <v>186</v>
      </c>
      <c r="C363" s="68">
        <v>1</v>
      </c>
      <c r="D363" s="68">
        <v>1</v>
      </c>
      <c r="E363" s="68">
        <v>0</v>
      </c>
      <c r="F363" s="68">
        <v>153</v>
      </c>
      <c r="P363" t="s">
        <v>12</v>
      </c>
      <c r="Q363" t="s">
        <v>186</v>
      </c>
      <c r="R363">
        <v>1</v>
      </c>
      <c r="S363">
        <v>1</v>
      </c>
      <c r="T363">
        <v>0</v>
      </c>
      <c r="U363">
        <v>153</v>
      </c>
    </row>
    <row r="364" spans="1:21" x14ac:dyDescent="0.25">
      <c r="A364" s="68" t="s">
        <v>12</v>
      </c>
      <c r="B364" s="68" t="s">
        <v>186</v>
      </c>
      <c r="C364" s="68">
        <v>1</v>
      </c>
      <c r="D364" s="68">
        <v>1</v>
      </c>
      <c r="E364" s="68">
        <v>1</v>
      </c>
      <c r="F364" s="68">
        <v>44</v>
      </c>
      <c r="P364" t="s">
        <v>12</v>
      </c>
      <c r="Q364" t="s">
        <v>186</v>
      </c>
      <c r="R364">
        <v>1</v>
      </c>
      <c r="S364">
        <v>1</v>
      </c>
      <c r="T364">
        <v>1</v>
      </c>
      <c r="U364">
        <v>44</v>
      </c>
    </row>
    <row r="365" spans="1:21" x14ac:dyDescent="0.25">
      <c r="A365" s="68" t="s">
        <v>12</v>
      </c>
      <c r="B365" s="68" t="s">
        <v>187</v>
      </c>
      <c r="C365" s="68">
        <v>0</v>
      </c>
      <c r="D365" s="68">
        <v>0</v>
      </c>
      <c r="E365" s="68">
        <v>0</v>
      </c>
      <c r="F365" s="68">
        <v>507</v>
      </c>
      <c r="P365" t="s">
        <v>12</v>
      </c>
      <c r="Q365" t="s">
        <v>187</v>
      </c>
      <c r="R365">
        <v>0</v>
      </c>
      <c r="S365">
        <v>0</v>
      </c>
      <c r="T365">
        <v>0</v>
      </c>
      <c r="U365">
        <v>507</v>
      </c>
    </row>
    <row r="366" spans="1:21" x14ac:dyDescent="0.25">
      <c r="A366" s="68" t="s">
        <v>12</v>
      </c>
      <c r="B366" s="68" t="s">
        <v>187</v>
      </c>
      <c r="C366" s="68">
        <v>0</v>
      </c>
      <c r="D366" s="68">
        <v>0</v>
      </c>
      <c r="E366" s="68">
        <v>1</v>
      </c>
      <c r="F366" s="68">
        <v>144</v>
      </c>
      <c r="P366" t="s">
        <v>12</v>
      </c>
      <c r="Q366" t="s">
        <v>187</v>
      </c>
      <c r="R366">
        <v>0</v>
      </c>
      <c r="S366">
        <v>0</v>
      </c>
      <c r="T366">
        <v>1</v>
      </c>
      <c r="U366">
        <v>144</v>
      </c>
    </row>
    <row r="367" spans="1:21" x14ac:dyDescent="0.25">
      <c r="A367" s="68" t="s">
        <v>12</v>
      </c>
      <c r="B367" s="68" t="s">
        <v>187</v>
      </c>
      <c r="C367" s="68">
        <v>0</v>
      </c>
      <c r="D367" s="68">
        <v>1</v>
      </c>
      <c r="E367" s="68">
        <v>0</v>
      </c>
      <c r="F367" s="68">
        <v>656</v>
      </c>
      <c r="P367" t="s">
        <v>12</v>
      </c>
      <c r="Q367" t="s">
        <v>187</v>
      </c>
      <c r="R367">
        <v>0</v>
      </c>
      <c r="S367">
        <v>1</v>
      </c>
      <c r="T367">
        <v>0</v>
      </c>
      <c r="U367">
        <v>656</v>
      </c>
    </row>
    <row r="368" spans="1:21" x14ac:dyDescent="0.25">
      <c r="A368" s="68" t="s">
        <v>12</v>
      </c>
      <c r="B368" s="68" t="s">
        <v>187</v>
      </c>
      <c r="C368" s="68">
        <v>0</v>
      </c>
      <c r="D368" s="68">
        <v>1</v>
      </c>
      <c r="E368" s="68">
        <v>1</v>
      </c>
      <c r="F368" s="68">
        <v>540</v>
      </c>
      <c r="P368" t="s">
        <v>12</v>
      </c>
      <c r="Q368" t="s">
        <v>187</v>
      </c>
      <c r="R368">
        <v>0</v>
      </c>
      <c r="S368">
        <v>1</v>
      </c>
      <c r="T368">
        <v>1</v>
      </c>
      <c r="U368">
        <v>540</v>
      </c>
    </row>
    <row r="369" spans="1:21" x14ac:dyDescent="0.25">
      <c r="A369" s="68" t="s">
        <v>12</v>
      </c>
      <c r="B369" s="68" t="s">
        <v>187</v>
      </c>
      <c r="C369" s="68">
        <v>1</v>
      </c>
      <c r="D369" s="68">
        <v>0</v>
      </c>
      <c r="E369" s="68">
        <v>0</v>
      </c>
      <c r="F369" s="68">
        <v>160</v>
      </c>
      <c r="P369" t="s">
        <v>12</v>
      </c>
      <c r="Q369" t="s">
        <v>187</v>
      </c>
      <c r="R369">
        <v>1</v>
      </c>
      <c r="S369">
        <v>0</v>
      </c>
      <c r="T369">
        <v>0</v>
      </c>
      <c r="U369">
        <v>160</v>
      </c>
    </row>
    <row r="370" spans="1:21" x14ac:dyDescent="0.25">
      <c r="A370" s="68" t="s">
        <v>12</v>
      </c>
      <c r="B370" s="68" t="s">
        <v>187</v>
      </c>
      <c r="C370" s="68">
        <v>1</v>
      </c>
      <c r="D370" s="68">
        <v>0</v>
      </c>
      <c r="E370" s="68">
        <v>1</v>
      </c>
      <c r="F370" s="68">
        <v>16</v>
      </c>
      <c r="P370" t="s">
        <v>12</v>
      </c>
      <c r="Q370" t="s">
        <v>187</v>
      </c>
      <c r="R370">
        <v>1</v>
      </c>
      <c r="S370">
        <v>0</v>
      </c>
      <c r="T370">
        <v>1</v>
      </c>
      <c r="U370">
        <v>16</v>
      </c>
    </row>
    <row r="371" spans="1:21" x14ac:dyDescent="0.25">
      <c r="A371" s="68" t="s">
        <v>12</v>
      </c>
      <c r="B371" s="68" t="s">
        <v>187</v>
      </c>
      <c r="C371" s="68">
        <v>1</v>
      </c>
      <c r="D371" s="68">
        <v>1</v>
      </c>
      <c r="E371" s="68">
        <v>0</v>
      </c>
      <c r="F371" s="68">
        <v>551</v>
      </c>
      <c r="P371" t="s">
        <v>12</v>
      </c>
      <c r="Q371" t="s">
        <v>187</v>
      </c>
      <c r="R371">
        <v>1</v>
      </c>
      <c r="S371">
        <v>1</v>
      </c>
      <c r="T371">
        <v>0</v>
      </c>
      <c r="U371">
        <v>551</v>
      </c>
    </row>
    <row r="372" spans="1:21" x14ac:dyDescent="0.25">
      <c r="A372" s="68" t="s">
        <v>12</v>
      </c>
      <c r="B372" s="68" t="s">
        <v>187</v>
      </c>
      <c r="C372" s="68">
        <v>1</v>
      </c>
      <c r="D372" s="68">
        <v>1</v>
      </c>
      <c r="E372" s="68">
        <v>1</v>
      </c>
      <c r="F372" s="68">
        <v>121</v>
      </c>
      <c r="P372" t="s">
        <v>12</v>
      </c>
      <c r="Q372" t="s">
        <v>187</v>
      </c>
      <c r="R372">
        <v>1</v>
      </c>
      <c r="S372">
        <v>1</v>
      </c>
      <c r="T372">
        <v>1</v>
      </c>
      <c r="U372">
        <v>121</v>
      </c>
    </row>
    <row r="373" spans="1:21" x14ac:dyDescent="0.25">
      <c r="A373" s="68" t="s">
        <v>12</v>
      </c>
      <c r="B373" s="68" t="s">
        <v>188</v>
      </c>
      <c r="C373" s="68">
        <v>0</v>
      </c>
      <c r="D373" s="68">
        <v>0</v>
      </c>
      <c r="E373" s="68">
        <v>0</v>
      </c>
      <c r="F373" s="68">
        <v>1388</v>
      </c>
      <c r="P373" t="s">
        <v>12</v>
      </c>
      <c r="Q373" t="s">
        <v>188</v>
      </c>
      <c r="R373">
        <v>0</v>
      </c>
      <c r="S373">
        <v>0</v>
      </c>
      <c r="T373">
        <v>0</v>
      </c>
      <c r="U373">
        <v>1388</v>
      </c>
    </row>
    <row r="374" spans="1:21" x14ac:dyDescent="0.25">
      <c r="A374" s="68" t="s">
        <v>12</v>
      </c>
      <c r="B374" s="68" t="s">
        <v>188</v>
      </c>
      <c r="C374" s="68">
        <v>0</v>
      </c>
      <c r="D374" s="68">
        <v>0</v>
      </c>
      <c r="E374" s="68">
        <v>1</v>
      </c>
      <c r="F374" s="68">
        <v>373</v>
      </c>
      <c r="P374" t="s">
        <v>12</v>
      </c>
      <c r="Q374" t="s">
        <v>188</v>
      </c>
      <c r="R374">
        <v>0</v>
      </c>
      <c r="S374">
        <v>0</v>
      </c>
      <c r="T374">
        <v>1</v>
      </c>
      <c r="U374">
        <v>373</v>
      </c>
    </row>
    <row r="375" spans="1:21" x14ac:dyDescent="0.25">
      <c r="A375" s="68" t="s">
        <v>12</v>
      </c>
      <c r="B375" s="68" t="s">
        <v>188</v>
      </c>
      <c r="C375" s="68">
        <v>0</v>
      </c>
      <c r="D375" s="68">
        <v>1</v>
      </c>
      <c r="E375" s="68">
        <v>0</v>
      </c>
      <c r="F375" s="68">
        <v>1392</v>
      </c>
      <c r="P375" t="s">
        <v>12</v>
      </c>
      <c r="Q375" t="s">
        <v>188</v>
      </c>
      <c r="R375">
        <v>0</v>
      </c>
      <c r="S375">
        <v>1</v>
      </c>
      <c r="T375">
        <v>0</v>
      </c>
      <c r="U375">
        <v>1392</v>
      </c>
    </row>
    <row r="376" spans="1:21" x14ac:dyDescent="0.25">
      <c r="A376" s="68" t="s">
        <v>12</v>
      </c>
      <c r="B376" s="68" t="s">
        <v>188</v>
      </c>
      <c r="C376" s="68">
        <v>0</v>
      </c>
      <c r="D376" s="68">
        <v>1</v>
      </c>
      <c r="E376" s="68">
        <v>1</v>
      </c>
      <c r="F376" s="68">
        <v>1105</v>
      </c>
      <c r="P376" t="s">
        <v>12</v>
      </c>
      <c r="Q376" t="s">
        <v>188</v>
      </c>
      <c r="R376">
        <v>0</v>
      </c>
      <c r="S376">
        <v>1</v>
      </c>
      <c r="T376">
        <v>1</v>
      </c>
      <c r="U376">
        <v>1105</v>
      </c>
    </row>
    <row r="377" spans="1:21" x14ac:dyDescent="0.25">
      <c r="A377" s="68" t="s">
        <v>12</v>
      </c>
      <c r="B377" s="68" t="s">
        <v>188</v>
      </c>
      <c r="C377" s="68">
        <v>1</v>
      </c>
      <c r="D377" s="68">
        <v>0</v>
      </c>
      <c r="E377" s="68">
        <v>0</v>
      </c>
      <c r="F377" s="68">
        <v>497</v>
      </c>
      <c r="P377" t="s">
        <v>12</v>
      </c>
      <c r="Q377" t="s">
        <v>188</v>
      </c>
      <c r="R377">
        <v>1</v>
      </c>
      <c r="S377">
        <v>0</v>
      </c>
      <c r="T377">
        <v>0</v>
      </c>
      <c r="U377">
        <v>497</v>
      </c>
    </row>
    <row r="378" spans="1:21" x14ac:dyDescent="0.25">
      <c r="A378" s="68" t="s">
        <v>12</v>
      </c>
      <c r="B378" s="68" t="s">
        <v>188</v>
      </c>
      <c r="C378" s="68">
        <v>1</v>
      </c>
      <c r="D378" s="68">
        <v>0</v>
      </c>
      <c r="E378" s="68">
        <v>1</v>
      </c>
      <c r="F378" s="68">
        <v>24</v>
      </c>
      <c r="P378" t="s">
        <v>12</v>
      </c>
      <c r="Q378" t="s">
        <v>188</v>
      </c>
      <c r="R378">
        <v>1</v>
      </c>
      <c r="S378">
        <v>0</v>
      </c>
      <c r="T378">
        <v>1</v>
      </c>
      <c r="U378">
        <v>24</v>
      </c>
    </row>
    <row r="379" spans="1:21" x14ac:dyDescent="0.25">
      <c r="A379" s="68" t="s">
        <v>12</v>
      </c>
      <c r="B379" s="68" t="s">
        <v>188</v>
      </c>
      <c r="C379" s="68">
        <v>1</v>
      </c>
      <c r="D379" s="68">
        <v>1</v>
      </c>
      <c r="E379" s="68">
        <v>0</v>
      </c>
      <c r="F379" s="68">
        <v>1165</v>
      </c>
      <c r="P379" t="s">
        <v>12</v>
      </c>
      <c r="Q379" t="s">
        <v>188</v>
      </c>
      <c r="R379">
        <v>1</v>
      </c>
      <c r="S379">
        <v>1</v>
      </c>
      <c r="T379">
        <v>0</v>
      </c>
      <c r="U379">
        <v>1165</v>
      </c>
    </row>
    <row r="380" spans="1:21" x14ac:dyDescent="0.25">
      <c r="A380" s="68" t="s">
        <v>12</v>
      </c>
      <c r="B380" s="68" t="s">
        <v>188</v>
      </c>
      <c r="C380" s="68">
        <v>1</v>
      </c>
      <c r="D380" s="68">
        <v>1</v>
      </c>
      <c r="E380" s="68">
        <v>1</v>
      </c>
      <c r="F380" s="68">
        <v>228</v>
      </c>
      <c r="P380" t="s">
        <v>12</v>
      </c>
      <c r="Q380" t="s">
        <v>188</v>
      </c>
      <c r="R380">
        <v>1</v>
      </c>
      <c r="S380">
        <v>1</v>
      </c>
      <c r="T380">
        <v>1</v>
      </c>
      <c r="U380">
        <v>228</v>
      </c>
    </row>
    <row r="381" spans="1:21" x14ac:dyDescent="0.25">
      <c r="A381" s="68" t="s">
        <v>12</v>
      </c>
      <c r="B381" s="68" t="s">
        <v>189</v>
      </c>
      <c r="C381" s="68">
        <v>0</v>
      </c>
      <c r="D381" s="68">
        <v>0</v>
      </c>
      <c r="E381" s="68">
        <v>0</v>
      </c>
      <c r="F381" s="68">
        <v>2238</v>
      </c>
      <c r="P381" t="s">
        <v>12</v>
      </c>
      <c r="Q381" t="s">
        <v>189</v>
      </c>
      <c r="R381">
        <v>0</v>
      </c>
      <c r="S381">
        <v>0</v>
      </c>
      <c r="T381">
        <v>0</v>
      </c>
      <c r="U381">
        <v>2238</v>
      </c>
    </row>
    <row r="382" spans="1:21" x14ac:dyDescent="0.25">
      <c r="A382" s="68" t="s">
        <v>12</v>
      </c>
      <c r="B382" s="68" t="s">
        <v>189</v>
      </c>
      <c r="C382" s="68">
        <v>0</v>
      </c>
      <c r="D382" s="68">
        <v>0</v>
      </c>
      <c r="E382" s="68">
        <v>1</v>
      </c>
      <c r="F382" s="68">
        <v>404</v>
      </c>
      <c r="P382" t="s">
        <v>12</v>
      </c>
      <c r="Q382" t="s">
        <v>189</v>
      </c>
      <c r="R382">
        <v>0</v>
      </c>
      <c r="S382">
        <v>0</v>
      </c>
      <c r="T382">
        <v>1</v>
      </c>
      <c r="U382">
        <v>404</v>
      </c>
    </row>
    <row r="383" spans="1:21" x14ac:dyDescent="0.25">
      <c r="A383" s="68" t="s">
        <v>12</v>
      </c>
      <c r="B383" s="68" t="s">
        <v>189</v>
      </c>
      <c r="C383" s="68">
        <v>0</v>
      </c>
      <c r="D383" s="68">
        <v>1</v>
      </c>
      <c r="E383" s="68">
        <v>0</v>
      </c>
      <c r="F383" s="68">
        <v>1145</v>
      </c>
      <c r="P383" t="s">
        <v>12</v>
      </c>
      <c r="Q383" t="s">
        <v>189</v>
      </c>
      <c r="R383">
        <v>0</v>
      </c>
      <c r="S383">
        <v>1</v>
      </c>
      <c r="T383">
        <v>0</v>
      </c>
      <c r="U383">
        <v>1145</v>
      </c>
    </row>
    <row r="384" spans="1:21" x14ac:dyDescent="0.25">
      <c r="A384" s="68" t="s">
        <v>12</v>
      </c>
      <c r="B384" s="68" t="s">
        <v>189</v>
      </c>
      <c r="C384" s="68">
        <v>0</v>
      </c>
      <c r="D384" s="68">
        <v>1</v>
      </c>
      <c r="E384" s="68">
        <v>1</v>
      </c>
      <c r="F384" s="68">
        <v>706</v>
      </c>
      <c r="P384" t="s">
        <v>12</v>
      </c>
      <c r="Q384" t="s">
        <v>189</v>
      </c>
      <c r="R384">
        <v>0</v>
      </c>
      <c r="S384">
        <v>1</v>
      </c>
      <c r="T384">
        <v>1</v>
      </c>
      <c r="U384">
        <v>706</v>
      </c>
    </row>
    <row r="385" spans="1:21" x14ac:dyDescent="0.25">
      <c r="A385" s="68" t="s">
        <v>12</v>
      </c>
      <c r="B385" s="68" t="s">
        <v>189</v>
      </c>
      <c r="C385" s="68">
        <v>1</v>
      </c>
      <c r="D385" s="68">
        <v>0</v>
      </c>
      <c r="E385" s="68">
        <v>0</v>
      </c>
      <c r="F385" s="68">
        <v>913</v>
      </c>
      <c r="P385" t="s">
        <v>12</v>
      </c>
      <c r="Q385" t="s">
        <v>189</v>
      </c>
      <c r="R385">
        <v>1</v>
      </c>
      <c r="S385">
        <v>0</v>
      </c>
      <c r="T385">
        <v>0</v>
      </c>
      <c r="U385">
        <v>913</v>
      </c>
    </row>
    <row r="386" spans="1:21" x14ac:dyDescent="0.25">
      <c r="A386" s="68" t="s">
        <v>12</v>
      </c>
      <c r="B386" s="68" t="s">
        <v>189</v>
      </c>
      <c r="C386" s="68">
        <v>1</v>
      </c>
      <c r="D386" s="68">
        <v>0</v>
      </c>
      <c r="E386" s="68">
        <v>1</v>
      </c>
      <c r="F386" s="68">
        <v>23</v>
      </c>
      <c r="P386" t="s">
        <v>12</v>
      </c>
      <c r="Q386" t="s">
        <v>189</v>
      </c>
      <c r="R386">
        <v>1</v>
      </c>
      <c r="S386">
        <v>0</v>
      </c>
      <c r="T386">
        <v>1</v>
      </c>
      <c r="U386">
        <v>23</v>
      </c>
    </row>
    <row r="387" spans="1:21" x14ac:dyDescent="0.25">
      <c r="A387" s="68" t="s">
        <v>12</v>
      </c>
      <c r="B387" s="68" t="s">
        <v>189</v>
      </c>
      <c r="C387" s="68">
        <v>1</v>
      </c>
      <c r="D387" s="68">
        <v>1</v>
      </c>
      <c r="E387" s="68">
        <v>0</v>
      </c>
      <c r="F387" s="68">
        <v>1176</v>
      </c>
      <c r="P387" t="s">
        <v>12</v>
      </c>
      <c r="Q387" t="s">
        <v>189</v>
      </c>
      <c r="R387">
        <v>1</v>
      </c>
      <c r="S387">
        <v>1</v>
      </c>
      <c r="T387">
        <v>0</v>
      </c>
      <c r="U387">
        <v>1176</v>
      </c>
    </row>
    <row r="388" spans="1:21" x14ac:dyDescent="0.25">
      <c r="A388" s="68" t="s">
        <v>12</v>
      </c>
      <c r="B388" s="68" t="s">
        <v>189</v>
      </c>
      <c r="C388" s="68">
        <v>1</v>
      </c>
      <c r="D388" s="68">
        <v>1</v>
      </c>
      <c r="E388" s="68">
        <v>1</v>
      </c>
      <c r="F388" s="68">
        <v>137</v>
      </c>
      <c r="P388" t="s">
        <v>12</v>
      </c>
      <c r="Q388" t="s">
        <v>189</v>
      </c>
      <c r="R388">
        <v>1</v>
      </c>
      <c r="S388">
        <v>1</v>
      </c>
      <c r="T388">
        <v>1</v>
      </c>
      <c r="U388">
        <v>137</v>
      </c>
    </row>
    <row r="389" spans="1:21" x14ac:dyDescent="0.25">
      <c r="A389" s="68" t="s">
        <v>12</v>
      </c>
      <c r="B389" s="68" t="s">
        <v>190</v>
      </c>
      <c r="C389" s="68">
        <v>0</v>
      </c>
      <c r="D389" s="68">
        <v>0</v>
      </c>
      <c r="E389" s="68">
        <v>0</v>
      </c>
      <c r="F389" s="68">
        <v>4056</v>
      </c>
      <c r="P389" t="s">
        <v>12</v>
      </c>
      <c r="Q389" t="s">
        <v>190</v>
      </c>
      <c r="R389">
        <v>0</v>
      </c>
      <c r="S389">
        <v>0</v>
      </c>
      <c r="T389">
        <v>0</v>
      </c>
      <c r="U389">
        <v>4056</v>
      </c>
    </row>
    <row r="390" spans="1:21" x14ac:dyDescent="0.25">
      <c r="A390" s="68" t="s">
        <v>12</v>
      </c>
      <c r="B390" s="68" t="s">
        <v>190</v>
      </c>
      <c r="C390" s="68">
        <v>0</v>
      </c>
      <c r="D390" s="68">
        <v>0</v>
      </c>
      <c r="E390" s="68">
        <v>1</v>
      </c>
      <c r="F390" s="68">
        <v>141</v>
      </c>
      <c r="P390" t="s">
        <v>12</v>
      </c>
      <c r="Q390" t="s">
        <v>190</v>
      </c>
      <c r="R390">
        <v>0</v>
      </c>
      <c r="S390">
        <v>0</v>
      </c>
      <c r="T390">
        <v>1</v>
      </c>
      <c r="U390">
        <v>141</v>
      </c>
    </row>
    <row r="391" spans="1:21" x14ac:dyDescent="0.25">
      <c r="A391" s="68" t="s">
        <v>12</v>
      </c>
      <c r="B391" s="68" t="s">
        <v>190</v>
      </c>
      <c r="C391" s="68">
        <v>0</v>
      </c>
      <c r="D391" s="68">
        <v>1</v>
      </c>
      <c r="E391" s="68">
        <v>0</v>
      </c>
      <c r="F391" s="68">
        <v>222</v>
      </c>
      <c r="P391" t="s">
        <v>12</v>
      </c>
      <c r="Q391" t="s">
        <v>190</v>
      </c>
      <c r="R391">
        <v>0</v>
      </c>
      <c r="S391">
        <v>1</v>
      </c>
      <c r="T391">
        <v>0</v>
      </c>
      <c r="U391">
        <v>222</v>
      </c>
    </row>
    <row r="392" spans="1:21" x14ac:dyDescent="0.25">
      <c r="A392" s="68" t="s">
        <v>12</v>
      </c>
      <c r="B392" s="68" t="s">
        <v>190</v>
      </c>
      <c r="C392" s="68">
        <v>0</v>
      </c>
      <c r="D392" s="68">
        <v>1</v>
      </c>
      <c r="E392" s="68">
        <v>1</v>
      </c>
      <c r="F392" s="68">
        <v>34</v>
      </c>
      <c r="P392" t="s">
        <v>12</v>
      </c>
      <c r="Q392" t="s">
        <v>190</v>
      </c>
      <c r="R392">
        <v>0</v>
      </c>
      <c r="S392">
        <v>1</v>
      </c>
      <c r="T392">
        <v>1</v>
      </c>
      <c r="U392">
        <v>34</v>
      </c>
    </row>
    <row r="393" spans="1:21" x14ac:dyDescent="0.25">
      <c r="A393" s="68" t="s">
        <v>12</v>
      </c>
      <c r="B393" s="68" t="s">
        <v>190</v>
      </c>
      <c r="C393" s="68">
        <v>1</v>
      </c>
      <c r="D393" s="68">
        <v>0</v>
      </c>
      <c r="E393" s="68">
        <v>0</v>
      </c>
      <c r="F393" s="68">
        <v>1215</v>
      </c>
      <c r="P393" t="s">
        <v>12</v>
      </c>
      <c r="Q393" t="s">
        <v>190</v>
      </c>
      <c r="R393">
        <v>1</v>
      </c>
      <c r="S393">
        <v>0</v>
      </c>
      <c r="T393">
        <v>0</v>
      </c>
      <c r="U393">
        <v>1215</v>
      </c>
    </row>
    <row r="394" spans="1:21" x14ac:dyDescent="0.25">
      <c r="A394" s="68" t="s">
        <v>12</v>
      </c>
      <c r="B394" s="68" t="s">
        <v>190</v>
      </c>
      <c r="C394" s="68">
        <v>1</v>
      </c>
      <c r="D394" s="68">
        <v>0</v>
      </c>
      <c r="E394" s="68">
        <v>1</v>
      </c>
      <c r="F394" s="68">
        <v>12</v>
      </c>
      <c r="P394" t="s">
        <v>12</v>
      </c>
      <c r="Q394" t="s">
        <v>190</v>
      </c>
      <c r="R394">
        <v>1</v>
      </c>
      <c r="S394">
        <v>0</v>
      </c>
      <c r="T394">
        <v>1</v>
      </c>
      <c r="U394">
        <v>12</v>
      </c>
    </row>
    <row r="395" spans="1:21" x14ac:dyDescent="0.25">
      <c r="A395" s="68" t="s">
        <v>12</v>
      </c>
      <c r="B395" s="68" t="s">
        <v>190</v>
      </c>
      <c r="C395" s="68">
        <v>1</v>
      </c>
      <c r="D395" s="68">
        <v>1</v>
      </c>
      <c r="E395" s="68">
        <v>0</v>
      </c>
      <c r="F395" s="68">
        <v>277</v>
      </c>
      <c r="P395" t="s">
        <v>12</v>
      </c>
      <c r="Q395" t="s">
        <v>190</v>
      </c>
      <c r="R395">
        <v>1</v>
      </c>
      <c r="S395">
        <v>1</v>
      </c>
      <c r="T395">
        <v>0</v>
      </c>
      <c r="U395">
        <v>277</v>
      </c>
    </row>
    <row r="396" spans="1:21" x14ac:dyDescent="0.25">
      <c r="A396" s="68" t="s">
        <v>12</v>
      </c>
      <c r="B396" s="68" t="s">
        <v>190</v>
      </c>
      <c r="C396" s="68">
        <v>1</v>
      </c>
      <c r="D396" s="68">
        <v>1</v>
      </c>
      <c r="E396" s="68">
        <v>1</v>
      </c>
      <c r="F396" s="68">
        <v>2</v>
      </c>
      <c r="P396" t="s">
        <v>12</v>
      </c>
      <c r="Q396" t="s">
        <v>190</v>
      </c>
      <c r="R396">
        <v>1</v>
      </c>
      <c r="S396">
        <v>1</v>
      </c>
      <c r="T396">
        <v>1</v>
      </c>
      <c r="U396">
        <v>2</v>
      </c>
    </row>
    <row r="397" spans="1:21" x14ac:dyDescent="0.25">
      <c r="A397" s="68" t="s">
        <v>16</v>
      </c>
      <c r="B397" s="68" t="s">
        <v>186</v>
      </c>
      <c r="C397" s="68">
        <v>0</v>
      </c>
      <c r="D397" s="68">
        <v>0</v>
      </c>
      <c r="E397" s="68">
        <v>0</v>
      </c>
      <c r="F397" s="68">
        <v>49</v>
      </c>
      <c r="P397" t="s">
        <v>16</v>
      </c>
      <c r="Q397" t="s">
        <v>186</v>
      </c>
      <c r="R397">
        <v>0</v>
      </c>
      <c r="S397">
        <v>0</v>
      </c>
      <c r="T397">
        <v>0</v>
      </c>
      <c r="U397">
        <v>49</v>
      </c>
    </row>
    <row r="398" spans="1:21" x14ac:dyDescent="0.25">
      <c r="A398" s="68" t="s">
        <v>16</v>
      </c>
      <c r="B398" s="68" t="s">
        <v>186</v>
      </c>
      <c r="C398" s="68">
        <v>0</v>
      </c>
      <c r="D398" s="68">
        <v>0</v>
      </c>
      <c r="E398" s="68">
        <v>1</v>
      </c>
      <c r="F398" s="68">
        <v>468</v>
      </c>
      <c r="P398" t="s">
        <v>16</v>
      </c>
      <c r="Q398" t="s">
        <v>186</v>
      </c>
      <c r="R398">
        <v>0</v>
      </c>
      <c r="S398">
        <v>0</v>
      </c>
      <c r="T398">
        <v>1</v>
      </c>
      <c r="U398">
        <v>468</v>
      </c>
    </row>
    <row r="399" spans="1:21" x14ac:dyDescent="0.25">
      <c r="A399" s="68" t="s">
        <v>16</v>
      </c>
      <c r="B399" s="68" t="s">
        <v>186</v>
      </c>
      <c r="C399" s="68">
        <v>0</v>
      </c>
      <c r="D399" s="68">
        <v>1</v>
      </c>
      <c r="E399" s="68">
        <v>0</v>
      </c>
      <c r="F399" s="68">
        <v>7</v>
      </c>
      <c r="P399" t="s">
        <v>16</v>
      </c>
      <c r="Q399" t="s">
        <v>186</v>
      </c>
      <c r="R399">
        <v>0</v>
      </c>
      <c r="S399">
        <v>1</v>
      </c>
      <c r="T399">
        <v>0</v>
      </c>
      <c r="U399">
        <v>7</v>
      </c>
    </row>
    <row r="400" spans="1:21" x14ac:dyDescent="0.25">
      <c r="A400" s="68" t="s">
        <v>16</v>
      </c>
      <c r="B400" s="68" t="s">
        <v>186</v>
      </c>
      <c r="C400" s="68">
        <v>0</v>
      </c>
      <c r="D400" s="68">
        <v>1</v>
      </c>
      <c r="E400" s="68">
        <v>1</v>
      </c>
      <c r="F400" s="68">
        <v>11</v>
      </c>
      <c r="P400" t="s">
        <v>16</v>
      </c>
      <c r="Q400" t="s">
        <v>186</v>
      </c>
      <c r="R400">
        <v>0</v>
      </c>
      <c r="S400">
        <v>1</v>
      </c>
      <c r="T400">
        <v>1</v>
      </c>
      <c r="U400">
        <v>11</v>
      </c>
    </row>
    <row r="401" spans="1:21" x14ac:dyDescent="0.25">
      <c r="A401" s="68" t="s">
        <v>16</v>
      </c>
      <c r="B401" s="68" t="s">
        <v>186</v>
      </c>
      <c r="C401" s="68">
        <v>1</v>
      </c>
      <c r="D401" s="68">
        <v>0</v>
      </c>
      <c r="E401" s="68">
        <v>0</v>
      </c>
      <c r="F401" s="68">
        <v>31</v>
      </c>
      <c r="P401" t="s">
        <v>16</v>
      </c>
      <c r="Q401" t="s">
        <v>186</v>
      </c>
      <c r="R401">
        <v>1</v>
      </c>
      <c r="S401">
        <v>0</v>
      </c>
      <c r="T401">
        <v>0</v>
      </c>
      <c r="U401">
        <v>31</v>
      </c>
    </row>
    <row r="402" spans="1:21" x14ac:dyDescent="0.25">
      <c r="A402" s="68" t="s">
        <v>16</v>
      </c>
      <c r="B402" s="68" t="s">
        <v>186</v>
      </c>
      <c r="C402" s="68">
        <v>1</v>
      </c>
      <c r="D402" s="68">
        <v>0</v>
      </c>
      <c r="E402" s="68">
        <v>1</v>
      </c>
      <c r="F402" s="68">
        <v>174</v>
      </c>
      <c r="P402" t="s">
        <v>16</v>
      </c>
      <c r="Q402" t="s">
        <v>186</v>
      </c>
      <c r="R402">
        <v>1</v>
      </c>
      <c r="S402">
        <v>0</v>
      </c>
      <c r="T402">
        <v>1</v>
      </c>
      <c r="U402">
        <v>174</v>
      </c>
    </row>
    <row r="403" spans="1:21" x14ac:dyDescent="0.25">
      <c r="A403" s="68" t="s">
        <v>16</v>
      </c>
      <c r="B403" s="68" t="s">
        <v>186</v>
      </c>
      <c r="C403" s="68">
        <v>1</v>
      </c>
      <c r="D403" s="68">
        <v>1</v>
      </c>
      <c r="E403" s="68">
        <v>0</v>
      </c>
      <c r="F403" s="68">
        <v>72</v>
      </c>
      <c r="P403" t="s">
        <v>16</v>
      </c>
      <c r="Q403" t="s">
        <v>186</v>
      </c>
      <c r="R403">
        <v>1</v>
      </c>
      <c r="S403">
        <v>1</v>
      </c>
      <c r="T403">
        <v>0</v>
      </c>
      <c r="U403">
        <v>72</v>
      </c>
    </row>
    <row r="404" spans="1:21" x14ac:dyDescent="0.25">
      <c r="A404" s="68" t="s">
        <v>16</v>
      </c>
      <c r="B404" s="68" t="s">
        <v>186</v>
      </c>
      <c r="C404" s="68">
        <v>1</v>
      </c>
      <c r="D404" s="68">
        <v>1</v>
      </c>
      <c r="E404" s="68">
        <v>1</v>
      </c>
      <c r="F404" s="68">
        <v>182</v>
      </c>
      <c r="P404" t="s">
        <v>16</v>
      </c>
      <c r="Q404" t="s">
        <v>186</v>
      </c>
      <c r="R404">
        <v>1</v>
      </c>
      <c r="S404">
        <v>1</v>
      </c>
      <c r="T404">
        <v>1</v>
      </c>
      <c r="U404">
        <v>182</v>
      </c>
    </row>
    <row r="405" spans="1:21" x14ac:dyDescent="0.25">
      <c r="A405" s="68" t="s">
        <v>16</v>
      </c>
      <c r="B405" s="68" t="s">
        <v>187</v>
      </c>
      <c r="C405" s="68">
        <v>0</v>
      </c>
      <c r="D405" s="68">
        <v>0</v>
      </c>
      <c r="E405" s="68">
        <v>0</v>
      </c>
      <c r="F405" s="68">
        <v>121</v>
      </c>
      <c r="P405" t="s">
        <v>16</v>
      </c>
      <c r="Q405" t="s">
        <v>187</v>
      </c>
      <c r="R405">
        <v>0</v>
      </c>
      <c r="S405">
        <v>0</v>
      </c>
      <c r="T405">
        <v>0</v>
      </c>
      <c r="U405">
        <v>121</v>
      </c>
    </row>
    <row r="406" spans="1:21" x14ac:dyDescent="0.25">
      <c r="A406" s="68" t="s">
        <v>16</v>
      </c>
      <c r="B406" s="68" t="s">
        <v>187</v>
      </c>
      <c r="C406" s="68">
        <v>0</v>
      </c>
      <c r="D406" s="68">
        <v>0</v>
      </c>
      <c r="E406" s="68">
        <v>1</v>
      </c>
      <c r="F406" s="68">
        <v>737</v>
      </c>
      <c r="P406" t="s">
        <v>16</v>
      </c>
      <c r="Q406" t="s">
        <v>187</v>
      </c>
      <c r="R406">
        <v>0</v>
      </c>
      <c r="S406">
        <v>0</v>
      </c>
      <c r="T406">
        <v>1</v>
      </c>
      <c r="U406">
        <v>737</v>
      </c>
    </row>
    <row r="407" spans="1:21" x14ac:dyDescent="0.25">
      <c r="A407" s="68" t="s">
        <v>16</v>
      </c>
      <c r="B407" s="68" t="s">
        <v>187</v>
      </c>
      <c r="C407" s="68">
        <v>0</v>
      </c>
      <c r="D407" s="68">
        <v>1</v>
      </c>
      <c r="E407" s="68">
        <v>0</v>
      </c>
      <c r="F407" s="68">
        <v>16</v>
      </c>
      <c r="P407" t="s">
        <v>16</v>
      </c>
      <c r="Q407" t="s">
        <v>187</v>
      </c>
      <c r="R407">
        <v>0</v>
      </c>
      <c r="S407">
        <v>1</v>
      </c>
      <c r="T407">
        <v>0</v>
      </c>
      <c r="U407">
        <v>16</v>
      </c>
    </row>
    <row r="408" spans="1:21" x14ac:dyDescent="0.25">
      <c r="A408" s="68" t="s">
        <v>16</v>
      </c>
      <c r="B408" s="68" t="s">
        <v>187</v>
      </c>
      <c r="C408" s="68">
        <v>0</v>
      </c>
      <c r="D408" s="68">
        <v>1</v>
      </c>
      <c r="E408" s="68">
        <v>1</v>
      </c>
      <c r="F408" s="68">
        <v>15</v>
      </c>
      <c r="P408" t="s">
        <v>16</v>
      </c>
      <c r="Q408" t="s">
        <v>187</v>
      </c>
      <c r="R408">
        <v>0</v>
      </c>
      <c r="S408">
        <v>1</v>
      </c>
      <c r="T408">
        <v>1</v>
      </c>
      <c r="U408">
        <v>15</v>
      </c>
    </row>
    <row r="409" spans="1:21" x14ac:dyDescent="0.25">
      <c r="A409" s="68" t="s">
        <v>16</v>
      </c>
      <c r="B409" s="68" t="s">
        <v>187</v>
      </c>
      <c r="C409" s="68">
        <v>1</v>
      </c>
      <c r="D409" s="68">
        <v>0</v>
      </c>
      <c r="E409" s="68">
        <v>0</v>
      </c>
      <c r="F409" s="68">
        <v>85</v>
      </c>
      <c r="P409" t="s">
        <v>16</v>
      </c>
      <c r="Q409" t="s">
        <v>187</v>
      </c>
      <c r="R409">
        <v>1</v>
      </c>
      <c r="S409">
        <v>0</v>
      </c>
      <c r="T409">
        <v>0</v>
      </c>
      <c r="U409">
        <v>85</v>
      </c>
    </row>
    <row r="410" spans="1:21" x14ac:dyDescent="0.25">
      <c r="A410" s="68" t="s">
        <v>16</v>
      </c>
      <c r="B410" s="68" t="s">
        <v>187</v>
      </c>
      <c r="C410" s="68">
        <v>1</v>
      </c>
      <c r="D410" s="68">
        <v>0</v>
      </c>
      <c r="E410" s="68">
        <v>1</v>
      </c>
      <c r="F410" s="68">
        <v>302</v>
      </c>
      <c r="P410" t="s">
        <v>16</v>
      </c>
      <c r="Q410" t="s">
        <v>187</v>
      </c>
      <c r="R410">
        <v>1</v>
      </c>
      <c r="S410">
        <v>0</v>
      </c>
      <c r="T410">
        <v>1</v>
      </c>
      <c r="U410">
        <v>302</v>
      </c>
    </row>
    <row r="411" spans="1:21" x14ac:dyDescent="0.25">
      <c r="A411" s="68" t="s">
        <v>16</v>
      </c>
      <c r="B411" s="68" t="s">
        <v>187</v>
      </c>
      <c r="C411" s="68">
        <v>1</v>
      </c>
      <c r="D411" s="68">
        <v>1</v>
      </c>
      <c r="E411" s="68">
        <v>0</v>
      </c>
      <c r="F411" s="68">
        <v>147</v>
      </c>
      <c r="P411" t="s">
        <v>16</v>
      </c>
      <c r="Q411" t="s">
        <v>187</v>
      </c>
      <c r="R411">
        <v>1</v>
      </c>
      <c r="S411">
        <v>1</v>
      </c>
      <c r="T411">
        <v>0</v>
      </c>
      <c r="U411">
        <v>147</v>
      </c>
    </row>
    <row r="412" spans="1:21" x14ac:dyDescent="0.25">
      <c r="A412" s="68" t="s">
        <v>16</v>
      </c>
      <c r="B412" s="68" t="s">
        <v>187</v>
      </c>
      <c r="C412" s="68">
        <v>1</v>
      </c>
      <c r="D412" s="68">
        <v>1</v>
      </c>
      <c r="E412" s="68">
        <v>1</v>
      </c>
      <c r="F412" s="68">
        <v>284</v>
      </c>
      <c r="P412" t="s">
        <v>16</v>
      </c>
      <c r="Q412" t="s">
        <v>187</v>
      </c>
      <c r="R412">
        <v>1</v>
      </c>
      <c r="S412">
        <v>1</v>
      </c>
      <c r="T412">
        <v>1</v>
      </c>
      <c r="U412">
        <v>284</v>
      </c>
    </row>
    <row r="413" spans="1:21" x14ac:dyDescent="0.25">
      <c r="A413" s="68" t="s">
        <v>16</v>
      </c>
      <c r="B413" s="68" t="s">
        <v>188</v>
      </c>
      <c r="C413" s="68">
        <v>0</v>
      </c>
      <c r="D413" s="68">
        <v>0</v>
      </c>
      <c r="E413" s="68">
        <v>0</v>
      </c>
      <c r="F413" s="68">
        <v>223</v>
      </c>
      <c r="P413" t="s">
        <v>16</v>
      </c>
      <c r="Q413" t="s">
        <v>188</v>
      </c>
      <c r="R413">
        <v>0</v>
      </c>
      <c r="S413">
        <v>0</v>
      </c>
      <c r="T413">
        <v>0</v>
      </c>
      <c r="U413">
        <v>223</v>
      </c>
    </row>
    <row r="414" spans="1:21" x14ac:dyDescent="0.25">
      <c r="A414" s="68" t="s">
        <v>16</v>
      </c>
      <c r="B414" s="68" t="s">
        <v>188</v>
      </c>
      <c r="C414" s="68">
        <v>0</v>
      </c>
      <c r="D414" s="68">
        <v>0</v>
      </c>
      <c r="E414" s="68">
        <v>1</v>
      </c>
      <c r="F414" s="68">
        <v>994</v>
      </c>
      <c r="P414" t="s">
        <v>16</v>
      </c>
      <c r="Q414" t="s">
        <v>188</v>
      </c>
      <c r="R414">
        <v>0</v>
      </c>
      <c r="S414">
        <v>0</v>
      </c>
      <c r="T414">
        <v>1</v>
      </c>
      <c r="U414">
        <v>994</v>
      </c>
    </row>
    <row r="415" spans="1:21" x14ac:dyDescent="0.25">
      <c r="A415" s="68" t="s">
        <v>16</v>
      </c>
      <c r="B415" s="68" t="s">
        <v>188</v>
      </c>
      <c r="C415" s="68">
        <v>0</v>
      </c>
      <c r="D415" s="68">
        <v>1</v>
      </c>
      <c r="E415" s="68">
        <v>0</v>
      </c>
      <c r="F415" s="68">
        <v>23</v>
      </c>
      <c r="P415" t="s">
        <v>16</v>
      </c>
      <c r="Q415" t="s">
        <v>188</v>
      </c>
      <c r="R415">
        <v>0</v>
      </c>
      <c r="S415">
        <v>1</v>
      </c>
      <c r="T415">
        <v>0</v>
      </c>
      <c r="U415">
        <v>23</v>
      </c>
    </row>
    <row r="416" spans="1:21" x14ac:dyDescent="0.25">
      <c r="A416" s="68" t="s">
        <v>16</v>
      </c>
      <c r="B416" s="68" t="s">
        <v>188</v>
      </c>
      <c r="C416" s="68">
        <v>0</v>
      </c>
      <c r="D416" s="68">
        <v>1</v>
      </c>
      <c r="E416" s="68">
        <v>1</v>
      </c>
      <c r="F416" s="68">
        <v>16</v>
      </c>
      <c r="P416" t="s">
        <v>16</v>
      </c>
      <c r="Q416" t="s">
        <v>188</v>
      </c>
      <c r="R416">
        <v>0</v>
      </c>
      <c r="S416">
        <v>1</v>
      </c>
      <c r="T416">
        <v>1</v>
      </c>
      <c r="U416">
        <v>16</v>
      </c>
    </row>
    <row r="417" spans="1:21" x14ac:dyDescent="0.25">
      <c r="A417" s="68" t="s">
        <v>16</v>
      </c>
      <c r="B417" s="68" t="s">
        <v>188</v>
      </c>
      <c r="C417" s="68">
        <v>1</v>
      </c>
      <c r="D417" s="68">
        <v>0</v>
      </c>
      <c r="E417" s="68">
        <v>0</v>
      </c>
      <c r="F417" s="68">
        <v>169</v>
      </c>
      <c r="P417" t="s">
        <v>16</v>
      </c>
      <c r="Q417" t="s">
        <v>188</v>
      </c>
      <c r="R417">
        <v>1</v>
      </c>
      <c r="S417">
        <v>0</v>
      </c>
      <c r="T417">
        <v>0</v>
      </c>
      <c r="U417">
        <v>169</v>
      </c>
    </row>
    <row r="418" spans="1:21" x14ac:dyDescent="0.25">
      <c r="A418" s="68" t="s">
        <v>16</v>
      </c>
      <c r="B418" s="68" t="s">
        <v>188</v>
      </c>
      <c r="C418" s="68">
        <v>1</v>
      </c>
      <c r="D418" s="68">
        <v>0</v>
      </c>
      <c r="E418" s="68">
        <v>1</v>
      </c>
      <c r="F418" s="68">
        <v>453</v>
      </c>
      <c r="P418" t="s">
        <v>16</v>
      </c>
      <c r="Q418" t="s">
        <v>188</v>
      </c>
      <c r="R418">
        <v>1</v>
      </c>
      <c r="S418">
        <v>0</v>
      </c>
      <c r="T418">
        <v>1</v>
      </c>
      <c r="U418">
        <v>453</v>
      </c>
    </row>
    <row r="419" spans="1:21" x14ac:dyDescent="0.25">
      <c r="A419" s="68" t="s">
        <v>16</v>
      </c>
      <c r="B419" s="68" t="s">
        <v>188</v>
      </c>
      <c r="C419" s="68">
        <v>1</v>
      </c>
      <c r="D419" s="68">
        <v>1</v>
      </c>
      <c r="E419" s="68">
        <v>0</v>
      </c>
      <c r="F419" s="68">
        <v>111</v>
      </c>
      <c r="P419" t="s">
        <v>16</v>
      </c>
      <c r="Q419" t="s">
        <v>188</v>
      </c>
      <c r="R419">
        <v>1</v>
      </c>
      <c r="S419">
        <v>1</v>
      </c>
      <c r="T419">
        <v>0</v>
      </c>
      <c r="U419">
        <v>111</v>
      </c>
    </row>
    <row r="420" spans="1:21" x14ac:dyDescent="0.25">
      <c r="A420" s="68" t="s">
        <v>16</v>
      </c>
      <c r="B420" s="68" t="s">
        <v>188</v>
      </c>
      <c r="C420" s="68">
        <v>1</v>
      </c>
      <c r="D420" s="68">
        <v>1</v>
      </c>
      <c r="E420" s="68">
        <v>1</v>
      </c>
      <c r="F420" s="68">
        <v>287</v>
      </c>
      <c r="P420" t="s">
        <v>16</v>
      </c>
      <c r="Q420" t="s">
        <v>188</v>
      </c>
      <c r="R420">
        <v>1</v>
      </c>
      <c r="S420">
        <v>1</v>
      </c>
      <c r="T420">
        <v>1</v>
      </c>
      <c r="U420">
        <v>287</v>
      </c>
    </row>
    <row r="421" spans="1:21" x14ac:dyDescent="0.25">
      <c r="A421" s="68" t="s">
        <v>16</v>
      </c>
      <c r="B421" s="68" t="s">
        <v>189</v>
      </c>
      <c r="C421" s="68">
        <v>0</v>
      </c>
      <c r="D421" s="68">
        <v>0</v>
      </c>
      <c r="E421" s="68">
        <v>0</v>
      </c>
      <c r="F421" s="68">
        <v>213</v>
      </c>
      <c r="P421" t="s">
        <v>16</v>
      </c>
      <c r="Q421" t="s">
        <v>189</v>
      </c>
      <c r="R421">
        <v>0</v>
      </c>
      <c r="S421">
        <v>0</v>
      </c>
      <c r="T421">
        <v>0</v>
      </c>
      <c r="U421">
        <v>213</v>
      </c>
    </row>
    <row r="422" spans="1:21" x14ac:dyDescent="0.25">
      <c r="A422" s="68" t="s">
        <v>16</v>
      </c>
      <c r="B422" s="68" t="s">
        <v>189</v>
      </c>
      <c r="C422" s="68">
        <v>0</v>
      </c>
      <c r="D422" s="68">
        <v>0</v>
      </c>
      <c r="E422" s="68">
        <v>1</v>
      </c>
      <c r="F422" s="68">
        <v>755</v>
      </c>
      <c r="P422" t="s">
        <v>16</v>
      </c>
      <c r="Q422" t="s">
        <v>189</v>
      </c>
      <c r="R422">
        <v>0</v>
      </c>
      <c r="S422">
        <v>0</v>
      </c>
      <c r="T422">
        <v>1</v>
      </c>
      <c r="U422">
        <v>755</v>
      </c>
    </row>
    <row r="423" spans="1:21" x14ac:dyDescent="0.25">
      <c r="A423" s="68" t="s">
        <v>16</v>
      </c>
      <c r="B423" s="68" t="s">
        <v>189</v>
      </c>
      <c r="C423" s="68">
        <v>0</v>
      </c>
      <c r="D423" s="68">
        <v>1</v>
      </c>
      <c r="E423" s="68">
        <v>0</v>
      </c>
      <c r="F423" s="68">
        <v>14</v>
      </c>
      <c r="P423" t="s">
        <v>16</v>
      </c>
      <c r="Q423" t="s">
        <v>189</v>
      </c>
      <c r="R423">
        <v>0</v>
      </c>
      <c r="S423">
        <v>1</v>
      </c>
      <c r="T423">
        <v>0</v>
      </c>
      <c r="U423">
        <v>14</v>
      </c>
    </row>
    <row r="424" spans="1:21" x14ac:dyDescent="0.25">
      <c r="A424" s="68" t="s">
        <v>16</v>
      </c>
      <c r="B424" s="68" t="s">
        <v>189</v>
      </c>
      <c r="C424" s="68">
        <v>0</v>
      </c>
      <c r="D424" s="68">
        <v>1</v>
      </c>
      <c r="E424" s="68">
        <v>1</v>
      </c>
      <c r="F424" s="68">
        <v>10</v>
      </c>
      <c r="P424" t="s">
        <v>16</v>
      </c>
      <c r="Q424" t="s">
        <v>189</v>
      </c>
      <c r="R424">
        <v>0</v>
      </c>
      <c r="S424">
        <v>1</v>
      </c>
      <c r="T424">
        <v>1</v>
      </c>
      <c r="U424">
        <v>10</v>
      </c>
    </row>
    <row r="425" spans="1:21" x14ac:dyDescent="0.25">
      <c r="A425" s="68" t="s">
        <v>16</v>
      </c>
      <c r="B425" s="68" t="s">
        <v>189</v>
      </c>
      <c r="C425" s="68">
        <v>1</v>
      </c>
      <c r="D425" s="68">
        <v>0</v>
      </c>
      <c r="E425" s="68">
        <v>0</v>
      </c>
      <c r="F425" s="68">
        <v>158</v>
      </c>
      <c r="P425" t="s">
        <v>16</v>
      </c>
      <c r="Q425" t="s">
        <v>189</v>
      </c>
      <c r="R425">
        <v>1</v>
      </c>
      <c r="S425">
        <v>0</v>
      </c>
      <c r="T425">
        <v>0</v>
      </c>
      <c r="U425">
        <v>158</v>
      </c>
    </row>
    <row r="426" spans="1:21" x14ac:dyDescent="0.25">
      <c r="A426" s="68" t="s">
        <v>16</v>
      </c>
      <c r="B426" s="68" t="s">
        <v>189</v>
      </c>
      <c r="C426" s="68">
        <v>1</v>
      </c>
      <c r="D426" s="68">
        <v>0</v>
      </c>
      <c r="E426" s="68">
        <v>1</v>
      </c>
      <c r="F426" s="68">
        <v>397</v>
      </c>
      <c r="P426" t="s">
        <v>16</v>
      </c>
      <c r="Q426" t="s">
        <v>189</v>
      </c>
      <c r="R426">
        <v>1</v>
      </c>
      <c r="S426">
        <v>0</v>
      </c>
      <c r="T426">
        <v>1</v>
      </c>
      <c r="U426">
        <v>397</v>
      </c>
    </row>
    <row r="427" spans="1:21" x14ac:dyDescent="0.25">
      <c r="A427" s="68" t="s">
        <v>16</v>
      </c>
      <c r="B427" s="68" t="s">
        <v>189</v>
      </c>
      <c r="C427" s="68">
        <v>1</v>
      </c>
      <c r="D427" s="68">
        <v>1</v>
      </c>
      <c r="E427" s="68">
        <v>0</v>
      </c>
      <c r="F427" s="68">
        <v>51</v>
      </c>
      <c r="P427" t="s">
        <v>16</v>
      </c>
      <c r="Q427" t="s">
        <v>189</v>
      </c>
      <c r="R427">
        <v>1</v>
      </c>
      <c r="S427">
        <v>1</v>
      </c>
      <c r="T427">
        <v>0</v>
      </c>
      <c r="U427">
        <v>51</v>
      </c>
    </row>
    <row r="428" spans="1:21" x14ac:dyDescent="0.25">
      <c r="A428" s="68" t="s">
        <v>16</v>
      </c>
      <c r="B428" s="68" t="s">
        <v>189</v>
      </c>
      <c r="C428" s="68">
        <v>1</v>
      </c>
      <c r="D428" s="68">
        <v>1</v>
      </c>
      <c r="E428" s="68">
        <v>1</v>
      </c>
      <c r="F428" s="68">
        <v>61</v>
      </c>
      <c r="P428" t="s">
        <v>16</v>
      </c>
      <c r="Q428" t="s">
        <v>189</v>
      </c>
      <c r="R428">
        <v>1</v>
      </c>
      <c r="S428">
        <v>1</v>
      </c>
      <c r="T428">
        <v>1</v>
      </c>
      <c r="U428">
        <v>61</v>
      </c>
    </row>
    <row r="429" spans="1:21" x14ac:dyDescent="0.25">
      <c r="A429" s="68" t="s">
        <v>16</v>
      </c>
      <c r="B429" s="68" t="s">
        <v>190</v>
      </c>
      <c r="C429" s="68">
        <v>0</v>
      </c>
      <c r="D429" s="68">
        <v>0</v>
      </c>
      <c r="E429" s="68">
        <v>0</v>
      </c>
      <c r="F429" s="68">
        <v>345</v>
      </c>
      <c r="P429" t="s">
        <v>16</v>
      </c>
      <c r="Q429" t="s">
        <v>190</v>
      </c>
      <c r="R429">
        <v>0</v>
      </c>
      <c r="S429">
        <v>0</v>
      </c>
      <c r="T429">
        <v>0</v>
      </c>
      <c r="U429">
        <v>345</v>
      </c>
    </row>
    <row r="430" spans="1:21" x14ac:dyDescent="0.25">
      <c r="A430" s="68" t="s">
        <v>16</v>
      </c>
      <c r="B430" s="68" t="s">
        <v>190</v>
      </c>
      <c r="C430" s="68">
        <v>0</v>
      </c>
      <c r="D430" s="68">
        <v>0</v>
      </c>
      <c r="E430" s="68">
        <v>1</v>
      </c>
      <c r="F430" s="68">
        <v>596</v>
      </c>
      <c r="P430" t="s">
        <v>16</v>
      </c>
      <c r="Q430" t="s">
        <v>190</v>
      </c>
      <c r="R430">
        <v>0</v>
      </c>
      <c r="S430">
        <v>0</v>
      </c>
      <c r="T430">
        <v>1</v>
      </c>
      <c r="U430">
        <v>596</v>
      </c>
    </row>
    <row r="431" spans="1:21" x14ac:dyDescent="0.25">
      <c r="A431" s="68" t="s">
        <v>16</v>
      </c>
      <c r="B431" s="68" t="s">
        <v>190</v>
      </c>
      <c r="C431" s="68">
        <v>0</v>
      </c>
      <c r="D431" s="68">
        <v>1</v>
      </c>
      <c r="E431" s="68">
        <v>0</v>
      </c>
      <c r="F431" s="68">
        <v>2</v>
      </c>
      <c r="P431" t="s">
        <v>16</v>
      </c>
      <c r="Q431" t="s">
        <v>190</v>
      </c>
      <c r="R431">
        <v>0</v>
      </c>
      <c r="S431">
        <v>1</v>
      </c>
      <c r="T431">
        <v>0</v>
      </c>
      <c r="U431">
        <v>2</v>
      </c>
    </row>
    <row r="432" spans="1:21" x14ac:dyDescent="0.25">
      <c r="A432" s="68" t="s">
        <v>16</v>
      </c>
      <c r="B432" s="68" t="s">
        <v>190</v>
      </c>
      <c r="C432" s="68">
        <v>0</v>
      </c>
      <c r="D432" s="68">
        <v>1</v>
      </c>
      <c r="E432" s="68">
        <v>1</v>
      </c>
      <c r="F432" s="68">
        <v>2</v>
      </c>
      <c r="P432" t="s">
        <v>16</v>
      </c>
      <c r="Q432" t="s">
        <v>190</v>
      </c>
      <c r="R432">
        <v>0</v>
      </c>
      <c r="S432">
        <v>1</v>
      </c>
      <c r="T432">
        <v>1</v>
      </c>
      <c r="U432">
        <v>2</v>
      </c>
    </row>
    <row r="433" spans="1:21" x14ac:dyDescent="0.25">
      <c r="A433" s="68" t="s">
        <v>16</v>
      </c>
      <c r="B433" s="68" t="s">
        <v>190</v>
      </c>
      <c r="C433" s="68">
        <v>1</v>
      </c>
      <c r="D433" s="68">
        <v>0</v>
      </c>
      <c r="E433" s="68">
        <v>0</v>
      </c>
      <c r="F433" s="68">
        <v>169</v>
      </c>
      <c r="P433" t="s">
        <v>16</v>
      </c>
      <c r="Q433" t="s">
        <v>190</v>
      </c>
      <c r="R433">
        <v>1</v>
      </c>
      <c r="S433">
        <v>0</v>
      </c>
      <c r="T433">
        <v>0</v>
      </c>
      <c r="U433">
        <v>169</v>
      </c>
    </row>
    <row r="434" spans="1:21" x14ac:dyDescent="0.25">
      <c r="A434" s="68" t="s">
        <v>16</v>
      </c>
      <c r="B434" s="68" t="s">
        <v>190</v>
      </c>
      <c r="C434" s="68">
        <v>1</v>
      </c>
      <c r="D434" s="68">
        <v>0</v>
      </c>
      <c r="E434" s="68">
        <v>1</v>
      </c>
      <c r="F434" s="68">
        <v>174</v>
      </c>
      <c r="P434" t="s">
        <v>16</v>
      </c>
      <c r="Q434" t="s">
        <v>190</v>
      </c>
      <c r="R434">
        <v>1</v>
      </c>
      <c r="S434">
        <v>0</v>
      </c>
      <c r="T434">
        <v>1</v>
      </c>
      <c r="U434">
        <v>174</v>
      </c>
    </row>
    <row r="435" spans="1:21" x14ac:dyDescent="0.25">
      <c r="A435" s="68" t="s">
        <v>16</v>
      </c>
      <c r="B435" s="68" t="s">
        <v>190</v>
      </c>
      <c r="C435" s="68">
        <v>1</v>
      </c>
      <c r="D435" s="68">
        <v>1</v>
      </c>
      <c r="E435" s="68">
        <v>0</v>
      </c>
      <c r="F435" s="68">
        <v>10</v>
      </c>
      <c r="P435" t="s">
        <v>16</v>
      </c>
      <c r="Q435" t="s">
        <v>190</v>
      </c>
      <c r="R435">
        <v>1</v>
      </c>
      <c r="S435">
        <v>1</v>
      </c>
      <c r="T435">
        <v>0</v>
      </c>
      <c r="U435">
        <v>10</v>
      </c>
    </row>
    <row r="436" spans="1:21" x14ac:dyDescent="0.25">
      <c r="A436" s="68" t="s">
        <v>16</v>
      </c>
      <c r="B436" s="68" t="s">
        <v>190</v>
      </c>
      <c r="C436" s="68">
        <v>1</v>
      </c>
      <c r="D436" s="68">
        <v>1</v>
      </c>
      <c r="E436" s="68">
        <v>1</v>
      </c>
      <c r="F436" s="68">
        <v>6</v>
      </c>
      <c r="P436" t="s">
        <v>16</v>
      </c>
      <c r="Q436" t="s">
        <v>190</v>
      </c>
      <c r="R436">
        <v>1</v>
      </c>
      <c r="S436">
        <v>1</v>
      </c>
      <c r="T436">
        <v>1</v>
      </c>
      <c r="U436">
        <v>6</v>
      </c>
    </row>
    <row r="437" spans="1:21" x14ac:dyDescent="0.25">
      <c r="A437" s="68" t="s">
        <v>24</v>
      </c>
      <c r="B437" s="68" t="s">
        <v>186</v>
      </c>
      <c r="C437" s="68">
        <v>0</v>
      </c>
      <c r="D437" s="68">
        <v>0</v>
      </c>
      <c r="E437" s="68">
        <v>0</v>
      </c>
      <c r="F437" s="68">
        <v>36</v>
      </c>
      <c r="P437" t="s">
        <v>24</v>
      </c>
      <c r="Q437" t="s">
        <v>186</v>
      </c>
      <c r="R437">
        <v>0</v>
      </c>
      <c r="S437">
        <v>0</v>
      </c>
      <c r="T437">
        <v>0</v>
      </c>
      <c r="U437">
        <v>36</v>
      </c>
    </row>
    <row r="438" spans="1:21" x14ac:dyDescent="0.25">
      <c r="A438" s="68" t="s">
        <v>24</v>
      </c>
      <c r="B438" s="68" t="s">
        <v>186</v>
      </c>
      <c r="C438" s="68">
        <v>0</v>
      </c>
      <c r="D438" s="68">
        <v>0</v>
      </c>
      <c r="E438" s="68">
        <v>1</v>
      </c>
      <c r="F438" s="68">
        <v>50</v>
      </c>
      <c r="P438" t="s">
        <v>24</v>
      </c>
      <c r="Q438" t="s">
        <v>186</v>
      </c>
      <c r="R438">
        <v>0</v>
      </c>
      <c r="S438">
        <v>0</v>
      </c>
      <c r="T438">
        <v>1</v>
      </c>
      <c r="U438">
        <v>50</v>
      </c>
    </row>
    <row r="439" spans="1:21" x14ac:dyDescent="0.25">
      <c r="A439" s="68" t="s">
        <v>24</v>
      </c>
      <c r="B439" s="68" t="s">
        <v>186</v>
      </c>
      <c r="C439" s="68">
        <v>0</v>
      </c>
      <c r="D439" s="68">
        <v>1</v>
      </c>
      <c r="E439" s="68">
        <v>0</v>
      </c>
      <c r="F439" s="68">
        <v>16</v>
      </c>
      <c r="P439" t="s">
        <v>24</v>
      </c>
      <c r="Q439" t="s">
        <v>186</v>
      </c>
      <c r="R439">
        <v>0</v>
      </c>
      <c r="S439">
        <v>1</v>
      </c>
      <c r="T439">
        <v>0</v>
      </c>
      <c r="U439">
        <v>16</v>
      </c>
    </row>
    <row r="440" spans="1:21" x14ac:dyDescent="0.25">
      <c r="A440" s="68" t="s">
        <v>24</v>
      </c>
      <c r="B440" s="68" t="s">
        <v>186</v>
      </c>
      <c r="C440" s="68">
        <v>0</v>
      </c>
      <c r="D440" s="68">
        <v>1</v>
      </c>
      <c r="E440" s="68">
        <v>1</v>
      </c>
      <c r="F440" s="68">
        <v>4</v>
      </c>
      <c r="P440" t="s">
        <v>24</v>
      </c>
      <c r="Q440" t="s">
        <v>186</v>
      </c>
      <c r="R440">
        <v>0</v>
      </c>
      <c r="S440">
        <v>1</v>
      </c>
      <c r="T440">
        <v>1</v>
      </c>
      <c r="U440">
        <v>4</v>
      </c>
    </row>
    <row r="441" spans="1:21" x14ac:dyDescent="0.25">
      <c r="A441" s="68" t="s">
        <v>24</v>
      </c>
      <c r="B441" s="68" t="s">
        <v>186</v>
      </c>
      <c r="C441" s="68">
        <v>1</v>
      </c>
      <c r="D441" s="68">
        <v>0</v>
      </c>
      <c r="E441" s="68">
        <v>0</v>
      </c>
      <c r="F441" s="68">
        <v>79</v>
      </c>
      <c r="P441" t="s">
        <v>24</v>
      </c>
      <c r="Q441" t="s">
        <v>186</v>
      </c>
      <c r="R441">
        <v>1</v>
      </c>
      <c r="S441">
        <v>0</v>
      </c>
      <c r="T441">
        <v>0</v>
      </c>
      <c r="U441">
        <v>79</v>
      </c>
    </row>
    <row r="442" spans="1:21" x14ac:dyDescent="0.25">
      <c r="A442" s="68" t="s">
        <v>24</v>
      </c>
      <c r="B442" s="68" t="s">
        <v>186</v>
      </c>
      <c r="C442" s="68">
        <v>1</v>
      </c>
      <c r="D442" s="68">
        <v>0</v>
      </c>
      <c r="E442" s="68">
        <v>1</v>
      </c>
      <c r="F442" s="68">
        <v>119</v>
      </c>
      <c r="P442" t="s">
        <v>24</v>
      </c>
      <c r="Q442" t="s">
        <v>186</v>
      </c>
      <c r="R442">
        <v>1</v>
      </c>
      <c r="S442">
        <v>0</v>
      </c>
      <c r="T442">
        <v>1</v>
      </c>
      <c r="U442">
        <v>119</v>
      </c>
    </row>
    <row r="443" spans="1:21" x14ac:dyDescent="0.25">
      <c r="A443" s="68" t="s">
        <v>24</v>
      </c>
      <c r="B443" s="68" t="s">
        <v>186</v>
      </c>
      <c r="C443" s="68">
        <v>1</v>
      </c>
      <c r="D443" s="68">
        <v>1</v>
      </c>
      <c r="E443" s="68">
        <v>0</v>
      </c>
      <c r="F443" s="68">
        <v>357</v>
      </c>
      <c r="P443" t="s">
        <v>24</v>
      </c>
      <c r="Q443" t="s">
        <v>186</v>
      </c>
      <c r="R443">
        <v>1</v>
      </c>
      <c r="S443">
        <v>1</v>
      </c>
      <c r="T443">
        <v>0</v>
      </c>
      <c r="U443">
        <v>357</v>
      </c>
    </row>
    <row r="444" spans="1:21" x14ac:dyDescent="0.25">
      <c r="A444" s="68" t="s">
        <v>24</v>
      </c>
      <c r="B444" s="68" t="s">
        <v>186</v>
      </c>
      <c r="C444" s="68">
        <v>1</v>
      </c>
      <c r="D444" s="68">
        <v>1</v>
      </c>
      <c r="E444" s="68">
        <v>1</v>
      </c>
      <c r="F444" s="68">
        <v>350</v>
      </c>
      <c r="P444" t="s">
        <v>24</v>
      </c>
      <c r="Q444" t="s">
        <v>186</v>
      </c>
      <c r="R444">
        <v>1</v>
      </c>
      <c r="S444">
        <v>1</v>
      </c>
      <c r="T444">
        <v>1</v>
      </c>
      <c r="U444">
        <v>350</v>
      </c>
    </row>
    <row r="445" spans="1:21" x14ac:dyDescent="0.25">
      <c r="A445" s="68" t="s">
        <v>24</v>
      </c>
      <c r="B445" s="68" t="s">
        <v>187</v>
      </c>
      <c r="C445" s="68">
        <v>0</v>
      </c>
      <c r="D445" s="68">
        <v>0</v>
      </c>
      <c r="E445" s="68">
        <v>0</v>
      </c>
      <c r="F445" s="68">
        <v>112</v>
      </c>
      <c r="P445" t="s">
        <v>24</v>
      </c>
      <c r="Q445" t="s">
        <v>187</v>
      </c>
      <c r="R445">
        <v>0</v>
      </c>
      <c r="S445">
        <v>0</v>
      </c>
      <c r="T445">
        <v>0</v>
      </c>
      <c r="U445">
        <v>112</v>
      </c>
    </row>
    <row r="446" spans="1:21" x14ac:dyDescent="0.25">
      <c r="A446" s="68" t="s">
        <v>24</v>
      </c>
      <c r="B446" s="68" t="s">
        <v>187</v>
      </c>
      <c r="C446" s="68">
        <v>0</v>
      </c>
      <c r="D446" s="68">
        <v>0</v>
      </c>
      <c r="E446" s="68">
        <v>1</v>
      </c>
      <c r="F446" s="68">
        <v>104</v>
      </c>
      <c r="P446" t="s">
        <v>24</v>
      </c>
      <c r="Q446" t="s">
        <v>187</v>
      </c>
      <c r="R446">
        <v>0</v>
      </c>
      <c r="S446">
        <v>0</v>
      </c>
      <c r="T446">
        <v>1</v>
      </c>
      <c r="U446">
        <v>104</v>
      </c>
    </row>
    <row r="447" spans="1:21" x14ac:dyDescent="0.25">
      <c r="A447" s="68" t="s">
        <v>24</v>
      </c>
      <c r="B447" s="68" t="s">
        <v>187</v>
      </c>
      <c r="C447" s="68">
        <v>0</v>
      </c>
      <c r="D447" s="68">
        <v>1</v>
      </c>
      <c r="E447" s="68">
        <v>0</v>
      </c>
      <c r="F447" s="68">
        <v>42</v>
      </c>
      <c r="P447" t="s">
        <v>24</v>
      </c>
      <c r="Q447" t="s">
        <v>187</v>
      </c>
      <c r="R447">
        <v>0</v>
      </c>
      <c r="S447">
        <v>1</v>
      </c>
      <c r="T447">
        <v>0</v>
      </c>
      <c r="U447">
        <v>42</v>
      </c>
    </row>
    <row r="448" spans="1:21" x14ac:dyDescent="0.25">
      <c r="A448" s="68" t="s">
        <v>24</v>
      </c>
      <c r="B448" s="68" t="s">
        <v>187</v>
      </c>
      <c r="C448" s="68">
        <v>0</v>
      </c>
      <c r="D448" s="68">
        <v>1</v>
      </c>
      <c r="E448" s="68">
        <v>1</v>
      </c>
      <c r="F448" s="68">
        <v>10</v>
      </c>
      <c r="P448" t="s">
        <v>24</v>
      </c>
      <c r="Q448" t="s">
        <v>187</v>
      </c>
      <c r="R448">
        <v>0</v>
      </c>
      <c r="S448">
        <v>1</v>
      </c>
      <c r="T448">
        <v>1</v>
      </c>
      <c r="U448">
        <v>10</v>
      </c>
    </row>
    <row r="449" spans="1:21" x14ac:dyDescent="0.25">
      <c r="A449" s="68" t="s">
        <v>24</v>
      </c>
      <c r="B449" s="68" t="s">
        <v>187</v>
      </c>
      <c r="C449" s="68">
        <v>1</v>
      </c>
      <c r="D449" s="68">
        <v>0</v>
      </c>
      <c r="E449" s="68">
        <v>0</v>
      </c>
      <c r="F449" s="68">
        <v>212</v>
      </c>
      <c r="P449" t="s">
        <v>24</v>
      </c>
      <c r="Q449" t="s">
        <v>187</v>
      </c>
      <c r="R449">
        <v>1</v>
      </c>
      <c r="S449">
        <v>0</v>
      </c>
      <c r="T449">
        <v>0</v>
      </c>
      <c r="U449">
        <v>212</v>
      </c>
    </row>
    <row r="450" spans="1:21" x14ac:dyDescent="0.25">
      <c r="A450" s="68" t="s">
        <v>24</v>
      </c>
      <c r="B450" s="68" t="s">
        <v>187</v>
      </c>
      <c r="C450" s="68">
        <v>1</v>
      </c>
      <c r="D450" s="68">
        <v>0</v>
      </c>
      <c r="E450" s="68">
        <v>1</v>
      </c>
      <c r="F450" s="68">
        <v>287</v>
      </c>
      <c r="P450" t="s">
        <v>24</v>
      </c>
      <c r="Q450" t="s">
        <v>187</v>
      </c>
      <c r="R450">
        <v>1</v>
      </c>
      <c r="S450">
        <v>0</v>
      </c>
      <c r="T450">
        <v>1</v>
      </c>
      <c r="U450">
        <v>287</v>
      </c>
    </row>
    <row r="451" spans="1:21" x14ac:dyDescent="0.25">
      <c r="A451" s="68" t="s">
        <v>24</v>
      </c>
      <c r="B451" s="68" t="s">
        <v>187</v>
      </c>
      <c r="C451" s="68">
        <v>1</v>
      </c>
      <c r="D451" s="68">
        <v>1</v>
      </c>
      <c r="E451" s="68">
        <v>0</v>
      </c>
      <c r="F451" s="68">
        <v>1041</v>
      </c>
      <c r="P451" t="s">
        <v>24</v>
      </c>
      <c r="Q451" t="s">
        <v>187</v>
      </c>
      <c r="R451">
        <v>1</v>
      </c>
      <c r="S451">
        <v>1</v>
      </c>
      <c r="T451">
        <v>0</v>
      </c>
      <c r="U451">
        <v>1041</v>
      </c>
    </row>
    <row r="452" spans="1:21" x14ac:dyDescent="0.25">
      <c r="A452" s="68" t="s">
        <v>24</v>
      </c>
      <c r="B452" s="68" t="s">
        <v>187</v>
      </c>
      <c r="C452" s="68">
        <v>1</v>
      </c>
      <c r="D452" s="68">
        <v>1</v>
      </c>
      <c r="E452" s="68">
        <v>1</v>
      </c>
      <c r="F452" s="68">
        <v>696</v>
      </c>
      <c r="P452" t="s">
        <v>24</v>
      </c>
      <c r="Q452" t="s">
        <v>187</v>
      </c>
      <c r="R452">
        <v>1</v>
      </c>
      <c r="S452">
        <v>1</v>
      </c>
      <c r="T452">
        <v>1</v>
      </c>
      <c r="U452">
        <v>696</v>
      </c>
    </row>
    <row r="453" spans="1:21" x14ac:dyDescent="0.25">
      <c r="A453" s="68" t="s">
        <v>24</v>
      </c>
      <c r="B453" s="68" t="s">
        <v>188</v>
      </c>
      <c r="C453" s="68">
        <v>0</v>
      </c>
      <c r="D453" s="68">
        <v>0</v>
      </c>
      <c r="E453" s="68">
        <v>0</v>
      </c>
      <c r="F453" s="68">
        <v>179</v>
      </c>
      <c r="P453" t="s">
        <v>24</v>
      </c>
      <c r="Q453" t="s">
        <v>188</v>
      </c>
      <c r="R453">
        <v>0</v>
      </c>
      <c r="S453">
        <v>0</v>
      </c>
      <c r="T453">
        <v>0</v>
      </c>
      <c r="U453">
        <v>179</v>
      </c>
    </row>
    <row r="454" spans="1:21" x14ac:dyDescent="0.25">
      <c r="A454" s="68" t="s">
        <v>24</v>
      </c>
      <c r="B454" s="68" t="s">
        <v>188</v>
      </c>
      <c r="C454" s="68">
        <v>0</v>
      </c>
      <c r="D454" s="68">
        <v>0</v>
      </c>
      <c r="E454" s="68">
        <v>1</v>
      </c>
      <c r="F454" s="68">
        <v>119</v>
      </c>
      <c r="P454" t="s">
        <v>24</v>
      </c>
      <c r="Q454" t="s">
        <v>188</v>
      </c>
      <c r="R454">
        <v>0</v>
      </c>
      <c r="S454">
        <v>0</v>
      </c>
      <c r="T454">
        <v>1</v>
      </c>
      <c r="U454">
        <v>119</v>
      </c>
    </row>
    <row r="455" spans="1:21" x14ac:dyDescent="0.25">
      <c r="A455" s="68" t="s">
        <v>24</v>
      </c>
      <c r="B455" s="68" t="s">
        <v>188</v>
      </c>
      <c r="C455" s="68">
        <v>0</v>
      </c>
      <c r="D455" s="68">
        <v>1</v>
      </c>
      <c r="E455" s="68">
        <v>0</v>
      </c>
      <c r="F455" s="68">
        <v>56</v>
      </c>
      <c r="P455" t="s">
        <v>24</v>
      </c>
      <c r="Q455" t="s">
        <v>188</v>
      </c>
      <c r="R455">
        <v>0</v>
      </c>
      <c r="S455">
        <v>1</v>
      </c>
      <c r="T455">
        <v>0</v>
      </c>
      <c r="U455">
        <v>56</v>
      </c>
    </row>
    <row r="456" spans="1:21" x14ac:dyDescent="0.25">
      <c r="A456" s="68" t="s">
        <v>24</v>
      </c>
      <c r="B456" s="68" t="s">
        <v>188</v>
      </c>
      <c r="C456" s="68">
        <v>0</v>
      </c>
      <c r="D456" s="68">
        <v>1</v>
      </c>
      <c r="E456" s="68">
        <v>1</v>
      </c>
      <c r="F456" s="68">
        <v>7</v>
      </c>
      <c r="P456" t="s">
        <v>24</v>
      </c>
      <c r="Q456" t="s">
        <v>188</v>
      </c>
      <c r="R456">
        <v>0</v>
      </c>
      <c r="S456">
        <v>1</v>
      </c>
      <c r="T456">
        <v>1</v>
      </c>
      <c r="U456">
        <v>7</v>
      </c>
    </row>
    <row r="457" spans="1:21" x14ac:dyDescent="0.25">
      <c r="A457" s="68" t="s">
        <v>24</v>
      </c>
      <c r="B457" s="68" t="s">
        <v>188</v>
      </c>
      <c r="C457" s="68">
        <v>1</v>
      </c>
      <c r="D457" s="68">
        <v>0</v>
      </c>
      <c r="E457" s="68">
        <v>0</v>
      </c>
      <c r="F457" s="68">
        <v>343</v>
      </c>
      <c r="P457" t="s">
        <v>24</v>
      </c>
      <c r="Q457" t="s">
        <v>188</v>
      </c>
      <c r="R457">
        <v>1</v>
      </c>
      <c r="S457">
        <v>0</v>
      </c>
      <c r="T457">
        <v>0</v>
      </c>
      <c r="U457">
        <v>343</v>
      </c>
    </row>
    <row r="458" spans="1:21" x14ac:dyDescent="0.25">
      <c r="A458" s="68" t="s">
        <v>24</v>
      </c>
      <c r="B458" s="68" t="s">
        <v>188</v>
      </c>
      <c r="C458" s="68">
        <v>1</v>
      </c>
      <c r="D458" s="68">
        <v>0</v>
      </c>
      <c r="E458" s="68">
        <v>1</v>
      </c>
      <c r="F458" s="68">
        <v>241</v>
      </c>
      <c r="P458" t="s">
        <v>24</v>
      </c>
      <c r="Q458" t="s">
        <v>188</v>
      </c>
      <c r="R458">
        <v>1</v>
      </c>
      <c r="S458">
        <v>0</v>
      </c>
      <c r="T458">
        <v>1</v>
      </c>
      <c r="U458">
        <v>241</v>
      </c>
    </row>
    <row r="459" spans="1:21" x14ac:dyDescent="0.25">
      <c r="A459" s="68" t="s">
        <v>24</v>
      </c>
      <c r="B459" s="68" t="s">
        <v>188</v>
      </c>
      <c r="C459" s="68">
        <v>1</v>
      </c>
      <c r="D459" s="68">
        <v>1</v>
      </c>
      <c r="E459" s="68">
        <v>0</v>
      </c>
      <c r="F459" s="68">
        <v>1001</v>
      </c>
      <c r="P459" t="s">
        <v>24</v>
      </c>
      <c r="Q459" t="s">
        <v>188</v>
      </c>
      <c r="R459">
        <v>1</v>
      </c>
      <c r="S459">
        <v>1</v>
      </c>
      <c r="T459">
        <v>0</v>
      </c>
      <c r="U459">
        <v>1001</v>
      </c>
    </row>
    <row r="460" spans="1:21" x14ac:dyDescent="0.25">
      <c r="A460" s="68" t="s">
        <v>24</v>
      </c>
      <c r="B460" s="68" t="s">
        <v>188</v>
      </c>
      <c r="C460" s="68">
        <v>1</v>
      </c>
      <c r="D460" s="68">
        <v>1</v>
      </c>
      <c r="E460" s="68">
        <v>1</v>
      </c>
      <c r="F460" s="68">
        <v>508</v>
      </c>
      <c r="P460" t="s">
        <v>24</v>
      </c>
      <c r="Q460" t="s">
        <v>188</v>
      </c>
      <c r="R460">
        <v>1</v>
      </c>
      <c r="S460">
        <v>1</v>
      </c>
      <c r="T460">
        <v>1</v>
      </c>
      <c r="U460">
        <v>508</v>
      </c>
    </row>
    <row r="461" spans="1:21" x14ac:dyDescent="0.25">
      <c r="A461" s="68" t="s">
        <v>24</v>
      </c>
      <c r="B461" s="68" t="s">
        <v>189</v>
      </c>
      <c r="C461" s="68">
        <v>0</v>
      </c>
      <c r="D461" s="68">
        <v>0</v>
      </c>
      <c r="E461" s="68">
        <v>0</v>
      </c>
      <c r="F461" s="68">
        <v>172</v>
      </c>
      <c r="P461" t="s">
        <v>24</v>
      </c>
      <c r="Q461" t="s">
        <v>189</v>
      </c>
      <c r="R461">
        <v>0</v>
      </c>
      <c r="S461">
        <v>0</v>
      </c>
      <c r="T461">
        <v>0</v>
      </c>
      <c r="U461">
        <v>172</v>
      </c>
    </row>
    <row r="462" spans="1:21" x14ac:dyDescent="0.25">
      <c r="A462" s="68" t="s">
        <v>24</v>
      </c>
      <c r="B462" s="68" t="s">
        <v>189</v>
      </c>
      <c r="C462" s="68">
        <v>0</v>
      </c>
      <c r="D462" s="68">
        <v>0</v>
      </c>
      <c r="E462" s="68">
        <v>1</v>
      </c>
      <c r="F462" s="68">
        <v>71</v>
      </c>
      <c r="P462" t="s">
        <v>24</v>
      </c>
      <c r="Q462" t="s">
        <v>189</v>
      </c>
      <c r="R462">
        <v>0</v>
      </c>
      <c r="S462">
        <v>0</v>
      </c>
      <c r="T462">
        <v>1</v>
      </c>
      <c r="U462">
        <v>71</v>
      </c>
    </row>
    <row r="463" spans="1:21" x14ac:dyDescent="0.25">
      <c r="A463" s="68" t="s">
        <v>24</v>
      </c>
      <c r="B463" s="68" t="s">
        <v>189</v>
      </c>
      <c r="C463" s="68">
        <v>0</v>
      </c>
      <c r="D463" s="68">
        <v>1</v>
      </c>
      <c r="E463" s="68">
        <v>0</v>
      </c>
      <c r="F463" s="68">
        <v>23</v>
      </c>
      <c r="P463" t="s">
        <v>24</v>
      </c>
      <c r="Q463" t="s">
        <v>189</v>
      </c>
      <c r="R463">
        <v>0</v>
      </c>
      <c r="S463">
        <v>1</v>
      </c>
      <c r="T463">
        <v>0</v>
      </c>
      <c r="U463">
        <v>23</v>
      </c>
    </row>
    <row r="464" spans="1:21" x14ac:dyDescent="0.25">
      <c r="A464" s="68" t="s">
        <v>24</v>
      </c>
      <c r="B464" s="68" t="s">
        <v>189</v>
      </c>
      <c r="C464" s="68">
        <v>0</v>
      </c>
      <c r="D464" s="68">
        <v>1</v>
      </c>
      <c r="E464" s="68">
        <v>1</v>
      </c>
      <c r="F464" s="68">
        <v>6</v>
      </c>
      <c r="P464" t="s">
        <v>24</v>
      </c>
      <c r="Q464" t="s">
        <v>189</v>
      </c>
      <c r="R464">
        <v>0</v>
      </c>
      <c r="S464">
        <v>1</v>
      </c>
      <c r="T464">
        <v>1</v>
      </c>
      <c r="U464">
        <v>6</v>
      </c>
    </row>
    <row r="465" spans="1:21" x14ac:dyDescent="0.25">
      <c r="A465" s="68" t="s">
        <v>24</v>
      </c>
      <c r="B465" s="68" t="s">
        <v>189</v>
      </c>
      <c r="C465" s="68">
        <v>1</v>
      </c>
      <c r="D465" s="68">
        <v>0</v>
      </c>
      <c r="E465" s="68">
        <v>0</v>
      </c>
      <c r="F465" s="68">
        <v>332</v>
      </c>
      <c r="P465" t="s">
        <v>24</v>
      </c>
      <c r="Q465" t="s">
        <v>189</v>
      </c>
      <c r="R465">
        <v>1</v>
      </c>
      <c r="S465">
        <v>0</v>
      </c>
      <c r="T465">
        <v>0</v>
      </c>
      <c r="U465">
        <v>332</v>
      </c>
    </row>
    <row r="466" spans="1:21" x14ac:dyDescent="0.25">
      <c r="A466" s="68" t="s">
        <v>24</v>
      </c>
      <c r="B466" s="68" t="s">
        <v>189</v>
      </c>
      <c r="C466" s="68">
        <v>1</v>
      </c>
      <c r="D466" s="68">
        <v>0</v>
      </c>
      <c r="E466" s="68">
        <v>1</v>
      </c>
      <c r="F466" s="68">
        <v>170</v>
      </c>
      <c r="P466" t="s">
        <v>24</v>
      </c>
      <c r="Q466" t="s">
        <v>189</v>
      </c>
      <c r="R466">
        <v>1</v>
      </c>
      <c r="S466">
        <v>0</v>
      </c>
      <c r="T466">
        <v>1</v>
      </c>
      <c r="U466">
        <v>170</v>
      </c>
    </row>
    <row r="467" spans="1:21" x14ac:dyDescent="0.25">
      <c r="A467" s="68" t="s">
        <v>24</v>
      </c>
      <c r="B467" s="68" t="s">
        <v>189</v>
      </c>
      <c r="C467" s="68">
        <v>1</v>
      </c>
      <c r="D467" s="68">
        <v>1</v>
      </c>
      <c r="E467" s="68">
        <v>0</v>
      </c>
      <c r="F467" s="68">
        <v>234</v>
      </c>
      <c r="P467" t="s">
        <v>24</v>
      </c>
      <c r="Q467" t="s">
        <v>189</v>
      </c>
      <c r="R467">
        <v>1</v>
      </c>
      <c r="S467">
        <v>1</v>
      </c>
      <c r="T467">
        <v>0</v>
      </c>
      <c r="U467">
        <v>234</v>
      </c>
    </row>
    <row r="468" spans="1:21" x14ac:dyDescent="0.25">
      <c r="A468" s="68" t="s">
        <v>24</v>
      </c>
      <c r="B468" s="68" t="s">
        <v>189</v>
      </c>
      <c r="C468" s="68">
        <v>1</v>
      </c>
      <c r="D468" s="68">
        <v>1</v>
      </c>
      <c r="E468" s="68">
        <v>1</v>
      </c>
      <c r="F468" s="68">
        <v>87</v>
      </c>
      <c r="P468" t="s">
        <v>24</v>
      </c>
      <c r="Q468" t="s">
        <v>189</v>
      </c>
      <c r="R468">
        <v>1</v>
      </c>
      <c r="S468">
        <v>1</v>
      </c>
      <c r="T468">
        <v>1</v>
      </c>
      <c r="U468">
        <v>87</v>
      </c>
    </row>
    <row r="469" spans="1:21" x14ac:dyDescent="0.25">
      <c r="A469" s="68" t="s">
        <v>24</v>
      </c>
      <c r="B469" s="68" t="s">
        <v>190</v>
      </c>
      <c r="C469" s="68">
        <v>0</v>
      </c>
      <c r="D469" s="68">
        <v>0</v>
      </c>
      <c r="E469" s="68">
        <v>0</v>
      </c>
      <c r="F469" s="68">
        <v>127</v>
      </c>
      <c r="P469" t="s">
        <v>24</v>
      </c>
      <c r="Q469" t="s">
        <v>190</v>
      </c>
      <c r="R469">
        <v>0</v>
      </c>
      <c r="S469">
        <v>0</v>
      </c>
      <c r="T469">
        <v>0</v>
      </c>
      <c r="U469">
        <v>127</v>
      </c>
    </row>
    <row r="470" spans="1:21" x14ac:dyDescent="0.25">
      <c r="A470" s="68" t="s">
        <v>24</v>
      </c>
      <c r="B470" s="68" t="s">
        <v>190</v>
      </c>
      <c r="C470" s="68">
        <v>0</v>
      </c>
      <c r="D470" s="68">
        <v>0</v>
      </c>
      <c r="E470" s="68">
        <v>1</v>
      </c>
      <c r="F470" s="68">
        <v>30</v>
      </c>
      <c r="P470" t="s">
        <v>24</v>
      </c>
      <c r="Q470" t="s">
        <v>190</v>
      </c>
      <c r="R470">
        <v>0</v>
      </c>
      <c r="S470">
        <v>0</v>
      </c>
      <c r="T470">
        <v>1</v>
      </c>
      <c r="U470">
        <v>30</v>
      </c>
    </row>
    <row r="471" spans="1:21" x14ac:dyDescent="0.25">
      <c r="A471" s="68" t="s">
        <v>24</v>
      </c>
      <c r="B471" s="68" t="s">
        <v>190</v>
      </c>
      <c r="C471" s="68">
        <v>0</v>
      </c>
      <c r="D471" s="68">
        <v>1</v>
      </c>
      <c r="E471" s="68">
        <v>0</v>
      </c>
      <c r="F471" s="68">
        <v>4</v>
      </c>
      <c r="P471" t="s">
        <v>24</v>
      </c>
      <c r="Q471" t="s">
        <v>190</v>
      </c>
      <c r="R471">
        <v>0</v>
      </c>
      <c r="S471">
        <v>1</v>
      </c>
      <c r="T471">
        <v>0</v>
      </c>
      <c r="U471">
        <v>4</v>
      </c>
    </row>
    <row r="472" spans="1:21" x14ac:dyDescent="0.25">
      <c r="A472" s="68" t="s">
        <v>24</v>
      </c>
      <c r="B472" s="68" t="s">
        <v>190</v>
      </c>
      <c r="C472" s="68">
        <v>1</v>
      </c>
      <c r="D472" s="68">
        <v>0</v>
      </c>
      <c r="E472" s="68">
        <v>0</v>
      </c>
      <c r="F472" s="68">
        <v>101</v>
      </c>
      <c r="P472" t="s">
        <v>24</v>
      </c>
      <c r="Q472" t="s">
        <v>190</v>
      </c>
      <c r="R472">
        <v>1</v>
      </c>
      <c r="S472">
        <v>0</v>
      </c>
      <c r="T472">
        <v>0</v>
      </c>
      <c r="U472">
        <v>101</v>
      </c>
    </row>
    <row r="473" spans="1:21" x14ac:dyDescent="0.25">
      <c r="A473" s="68" t="s">
        <v>24</v>
      </c>
      <c r="B473" s="68" t="s">
        <v>190</v>
      </c>
      <c r="C473" s="68">
        <v>1</v>
      </c>
      <c r="D473" s="68">
        <v>0</v>
      </c>
      <c r="E473" s="68">
        <v>1</v>
      </c>
      <c r="F473" s="68">
        <v>43</v>
      </c>
      <c r="P473" t="s">
        <v>24</v>
      </c>
      <c r="Q473" t="s">
        <v>190</v>
      </c>
      <c r="R473">
        <v>1</v>
      </c>
      <c r="S473">
        <v>0</v>
      </c>
      <c r="T473">
        <v>1</v>
      </c>
      <c r="U473">
        <v>43</v>
      </c>
    </row>
    <row r="474" spans="1:21" x14ac:dyDescent="0.25">
      <c r="A474" s="68" t="s">
        <v>24</v>
      </c>
      <c r="B474" s="68" t="s">
        <v>190</v>
      </c>
      <c r="C474" s="68">
        <v>1</v>
      </c>
      <c r="D474" s="68">
        <v>1</v>
      </c>
      <c r="E474" s="68">
        <v>0</v>
      </c>
      <c r="F474" s="68">
        <v>13</v>
      </c>
      <c r="P474" t="s">
        <v>24</v>
      </c>
      <c r="Q474" t="s">
        <v>190</v>
      </c>
      <c r="R474">
        <v>1</v>
      </c>
      <c r="S474">
        <v>1</v>
      </c>
      <c r="T474">
        <v>0</v>
      </c>
      <c r="U474">
        <v>13</v>
      </c>
    </row>
    <row r="475" spans="1:21" x14ac:dyDescent="0.25">
      <c r="A475" s="68" t="s">
        <v>24</v>
      </c>
      <c r="B475" s="68" t="s">
        <v>190</v>
      </c>
      <c r="C475" s="68">
        <v>1</v>
      </c>
      <c r="D475" s="68">
        <v>1</v>
      </c>
      <c r="E475" s="68">
        <v>1</v>
      </c>
      <c r="F475" s="68">
        <v>6</v>
      </c>
      <c r="P475" t="s">
        <v>24</v>
      </c>
      <c r="Q475" t="s">
        <v>190</v>
      </c>
      <c r="R475">
        <v>1</v>
      </c>
      <c r="S475">
        <v>1</v>
      </c>
      <c r="T475">
        <v>1</v>
      </c>
      <c r="U475">
        <v>6</v>
      </c>
    </row>
    <row r="476" spans="1:21" x14ac:dyDescent="0.25">
      <c r="A476" s="68" t="s">
        <v>22</v>
      </c>
      <c r="B476" s="68" t="s">
        <v>186</v>
      </c>
      <c r="C476" s="68">
        <v>0</v>
      </c>
      <c r="D476" s="68">
        <v>0</v>
      </c>
      <c r="E476" s="68">
        <v>0</v>
      </c>
      <c r="F476" s="68">
        <v>19485</v>
      </c>
      <c r="P476" t="s">
        <v>22</v>
      </c>
      <c r="Q476" t="s">
        <v>186</v>
      </c>
      <c r="R476">
        <v>0</v>
      </c>
      <c r="S476">
        <v>0</v>
      </c>
      <c r="T476">
        <v>0</v>
      </c>
      <c r="U476">
        <v>19485</v>
      </c>
    </row>
    <row r="477" spans="1:21" x14ac:dyDescent="0.25">
      <c r="A477" s="68" t="s">
        <v>22</v>
      </c>
      <c r="B477" s="68" t="s">
        <v>186</v>
      </c>
      <c r="C477" s="68">
        <v>0</v>
      </c>
      <c r="D477" s="68">
        <v>1</v>
      </c>
      <c r="E477" s="68">
        <v>0</v>
      </c>
      <c r="F477" s="68">
        <v>13534</v>
      </c>
      <c r="P477" t="s">
        <v>22</v>
      </c>
      <c r="Q477" t="s">
        <v>186</v>
      </c>
      <c r="R477">
        <v>0</v>
      </c>
      <c r="S477">
        <v>1</v>
      </c>
      <c r="T477">
        <v>0</v>
      </c>
      <c r="U477">
        <v>13534</v>
      </c>
    </row>
    <row r="478" spans="1:21" x14ac:dyDescent="0.25">
      <c r="A478" s="68" t="s">
        <v>22</v>
      </c>
      <c r="B478" s="68" t="s">
        <v>186</v>
      </c>
      <c r="C478" s="68">
        <v>1</v>
      </c>
      <c r="D478" s="68">
        <v>0</v>
      </c>
      <c r="E478" s="68">
        <v>0</v>
      </c>
      <c r="F478" s="68">
        <v>2627</v>
      </c>
      <c r="P478" t="s">
        <v>22</v>
      </c>
      <c r="Q478" t="s">
        <v>186</v>
      </c>
      <c r="R478">
        <v>1</v>
      </c>
      <c r="S478">
        <v>0</v>
      </c>
      <c r="T478">
        <v>0</v>
      </c>
      <c r="U478">
        <v>2627</v>
      </c>
    </row>
    <row r="479" spans="1:21" x14ac:dyDescent="0.25">
      <c r="A479" s="68" t="s">
        <v>22</v>
      </c>
      <c r="B479" s="68" t="s">
        <v>186</v>
      </c>
      <c r="C479" s="68">
        <v>1</v>
      </c>
      <c r="D479" s="68">
        <v>1</v>
      </c>
      <c r="E479" s="68">
        <v>0</v>
      </c>
      <c r="F479" s="68">
        <v>5057</v>
      </c>
      <c r="P479" t="s">
        <v>22</v>
      </c>
      <c r="Q479" t="s">
        <v>186</v>
      </c>
      <c r="R479">
        <v>1</v>
      </c>
      <c r="S479">
        <v>1</v>
      </c>
      <c r="T479">
        <v>0</v>
      </c>
      <c r="U479">
        <v>5057</v>
      </c>
    </row>
    <row r="480" spans="1:21" x14ac:dyDescent="0.25">
      <c r="A480" s="68" t="s">
        <v>22</v>
      </c>
      <c r="B480" s="68" t="s">
        <v>187</v>
      </c>
      <c r="C480" s="68">
        <v>0</v>
      </c>
      <c r="D480" s="68">
        <v>0</v>
      </c>
      <c r="E480" s="68">
        <v>0</v>
      </c>
      <c r="F480" s="68">
        <v>13745</v>
      </c>
      <c r="P480" t="s">
        <v>22</v>
      </c>
      <c r="Q480" t="s">
        <v>187</v>
      </c>
      <c r="R480">
        <v>0</v>
      </c>
      <c r="S480">
        <v>0</v>
      </c>
      <c r="T480">
        <v>0</v>
      </c>
      <c r="U480">
        <v>13745</v>
      </c>
    </row>
    <row r="481" spans="1:21" x14ac:dyDescent="0.25">
      <c r="A481" s="68" t="s">
        <v>22</v>
      </c>
      <c r="B481" s="68" t="s">
        <v>187</v>
      </c>
      <c r="C481" s="68">
        <v>0</v>
      </c>
      <c r="D481" s="68">
        <v>1</v>
      </c>
      <c r="E481" s="68">
        <v>0</v>
      </c>
      <c r="F481" s="68">
        <v>7306</v>
      </c>
      <c r="P481" t="s">
        <v>22</v>
      </c>
      <c r="Q481" t="s">
        <v>187</v>
      </c>
      <c r="R481">
        <v>0</v>
      </c>
      <c r="S481">
        <v>1</v>
      </c>
      <c r="T481">
        <v>0</v>
      </c>
      <c r="U481">
        <v>7306</v>
      </c>
    </row>
    <row r="482" spans="1:21" x14ac:dyDescent="0.25">
      <c r="A482" s="68" t="s">
        <v>22</v>
      </c>
      <c r="B482" s="68" t="s">
        <v>187</v>
      </c>
      <c r="C482" s="68">
        <v>1</v>
      </c>
      <c r="D482" s="68">
        <v>0</v>
      </c>
      <c r="E482" s="68">
        <v>0</v>
      </c>
      <c r="F482" s="68">
        <v>2164</v>
      </c>
      <c r="P482" t="s">
        <v>22</v>
      </c>
      <c r="Q482" t="s">
        <v>187</v>
      </c>
      <c r="R482">
        <v>1</v>
      </c>
      <c r="S482">
        <v>0</v>
      </c>
      <c r="T482">
        <v>0</v>
      </c>
      <c r="U482">
        <v>2164</v>
      </c>
    </row>
    <row r="483" spans="1:21" x14ac:dyDescent="0.25">
      <c r="A483" s="68" t="s">
        <v>22</v>
      </c>
      <c r="B483" s="68" t="s">
        <v>187</v>
      </c>
      <c r="C483" s="68">
        <v>1</v>
      </c>
      <c r="D483" s="68">
        <v>1</v>
      </c>
      <c r="E483" s="68">
        <v>0</v>
      </c>
      <c r="F483" s="68">
        <v>3571</v>
      </c>
      <c r="P483" t="s">
        <v>22</v>
      </c>
      <c r="Q483" t="s">
        <v>187</v>
      </c>
      <c r="R483">
        <v>1</v>
      </c>
      <c r="S483">
        <v>1</v>
      </c>
      <c r="T483">
        <v>0</v>
      </c>
      <c r="U483">
        <v>3571</v>
      </c>
    </row>
    <row r="484" spans="1:21" x14ac:dyDescent="0.25">
      <c r="A484" s="68" t="s">
        <v>22</v>
      </c>
      <c r="B484" s="68" t="s">
        <v>188</v>
      </c>
      <c r="C484" s="68">
        <v>0</v>
      </c>
      <c r="D484" s="68">
        <v>0</v>
      </c>
      <c r="E484" s="68">
        <v>0</v>
      </c>
      <c r="F484" s="68">
        <v>22766</v>
      </c>
      <c r="P484" t="s">
        <v>22</v>
      </c>
      <c r="Q484" t="s">
        <v>188</v>
      </c>
      <c r="R484">
        <v>0</v>
      </c>
      <c r="S484">
        <v>0</v>
      </c>
      <c r="T484">
        <v>0</v>
      </c>
      <c r="U484">
        <v>22766</v>
      </c>
    </row>
    <row r="485" spans="1:21" x14ac:dyDescent="0.25">
      <c r="A485" s="68" t="s">
        <v>22</v>
      </c>
      <c r="B485" s="68" t="s">
        <v>188</v>
      </c>
      <c r="C485" s="68">
        <v>0</v>
      </c>
      <c r="D485" s="68">
        <v>1</v>
      </c>
      <c r="E485" s="68">
        <v>0</v>
      </c>
      <c r="F485" s="68">
        <v>12525</v>
      </c>
      <c r="P485" t="s">
        <v>22</v>
      </c>
      <c r="Q485" t="s">
        <v>188</v>
      </c>
      <c r="R485">
        <v>0</v>
      </c>
      <c r="S485">
        <v>1</v>
      </c>
      <c r="T485">
        <v>0</v>
      </c>
      <c r="U485">
        <v>12525</v>
      </c>
    </row>
    <row r="486" spans="1:21" x14ac:dyDescent="0.25">
      <c r="A486" s="68" t="s">
        <v>22</v>
      </c>
      <c r="B486" s="68" t="s">
        <v>188</v>
      </c>
      <c r="C486" s="68">
        <v>1</v>
      </c>
      <c r="D486" s="68">
        <v>0</v>
      </c>
      <c r="E486" s="68">
        <v>0</v>
      </c>
      <c r="F486" s="68">
        <v>3458</v>
      </c>
      <c r="P486" t="s">
        <v>22</v>
      </c>
      <c r="Q486" t="s">
        <v>188</v>
      </c>
      <c r="R486">
        <v>1</v>
      </c>
      <c r="S486">
        <v>0</v>
      </c>
      <c r="T486">
        <v>0</v>
      </c>
      <c r="U486">
        <v>3458</v>
      </c>
    </row>
    <row r="487" spans="1:21" x14ac:dyDescent="0.25">
      <c r="A487" s="68" t="s">
        <v>22</v>
      </c>
      <c r="B487" s="68" t="s">
        <v>188</v>
      </c>
      <c r="C487" s="68">
        <v>1</v>
      </c>
      <c r="D487" s="68">
        <v>1</v>
      </c>
      <c r="E487" s="68">
        <v>0</v>
      </c>
      <c r="F487" s="68">
        <v>5392</v>
      </c>
      <c r="P487" t="s">
        <v>22</v>
      </c>
      <c r="Q487" t="s">
        <v>188</v>
      </c>
      <c r="R487">
        <v>1</v>
      </c>
      <c r="S487">
        <v>1</v>
      </c>
      <c r="T487">
        <v>0</v>
      </c>
      <c r="U487">
        <v>5392</v>
      </c>
    </row>
    <row r="488" spans="1:21" x14ac:dyDescent="0.25">
      <c r="A488" s="68" t="s">
        <v>22</v>
      </c>
      <c r="B488" s="68" t="s">
        <v>189</v>
      </c>
      <c r="C488" s="68">
        <v>0</v>
      </c>
      <c r="D488" s="68">
        <v>0</v>
      </c>
      <c r="E488" s="68">
        <v>0</v>
      </c>
      <c r="F488" s="68">
        <v>29351</v>
      </c>
      <c r="P488" t="s">
        <v>22</v>
      </c>
      <c r="Q488" t="s">
        <v>189</v>
      </c>
      <c r="R488">
        <v>0</v>
      </c>
      <c r="S488">
        <v>0</v>
      </c>
      <c r="T488">
        <v>0</v>
      </c>
      <c r="U488">
        <v>29351</v>
      </c>
    </row>
    <row r="489" spans="1:21" x14ac:dyDescent="0.25">
      <c r="A489" s="68" t="s">
        <v>22</v>
      </c>
      <c r="B489" s="68" t="s">
        <v>189</v>
      </c>
      <c r="C489" s="68">
        <v>0</v>
      </c>
      <c r="D489" s="68">
        <v>1</v>
      </c>
      <c r="E489" s="68">
        <v>0</v>
      </c>
      <c r="F489" s="68">
        <v>13153</v>
      </c>
      <c r="P489" t="s">
        <v>22</v>
      </c>
      <c r="Q489" t="s">
        <v>189</v>
      </c>
      <c r="R489">
        <v>0</v>
      </c>
      <c r="S489">
        <v>1</v>
      </c>
      <c r="T489">
        <v>0</v>
      </c>
      <c r="U489">
        <v>13153</v>
      </c>
    </row>
    <row r="490" spans="1:21" x14ac:dyDescent="0.25">
      <c r="A490" s="68" t="s">
        <v>22</v>
      </c>
      <c r="B490" s="68" t="s">
        <v>189</v>
      </c>
      <c r="C490" s="68">
        <v>1</v>
      </c>
      <c r="D490" s="68">
        <v>0</v>
      </c>
      <c r="E490" s="68">
        <v>0</v>
      </c>
      <c r="F490" s="68">
        <v>3867</v>
      </c>
      <c r="P490" t="s">
        <v>22</v>
      </c>
      <c r="Q490" t="s">
        <v>189</v>
      </c>
      <c r="R490">
        <v>1</v>
      </c>
      <c r="S490">
        <v>0</v>
      </c>
      <c r="T490">
        <v>0</v>
      </c>
      <c r="U490">
        <v>3867</v>
      </c>
    </row>
    <row r="491" spans="1:21" x14ac:dyDescent="0.25">
      <c r="A491" s="68" t="s">
        <v>22</v>
      </c>
      <c r="B491" s="68" t="s">
        <v>189</v>
      </c>
      <c r="C491" s="68">
        <v>1</v>
      </c>
      <c r="D491" s="68">
        <v>1</v>
      </c>
      <c r="E491" s="68">
        <v>0</v>
      </c>
      <c r="F491" s="68">
        <v>4023</v>
      </c>
      <c r="P491" t="s">
        <v>22</v>
      </c>
      <c r="Q491" t="s">
        <v>189</v>
      </c>
      <c r="R491">
        <v>1</v>
      </c>
      <c r="S491">
        <v>1</v>
      </c>
      <c r="T491">
        <v>0</v>
      </c>
      <c r="U491">
        <v>4023</v>
      </c>
    </row>
    <row r="492" spans="1:21" x14ac:dyDescent="0.25">
      <c r="A492" s="68" t="s">
        <v>22</v>
      </c>
      <c r="B492" s="68" t="s">
        <v>190</v>
      </c>
      <c r="C492" s="68">
        <v>0</v>
      </c>
      <c r="D492" s="68">
        <v>0</v>
      </c>
      <c r="E492" s="68">
        <v>0</v>
      </c>
      <c r="F492" s="68">
        <v>35015</v>
      </c>
      <c r="P492" t="s">
        <v>22</v>
      </c>
      <c r="Q492" t="s">
        <v>190</v>
      </c>
      <c r="R492">
        <v>0</v>
      </c>
      <c r="S492">
        <v>0</v>
      </c>
      <c r="T492">
        <v>0</v>
      </c>
      <c r="U492">
        <v>35015</v>
      </c>
    </row>
    <row r="493" spans="1:21" x14ac:dyDescent="0.25">
      <c r="A493" s="68" t="s">
        <v>22</v>
      </c>
      <c r="B493" s="68" t="s">
        <v>190</v>
      </c>
      <c r="C493" s="68">
        <v>0</v>
      </c>
      <c r="D493" s="68">
        <v>1</v>
      </c>
      <c r="E493" s="68">
        <v>0</v>
      </c>
      <c r="F493" s="68">
        <v>6474</v>
      </c>
      <c r="P493" t="s">
        <v>22</v>
      </c>
      <c r="Q493" t="s">
        <v>190</v>
      </c>
      <c r="R493">
        <v>0</v>
      </c>
      <c r="S493">
        <v>1</v>
      </c>
      <c r="T493">
        <v>0</v>
      </c>
      <c r="U493">
        <v>6474</v>
      </c>
    </row>
    <row r="494" spans="1:21" x14ac:dyDescent="0.25">
      <c r="A494" s="68" t="s">
        <v>22</v>
      </c>
      <c r="B494" s="68" t="s">
        <v>190</v>
      </c>
      <c r="C494" s="68">
        <v>1</v>
      </c>
      <c r="D494" s="68">
        <v>0</v>
      </c>
      <c r="E494" s="68">
        <v>0</v>
      </c>
      <c r="F494" s="68">
        <v>3085</v>
      </c>
      <c r="P494" t="s">
        <v>22</v>
      </c>
      <c r="Q494" t="s">
        <v>190</v>
      </c>
      <c r="R494">
        <v>1</v>
      </c>
      <c r="S494">
        <v>0</v>
      </c>
      <c r="T494">
        <v>0</v>
      </c>
      <c r="U494">
        <v>3085</v>
      </c>
    </row>
    <row r="495" spans="1:21" x14ac:dyDescent="0.25">
      <c r="A495" s="68" t="s">
        <v>22</v>
      </c>
      <c r="B495" s="68" t="s">
        <v>190</v>
      </c>
      <c r="C495" s="68">
        <v>1</v>
      </c>
      <c r="D495" s="68">
        <v>1</v>
      </c>
      <c r="E495" s="68">
        <v>0</v>
      </c>
      <c r="F495" s="68">
        <v>1324</v>
      </c>
      <c r="P495" t="s">
        <v>22</v>
      </c>
      <c r="Q495" t="s">
        <v>190</v>
      </c>
      <c r="R495">
        <v>1</v>
      </c>
      <c r="S495">
        <v>1</v>
      </c>
      <c r="T495">
        <v>0</v>
      </c>
      <c r="U495">
        <v>1324</v>
      </c>
    </row>
    <row r="496" spans="1:21" x14ac:dyDescent="0.25">
      <c r="A496" s="68" t="s">
        <v>23</v>
      </c>
      <c r="B496" s="68" t="s">
        <v>186</v>
      </c>
      <c r="C496" s="68">
        <v>0</v>
      </c>
      <c r="D496" s="68">
        <v>0</v>
      </c>
      <c r="E496" s="68">
        <v>0</v>
      </c>
      <c r="F496" s="68">
        <v>50</v>
      </c>
      <c r="P496" t="s">
        <v>23</v>
      </c>
      <c r="Q496" t="s">
        <v>186</v>
      </c>
      <c r="R496">
        <v>0</v>
      </c>
      <c r="S496">
        <v>0</v>
      </c>
      <c r="T496">
        <v>0</v>
      </c>
      <c r="U496">
        <v>50</v>
      </c>
    </row>
    <row r="497" spans="1:21" x14ac:dyDescent="0.25">
      <c r="A497" s="68" t="s">
        <v>23</v>
      </c>
      <c r="B497" s="68" t="s">
        <v>186</v>
      </c>
      <c r="C497" s="68">
        <v>0</v>
      </c>
      <c r="D497" s="68">
        <v>0</v>
      </c>
      <c r="E497" s="68">
        <v>1</v>
      </c>
      <c r="F497" s="68">
        <v>114</v>
      </c>
      <c r="P497" t="s">
        <v>23</v>
      </c>
      <c r="Q497" t="s">
        <v>186</v>
      </c>
      <c r="R497">
        <v>0</v>
      </c>
      <c r="S497">
        <v>0</v>
      </c>
      <c r="T497">
        <v>1</v>
      </c>
      <c r="U497">
        <v>114</v>
      </c>
    </row>
    <row r="498" spans="1:21" x14ac:dyDescent="0.25">
      <c r="A498" s="68" t="s">
        <v>23</v>
      </c>
      <c r="B498" s="68" t="s">
        <v>186</v>
      </c>
      <c r="C498" s="68">
        <v>0</v>
      </c>
      <c r="D498" s="68">
        <v>1</v>
      </c>
      <c r="E498" s="68">
        <v>0</v>
      </c>
      <c r="F498" s="68">
        <v>24</v>
      </c>
      <c r="P498" t="s">
        <v>23</v>
      </c>
      <c r="Q498" t="s">
        <v>186</v>
      </c>
      <c r="R498">
        <v>0</v>
      </c>
      <c r="S498">
        <v>1</v>
      </c>
      <c r="T498">
        <v>0</v>
      </c>
      <c r="U498">
        <v>24</v>
      </c>
    </row>
    <row r="499" spans="1:21" x14ac:dyDescent="0.25">
      <c r="A499" s="68" t="s">
        <v>23</v>
      </c>
      <c r="B499" s="68" t="s">
        <v>186</v>
      </c>
      <c r="C499" s="68">
        <v>0</v>
      </c>
      <c r="D499" s="68">
        <v>1</v>
      </c>
      <c r="E499" s="68">
        <v>1</v>
      </c>
      <c r="F499" s="68">
        <v>6</v>
      </c>
      <c r="P499" t="s">
        <v>23</v>
      </c>
      <c r="Q499" t="s">
        <v>186</v>
      </c>
      <c r="R499">
        <v>0</v>
      </c>
      <c r="S499">
        <v>1</v>
      </c>
      <c r="T499">
        <v>1</v>
      </c>
      <c r="U499">
        <v>6</v>
      </c>
    </row>
    <row r="500" spans="1:21" x14ac:dyDescent="0.25">
      <c r="A500" s="68" t="s">
        <v>23</v>
      </c>
      <c r="B500" s="68" t="s">
        <v>186</v>
      </c>
      <c r="C500" s="68">
        <v>1</v>
      </c>
      <c r="D500" s="68">
        <v>0</v>
      </c>
      <c r="E500" s="68">
        <v>0</v>
      </c>
      <c r="F500" s="68">
        <v>54</v>
      </c>
      <c r="P500" t="s">
        <v>23</v>
      </c>
      <c r="Q500" t="s">
        <v>186</v>
      </c>
      <c r="R500">
        <v>1</v>
      </c>
      <c r="S500">
        <v>0</v>
      </c>
      <c r="T500">
        <v>0</v>
      </c>
      <c r="U500">
        <v>54</v>
      </c>
    </row>
    <row r="501" spans="1:21" x14ac:dyDescent="0.25">
      <c r="A501" s="68" t="s">
        <v>23</v>
      </c>
      <c r="B501" s="68" t="s">
        <v>186</v>
      </c>
      <c r="C501" s="68">
        <v>1</v>
      </c>
      <c r="D501" s="68">
        <v>0</v>
      </c>
      <c r="E501" s="68">
        <v>1</v>
      </c>
      <c r="F501" s="68">
        <v>45</v>
      </c>
      <c r="P501" t="s">
        <v>23</v>
      </c>
      <c r="Q501" t="s">
        <v>186</v>
      </c>
      <c r="R501">
        <v>1</v>
      </c>
      <c r="S501">
        <v>0</v>
      </c>
      <c r="T501">
        <v>1</v>
      </c>
      <c r="U501">
        <v>45</v>
      </c>
    </row>
    <row r="502" spans="1:21" x14ac:dyDescent="0.25">
      <c r="A502" s="68" t="s">
        <v>23</v>
      </c>
      <c r="B502" s="68" t="s">
        <v>186</v>
      </c>
      <c r="C502" s="68">
        <v>1</v>
      </c>
      <c r="D502" s="68">
        <v>1</v>
      </c>
      <c r="E502" s="68">
        <v>0</v>
      </c>
      <c r="F502" s="68">
        <v>247</v>
      </c>
      <c r="P502" t="s">
        <v>23</v>
      </c>
      <c r="Q502" t="s">
        <v>186</v>
      </c>
      <c r="R502">
        <v>1</v>
      </c>
      <c r="S502">
        <v>1</v>
      </c>
      <c r="T502">
        <v>0</v>
      </c>
      <c r="U502">
        <v>247</v>
      </c>
    </row>
    <row r="503" spans="1:21" x14ac:dyDescent="0.25">
      <c r="A503" s="68" t="s">
        <v>23</v>
      </c>
      <c r="B503" s="68" t="s">
        <v>186</v>
      </c>
      <c r="C503" s="68">
        <v>1</v>
      </c>
      <c r="D503" s="68">
        <v>1</v>
      </c>
      <c r="E503" s="68">
        <v>1</v>
      </c>
      <c r="F503" s="68">
        <v>46</v>
      </c>
      <c r="P503" t="s">
        <v>23</v>
      </c>
      <c r="Q503" t="s">
        <v>186</v>
      </c>
      <c r="R503">
        <v>1</v>
      </c>
      <c r="S503">
        <v>1</v>
      </c>
      <c r="T503">
        <v>1</v>
      </c>
      <c r="U503">
        <v>46</v>
      </c>
    </row>
    <row r="504" spans="1:21" x14ac:dyDescent="0.25">
      <c r="A504" s="68" t="s">
        <v>23</v>
      </c>
      <c r="B504" s="68" t="s">
        <v>187</v>
      </c>
      <c r="C504" s="68">
        <v>0</v>
      </c>
      <c r="D504" s="68">
        <v>0</v>
      </c>
      <c r="E504" s="68">
        <v>0</v>
      </c>
      <c r="F504" s="68">
        <v>72</v>
      </c>
      <c r="P504" t="s">
        <v>23</v>
      </c>
      <c r="Q504" t="s">
        <v>187</v>
      </c>
      <c r="R504">
        <v>0</v>
      </c>
      <c r="S504">
        <v>0</v>
      </c>
      <c r="T504">
        <v>0</v>
      </c>
      <c r="U504">
        <v>72</v>
      </c>
    </row>
    <row r="505" spans="1:21" x14ac:dyDescent="0.25">
      <c r="A505" s="68" t="s">
        <v>23</v>
      </c>
      <c r="B505" s="68" t="s">
        <v>187</v>
      </c>
      <c r="C505" s="68">
        <v>0</v>
      </c>
      <c r="D505" s="68">
        <v>0</v>
      </c>
      <c r="E505" s="68">
        <v>1</v>
      </c>
      <c r="F505" s="68">
        <v>107</v>
      </c>
      <c r="P505" t="s">
        <v>23</v>
      </c>
      <c r="Q505" t="s">
        <v>187</v>
      </c>
      <c r="R505">
        <v>0</v>
      </c>
      <c r="S505">
        <v>0</v>
      </c>
      <c r="T505">
        <v>1</v>
      </c>
      <c r="U505">
        <v>107</v>
      </c>
    </row>
    <row r="506" spans="1:21" x14ac:dyDescent="0.25">
      <c r="A506" s="68" t="s">
        <v>23</v>
      </c>
      <c r="B506" s="68" t="s">
        <v>187</v>
      </c>
      <c r="C506" s="68">
        <v>0</v>
      </c>
      <c r="D506" s="68">
        <v>1</v>
      </c>
      <c r="E506" s="68">
        <v>0</v>
      </c>
      <c r="F506" s="68">
        <v>12</v>
      </c>
      <c r="P506" t="s">
        <v>23</v>
      </c>
      <c r="Q506" t="s">
        <v>187</v>
      </c>
      <c r="R506">
        <v>0</v>
      </c>
      <c r="S506">
        <v>1</v>
      </c>
      <c r="T506">
        <v>0</v>
      </c>
      <c r="U506">
        <v>12</v>
      </c>
    </row>
    <row r="507" spans="1:21" x14ac:dyDescent="0.25">
      <c r="A507" s="68" t="s">
        <v>23</v>
      </c>
      <c r="B507" s="68" t="s">
        <v>187</v>
      </c>
      <c r="C507" s="68">
        <v>0</v>
      </c>
      <c r="D507" s="68">
        <v>1</v>
      </c>
      <c r="E507" s="68">
        <v>1</v>
      </c>
      <c r="F507" s="68">
        <v>6</v>
      </c>
      <c r="P507" t="s">
        <v>23</v>
      </c>
      <c r="Q507" t="s">
        <v>187</v>
      </c>
      <c r="R507">
        <v>0</v>
      </c>
      <c r="S507">
        <v>1</v>
      </c>
      <c r="T507">
        <v>1</v>
      </c>
      <c r="U507">
        <v>6</v>
      </c>
    </row>
    <row r="508" spans="1:21" x14ac:dyDescent="0.25">
      <c r="A508" s="68" t="s">
        <v>23</v>
      </c>
      <c r="B508" s="68" t="s">
        <v>187</v>
      </c>
      <c r="C508" s="68">
        <v>1</v>
      </c>
      <c r="D508" s="68">
        <v>0</v>
      </c>
      <c r="E508" s="68">
        <v>0</v>
      </c>
      <c r="F508" s="68">
        <v>98</v>
      </c>
      <c r="P508" t="s">
        <v>23</v>
      </c>
      <c r="Q508" t="s">
        <v>187</v>
      </c>
      <c r="R508">
        <v>1</v>
      </c>
      <c r="S508">
        <v>0</v>
      </c>
      <c r="T508">
        <v>0</v>
      </c>
      <c r="U508">
        <v>98</v>
      </c>
    </row>
    <row r="509" spans="1:21" x14ac:dyDescent="0.25">
      <c r="A509" s="68" t="s">
        <v>23</v>
      </c>
      <c r="B509" s="68" t="s">
        <v>187</v>
      </c>
      <c r="C509" s="68">
        <v>1</v>
      </c>
      <c r="D509" s="68">
        <v>0</v>
      </c>
      <c r="E509" s="68">
        <v>1</v>
      </c>
      <c r="F509" s="68">
        <v>67</v>
      </c>
      <c r="P509" t="s">
        <v>23</v>
      </c>
      <c r="Q509" t="s">
        <v>187</v>
      </c>
      <c r="R509">
        <v>1</v>
      </c>
      <c r="S509">
        <v>0</v>
      </c>
      <c r="T509">
        <v>1</v>
      </c>
      <c r="U509">
        <v>67</v>
      </c>
    </row>
    <row r="510" spans="1:21" x14ac:dyDescent="0.25">
      <c r="A510" s="68" t="s">
        <v>23</v>
      </c>
      <c r="B510" s="68" t="s">
        <v>187</v>
      </c>
      <c r="C510" s="68">
        <v>1</v>
      </c>
      <c r="D510" s="68">
        <v>1</v>
      </c>
      <c r="E510" s="68">
        <v>0</v>
      </c>
      <c r="F510" s="68">
        <v>209</v>
      </c>
      <c r="P510" t="s">
        <v>23</v>
      </c>
      <c r="Q510" t="s">
        <v>187</v>
      </c>
      <c r="R510">
        <v>1</v>
      </c>
      <c r="S510">
        <v>1</v>
      </c>
      <c r="T510">
        <v>0</v>
      </c>
      <c r="U510">
        <v>209</v>
      </c>
    </row>
    <row r="511" spans="1:21" x14ac:dyDescent="0.25">
      <c r="A511" s="68" t="s">
        <v>23</v>
      </c>
      <c r="B511" s="68" t="s">
        <v>187</v>
      </c>
      <c r="C511" s="68">
        <v>1</v>
      </c>
      <c r="D511" s="68">
        <v>1</v>
      </c>
      <c r="E511" s="68">
        <v>1</v>
      </c>
      <c r="F511" s="68">
        <v>66</v>
      </c>
      <c r="P511" t="s">
        <v>23</v>
      </c>
      <c r="Q511" t="s">
        <v>187</v>
      </c>
      <c r="R511">
        <v>1</v>
      </c>
      <c r="S511">
        <v>1</v>
      </c>
      <c r="T511">
        <v>1</v>
      </c>
      <c r="U511">
        <v>66</v>
      </c>
    </row>
    <row r="512" spans="1:21" x14ac:dyDescent="0.25">
      <c r="A512" s="68" t="s">
        <v>23</v>
      </c>
      <c r="B512" s="68" t="s">
        <v>188</v>
      </c>
      <c r="C512" s="68">
        <v>0</v>
      </c>
      <c r="D512" s="68">
        <v>0</v>
      </c>
      <c r="E512" s="68">
        <v>0</v>
      </c>
      <c r="F512" s="68">
        <v>155</v>
      </c>
      <c r="P512" t="s">
        <v>23</v>
      </c>
      <c r="Q512" t="s">
        <v>188</v>
      </c>
      <c r="R512">
        <v>0</v>
      </c>
      <c r="S512">
        <v>0</v>
      </c>
      <c r="T512">
        <v>0</v>
      </c>
      <c r="U512">
        <v>155</v>
      </c>
    </row>
    <row r="513" spans="1:21" x14ac:dyDescent="0.25">
      <c r="A513" s="68" t="s">
        <v>23</v>
      </c>
      <c r="B513" s="68" t="s">
        <v>188</v>
      </c>
      <c r="C513" s="68">
        <v>0</v>
      </c>
      <c r="D513" s="68">
        <v>0</v>
      </c>
      <c r="E513" s="68">
        <v>1</v>
      </c>
      <c r="F513" s="68">
        <v>163</v>
      </c>
      <c r="P513" t="s">
        <v>23</v>
      </c>
      <c r="Q513" t="s">
        <v>188</v>
      </c>
      <c r="R513">
        <v>0</v>
      </c>
      <c r="S513">
        <v>0</v>
      </c>
      <c r="T513">
        <v>1</v>
      </c>
      <c r="U513">
        <v>163</v>
      </c>
    </row>
    <row r="514" spans="1:21" x14ac:dyDescent="0.25">
      <c r="A514" s="68" t="s">
        <v>23</v>
      </c>
      <c r="B514" s="68" t="s">
        <v>188</v>
      </c>
      <c r="C514" s="68">
        <v>0</v>
      </c>
      <c r="D514" s="68">
        <v>1</v>
      </c>
      <c r="E514" s="68">
        <v>0</v>
      </c>
      <c r="F514" s="68">
        <v>24</v>
      </c>
      <c r="P514" t="s">
        <v>23</v>
      </c>
      <c r="Q514" t="s">
        <v>188</v>
      </c>
      <c r="R514">
        <v>0</v>
      </c>
      <c r="S514">
        <v>1</v>
      </c>
      <c r="T514">
        <v>0</v>
      </c>
      <c r="U514">
        <v>24</v>
      </c>
    </row>
    <row r="515" spans="1:21" x14ac:dyDescent="0.25">
      <c r="A515" s="68" t="s">
        <v>23</v>
      </c>
      <c r="B515" s="68" t="s">
        <v>188</v>
      </c>
      <c r="C515" s="68">
        <v>0</v>
      </c>
      <c r="D515" s="68">
        <v>1</v>
      </c>
      <c r="E515" s="68">
        <v>1</v>
      </c>
      <c r="F515" s="68">
        <v>2</v>
      </c>
      <c r="P515" t="s">
        <v>23</v>
      </c>
      <c r="Q515" t="s">
        <v>188</v>
      </c>
      <c r="R515">
        <v>0</v>
      </c>
      <c r="S515">
        <v>1</v>
      </c>
      <c r="T515">
        <v>1</v>
      </c>
      <c r="U515">
        <v>2</v>
      </c>
    </row>
    <row r="516" spans="1:21" x14ac:dyDescent="0.25">
      <c r="A516" s="68" t="s">
        <v>23</v>
      </c>
      <c r="B516" s="68" t="s">
        <v>188</v>
      </c>
      <c r="C516" s="68">
        <v>1</v>
      </c>
      <c r="D516" s="68">
        <v>0</v>
      </c>
      <c r="E516" s="68">
        <v>0</v>
      </c>
      <c r="F516" s="68">
        <v>187</v>
      </c>
      <c r="P516" t="s">
        <v>23</v>
      </c>
      <c r="Q516" t="s">
        <v>188</v>
      </c>
      <c r="R516">
        <v>1</v>
      </c>
      <c r="S516">
        <v>0</v>
      </c>
      <c r="T516">
        <v>0</v>
      </c>
      <c r="U516">
        <v>187</v>
      </c>
    </row>
    <row r="517" spans="1:21" x14ac:dyDescent="0.25">
      <c r="A517" s="68" t="s">
        <v>23</v>
      </c>
      <c r="B517" s="68" t="s">
        <v>188</v>
      </c>
      <c r="C517" s="68">
        <v>1</v>
      </c>
      <c r="D517" s="68">
        <v>0</v>
      </c>
      <c r="E517" s="68">
        <v>1</v>
      </c>
      <c r="F517" s="68">
        <v>132</v>
      </c>
      <c r="P517" t="s">
        <v>23</v>
      </c>
      <c r="Q517" t="s">
        <v>188</v>
      </c>
      <c r="R517">
        <v>1</v>
      </c>
      <c r="S517">
        <v>0</v>
      </c>
      <c r="T517">
        <v>1</v>
      </c>
      <c r="U517">
        <v>132</v>
      </c>
    </row>
    <row r="518" spans="1:21" x14ac:dyDescent="0.25">
      <c r="A518" s="68" t="s">
        <v>23</v>
      </c>
      <c r="B518" s="68" t="s">
        <v>188</v>
      </c>
      <c r="C518" s="68">
        <v>1</v>
      </c>
      <c r="D518" s="68">
        <v>1</v>
      </c>
      <c r="E518" s="68">
        <v>0</v>
      </c>
      <c r="F518" s="68">
        <v>213</v>
      </c>
      <c r="P518" t="s">
        <v>23</v>
      </c>
      <c r="Q518" t="s">
        <v>188</v>
      </c>
      <c r="R518">
        <v>1</v>
      </c>
      <c r="S518">
        <v>1</v>
      </c>
      <c r="T518">
        <v>0</v>
      </c>
      <c r="U518">
        <v>213</v>
      </c>
    </row>
    <row r="519" spans="1:21" x14ac:dyDescent="0.25">
      <c r="A519" s="68" t="s">
        <v>23</v>
      </c>
      <c r="B519" s="68" t="s">
        <v>188</v>
      </c>
      <c r="C519" s="68">
        <v>1</v>
      </c>
      <c r="D519" s="68">
        <v>1</v>
      </c>
      <c r="E519" s="68">
        <v>1</v>
      </c>
      <c r="F519" s="68">
        <v>82</v>
      </c>
      <c r="P519" t="s">
        <v>23</v>
      </c>
      <c r="Q519" t="s">
        <v>188</v>
      </c>
      <c r="R519">
        <v>1</v>
      </c>
      <c r="S519">
        <v>1</v>
      </c>
      <c r="T519">
        <v>1</v>
      </c>
      <c r="U519">
        <v>82</v>
      </c>
    </row>
    <row r="520" spans="1:21" x14ac:dyDescent="0.25">
      <c r="A520" s="68" t="s">
        <v>23</v>
      </c>
      <c r="B520" s="68" t="s">
        <v>189</v>
      </c>
      <c r="C520" s="68">
        <v>0</v>
      </c>
      <c r="D520" s="68">
        <v>0</v>
      </c>
      <c r="E520" s="68">
        <v>0</v>
      </c>
      <c r="F520" s="68">
        <v>154</v>
      </c>
      <c r="P520" t="s">
        <v>23</v>
      </c>
      <c r="Q520" t="s">
        <v>189</v>
      </c>
      <c r="R520">
        <v>0</v>
      </c>
      <c r="S520">
        <v>0</v>
      </c>
      <c r="T520">
        <v>0</v>
      </c>
      <c r="U520">
        <v>154</v>
      </c>
    </row>
    <row r="521" spans="1:21" x14ac:dyDescent="0.25">
      <c r="A521" s="68" t="s">
        <v>23</v>
      </c>
      <c r="B521" s="68" t="s">
        <v>189</v>
      </c>
      <c r="C521" s="68">
        <v>0</v>
      </c>
      <c r="D521" s="68">
        <v>0</v>
      </c>
      <c r="E521" s="68">
        <v>1</v>
      </c>
      <c r="F521" s="68">
        <v>133</v>
      </c>
      <c r="P521" t="s">
        <v>23</v>
      </c>
      <c r="Q521" t="s">
        <v>189</v>
      </c>
      <c r="R521">
        <v>0</v>
      </c>
      <c r="S521">
        <v>0</v>
      </c>
      <c r="T521">
        <v>1</v>
      </c>
      <c r="U521">
        <v>133</v>
      </c>
    </row>
    <row r="522" spans="1:21" x14ac:dyDescent="0.25">
      <c r="A522" s="68" t="s">
        <v>23</v>
      </c>
      <c r="B522" s="68" t="s">
        <v>189</v>
      </c>
      <c r="C522" s="68">
        <v>0</v>
      </c>
      <c r="D522" s="68">
        <v>1</v>
      </c>
      <c r="E522" s="68">
        <v>0</v>
      </c>
      <c r="F522" s="68">
        <v>18</v>
      </c>
      <c r="P522" t="s">
        <v>23</v>
      </c>
      <c r="Q522" t="s">
        <v>189</v>
      </c>
      <c r="R522">
        <v>0</v>
      </c>
      <c r="S522">
        <v>1</v>
      </c>
      <c r="T522">
        <v>0</v>
      </c>
      <c r="U522">
        <v>18</v>
      </c>
    </row>
    <row r="523" spans="1:21" x14ac:dyDescent="0.25">
      <c r="A523" s="68" t="s">
        <v>23</v>
      </c>
      <c r="B523" s="68" t="s">
        <v>189</v>
      </c>
      <c r="C523" s="68">
        <v>0</v>
      </c>
      <c r="D523" s="68">
        <v>1</v>
      </c>
      <c r="E523" s="68">
        <v>1</v>
      </c>
      <c r="F523" s="68">
        <v>3</v>
      </c>
      <c r="P523" t="s">
        <v>23</v>
      </c>
      <c r="Q523" t="s">
        <v>189</v>
      </c>
      <c r="R523">
        <v>0</v>
      </c>
      <c r="S523">
        <v>1</v>
      </c>
      <c r="T523">
        <v>1</v>
      </c>
      <c r="U523">
        <v>3</v>
      </c>
    </row>
    <row r="524" spans="1:21" x14ac:dyDescent="0.25">
      <c r="A524" s="68" t="s">
        <v>23</v>
      </c>
      <c r="B524" s="68" t="s">
        <v>189</v>
      </c>
      <c r="C524" s="68">
        <v>1</v>
      </c>
      <c r="D524" s="68">
        <v>0</v>
      </c>
      <c r="E524" s="68">
        <v>0</v>
      </c>
      <c r="F524" s="68">
        <v>189</v>
      </c>
      <c r="P524" t="s">
        <v>23</v>
      </c>
      <c r="Q524" t="s">
        <v>189</v>
      </c>
      <c r="R524">
        <v>1</v>
      </c>
      <c r="S524">
        <v>0</v>
      </c>
      <c r="T524">
        <v>0</v>
      </c>
      <c r="U524">
        <v>189</v>
      </c>
    </row>
    <row r="525" spans="1:21" x14ac:dyDescent="0.25">
      <c r="A525" s="68" t="s">
        <v>23</v>
      </c>
      <c r="B525" s="68" t="s">
        <v>189</v>
      </c>
      <c r="C525" s="68">
        <v>1</v>
      </c>
      <c r="D525" s="68">
        <v>0</v>
      </c>
      <c r="E525" s="68">
        <v>1</v>
      </c>
      <c r="F525" s="68">
        <v>105</v>
      </c>
      <c r="P525" t="s">
        <v>23</v>
      </c>
      <c r="Q525" t="s">
        <v>189</v>
      </c>
      <c r="R525">
        <v>1</v>
      </c>
      <c r="S525">
        <v>0</v>
      </c>
      <c r="T525">
        <v>1</v>
      </c>
      <c r="U525">
        <v>105</v>
      </c>
    </row>
    <row r="526" spans="1:21" x14ac:dyDescent="0.25">
      <c r="A526" s="68" t="s">
        <v>23</v>
      </c>
      <c r="B526" s="68" t="s">
        <v>189</v>
      </c>
      <c r="C526" s="68">
        <v>1</v>
      </c>
      <c r="D526" s="68">
        <v>1</v>
      </c>
      <c r="E526" s="68">
        <v>0</v>
      </c>
      <c r="F526" s="68">
        <v>85</v>
      </c>
      <c r="P526" t="s">
        <v>23</v>
      </c>
      <c r="Q526" t="s">
        <v>189</v>
      </c>
      <c r="R526">
        <v>1</v>
      </c>
      <c r="S526">
        <v>1</v>
      </c>
      <c r="T526">
        <v>0</v>
      </c>
      <c r="U526">
        <v>85</v>
      </c>
    </row>
    <row r="527" spans="1:21" x14ac:dyDescent="0.25">
      <c r="A527" s="68" t="s">
        <v>23</v>
      </c>
      <c r="B527" s="68" t="s">
        <v>189</v>
      </c>
      <c r="C527" s="68">
        <v>1</v>
      </c>
      <c r="D527" s="68">
        <v>1</v>
      </c>
      <c r="E527" s="68">
        <v>1</v>
      </c>
      <c r="F527" s="68">
        <v>17</v>
      </c>
      <c r="P527" t="s">
        <v>23</v>
      </c>
      <c r="Q527" t="s">
        <v>189</v>
      </c>
      <c r="R527">
        <v>1</v>
      </c>
      <c r="S527">
        <v>1</v>
      </c>
      <c r="T527">
        <v>1</v>
      </c>
      <c r="U527">
        <v>17</v>
      </c>
    </row>
    <row r="528" spans="1:21" x14ac:dyDescent="0.25">
      <c r="A528" s="68" t="s">
        <v>23</v>
      </c>
      <c r="B528" s="68" t="s">
        <v>190</v>
      </c>
      <c r="C528" s="68">
        <v>0</v>
      </c>
      <c r="D528" s="68">
        <v>0</v>
      </c>
      <c r="E528" s="68">
        <v>0</v>
      </c>
      <c r="F528" s="68">
        <v>257</v>
      </c>
      <c r="P528" t="s">
        <v>23</v>
      </c>
      <c r="Q528" t="s">
        <v>190</v>
      </c>
      <c r="R528">
        <v>0</v>
      </c>
      <c r="S528">
        <v>0</v>
      </c>
      <c r="T528">
        <v>0</v>
      </c>
      <c r="U528">
        <v>257</v>
      </c>
    </row>
    <row r="529" spans="1:21" x14ac:dyDescent="0.25">
      <c r="A529" s="68" t="s">
        <v>23</v>
      </c>
      <c r="B529" s="68" t="s">
        <v>190</v>
      </c>
      <c r="C529" s="68">
        <v>0</v>
      </c>
      <c r="D529" s="68">
        <v>0</v>
      </c>
      <c r="E529" s="68">
        <v>1</v>
      </c>
      <c r="F529" s="68">
        <v>68</v>
      </c>
      <c r="P529" t="s">
        <v>23</v>
      </c>
      <c r="Q529" t="s">
        <v>190</v>
      </c>
      <c r="R529">
        <v>0</v>
      </c>
      <c r="S529">
        <v>0</v>
      </c>
      <c r="T529">
        <v>1</v>
      </c>
      <c r="U529">
        <v>68</v>
      </c>
    </row>
    <row r="530" spans="1:21" x14ac:dyDescent="0.25">
      <c r="A530" s="68" t="s">
        <v>23</v>
      </c>
      <c r="B530" s="68" t="s">
        <v>190</v>
      </c>
      <c r="C530" s="68">
        <v>0</v>
      </c>
      <c r="D530" s="68">
        <v>1</v>
      </c>
      <c r="E530" s="68">
        <v>0</v>
      </c>
      <c r="F530" s="68">
        <v>3</v>
      </c>
      <c r="P530" t="s">
        <v>23</v>
      </c>
      <c r="Q530" t="s">
        <v>190</v>
      </c>
      <c r="R530">
        <v>0</v>
      </c>
      <c r="S530">
        <v>1</v>
      </c>
      <c r="T530">
        <v>0</v>
      </c>
      <c r="U530">
        <v>3</v>
      </c>
    </row>
    <row r="531" spans="1:21" x14ac:dyDescent="0.25">
      <c r="A531" s="68" t="s">
        <v>23</v>
      </c>
      <c r="B531" s="68" t="s">
        <v>190</v>
      </c>
      <c r="C531" s="68">
        <v>1</v>
      </c>
      <c r="D531" s="68">
        <v>0</v>
      </c>
      <c r="E531" s="68">
        <v>0</v>
      </c>
      <c r="F531" s="68">
        <v>129</v>
      </c>
      <c r="P531" t="s">
        <v>23</v>
      </c>
      <c r="Q531" t="s">
        <v>190</v>
      </c>
      <c r="R531">
        <v>1</v>
      </c>
      <c r="S531">
        <v>0</v>
      </c>
      <c r="T531">
        <v>0</v>
      </c>
      <c r="U531">
        <v>129</v>
      </c>
    </row>
    <row r="532" spans="1:21" x14ac:dyDescent="0.25">
      <c r="A532" s="68" t="s">
        <v>23</v>
      </c>
      <c r="B532" s="68" t="s">
        <v>190</v>
      </c>
      <c r="C532" s="68">
        <v>1</v>
      </c>
      <c r="D532" s="68">
        <v>0</v>
      </c>
      <c r="E532" s="68">
        <v>1</v>
      </c>
      <c r="F532" s="68">
        <v>30</v>
      </c>
      <c r="P532" t="s">
        <v>23</v>
      </c>
      <c r="Q532" t="s">
        <v>190</v>
      </c>
      <c r="R532">
        <v>1</v>
      </c>
      <c r="S532">
        <v>0</v>
      </c>
      <c r="T532">
        <v>1</v>
      </c>
      <c r="U532">
        <v>30</v>
      </c>
    </row>
    <row r="533" spans="1:21" x14ac:dyDescent="0.25">
      <c r="A533" s="68" t="s">
        <v>23</v>
      </c>
      <c r="B533" s="68" t="s">
        <v>190</v>
      </c>
      <c r="C533" s="68">
        <v>1</v>
      </c>
      <c r="D533" s="68">
        <v>1</v>
      </c>
      <c r="E533" s="68">
        <v>0</v>
      </c>
      <c r="F533" s="68">
        <v>12</v>
      </c>
      <c r="P533" t="s">
        <v>23</v>
      </c>
      <c r="Q533" t="s">
        <v>190</v>
      </c>
      <c r="R533">
        <v>1</v>
      </c>
      <c r="S533">
        <v>1</v>
      </c>
      <c r="T533">
        <v>0</v>
      </c>
      <c r="U533">
        <v>12</v>
      </c>
    </row>
    <row r="534" spans="1:21" x14ac:dyDescent="0.25">
      <c r="A534" s="68" t="s">
        <v>23</v>
      </c>
      <c r="B534" s="68" t="s">
        <v>190</v>
      </c>
      <c r="C534" s="68">
        <v>1</v>
      </c>
      <c r="D534" s="68">
        <v>1</v>
      </c>
      <c r="E534" s="68">
        <v>1</v>
      </c>
      <c r="F534" s="68">
        <v>1</v>
      </c>
      <c r="P534" t="s">
        <v>23</v>
      </c>
      <c r="Q534" t="s">
        <v>190</v>
      </c>
      <c r="R534">
        <v>1</v>
      </c>
      <c r="S534">
        <v>1</v>
      </c>
      <c r="T534">
        <v>1</v>
      </c>
      <c r="U534">
        <v>1</v>
      </c>
    </row>
    <row r="535" spans="1:21" x14ac:dyDescent="0.25">
      <c r="A535" s="68" t="s">
        <v>9</v>
      </c>
      <c r="B535" s="68" t="s">
        <v>186</v>
      </c>
      <c r="C535" s="68">
        <v>0</v>
      </c>
      <c r="D535" s="68">
        <v>0</v>
      </c>
      <c r="E535" s="68">
        <v>0</v>
      </c>
      <c r="F535" s="68">
        <v>246</v>
      </c>
      <c r="P535" t="s">
        <v>9</v>
      </c>
      <c r="Q535" t="s">
        <v>186</v>
      </c>
      <c r="R535">
        <v>0</v>
      </c>
      <c r="S535">
        <v>0</v>
      </c>
      <c r="T535">
        <v>0</v>
      </c>
      <c r="U535">
        <v>246</v>
      </c>
    </row>
    <row r="536" spans="1:21" x14ac:dyDescent="0.25">
      <c r="A536" s="68" t="s">
        <v>9</v>
      </c>
      <c r="B536" s="68" t="s">
        <v>186</v>
      </c>
      <c r="C536" s="68">
        <v>0</v>
      </c>
      <c r="D536" s="68">
        <v>0</v>
      </c>
      <c r="E536" s="68">
        <v>1</v>
      </c>
      <c r="F536" s="68">
        <v>1914</v>
      </c>
      <c r="P536" t="s">
        <v>9</v>
      </c>
      <c r="Q536" t="s">
        <v>186</v>
      </c>
      <c r="R536">
        <v>0</v>
      </c>
      <c r="S536">
        <v>0</v>
      </c>
      <c r="T536">
        <v>1</v>
      </c>
      <c r="U536">
        <v>1914</v>
      </c>
    </row>
    <row r="537" spans="1:21" x14ac:dyDescent="0.25">
      <c r="A537" s="68" t="s">
        <v>9</v>
      </c>
      <c r="B537" s="68" t="s">
        <v>186</v>
      </c>
      <c r="C537" s="68">
        <v>0</v>
      </c>
      <c r="D537" s="68">
        <v>1</v>
      </c>
      <c r="E537" s="68">
        <v>0</v>
      </c>
      <c r="F537" s="68">
        <v>160</v>
      </c>
      <c r="P537" t="s">
        <v>9</v>
      </c>
      <c r="Q537" t="s">
        <v>186</v>
      </c>
      <c r="R537">
        <v>0</v>
      </c>
      <c r="S537">
        <v>1</v>
      </c>
      <c r="T537">
        <v>0</v>
      </c>
      <c r="U537">
        <v>160</v>
      </c>
    </row>
    <row r="538" spans="1:21" x14ac:dyDescent="0.25">
      <c r="A538" s="68" t="s">
        <v>9</v>
      </c>
      <c r="B538" s="68" t="s">
        <v>186</v>
      </c>
      <c r="C538" s="68">
        <v>0</v>
      </c>
      <c r="D538" s="68">
        <v>1</v>
      </c>
      <c r="E538" s="68">
        <v>1</v>
      </c>
      <c r="F538" s="68">
        <v>1100</v>
      </c>
      <c r="P538" t="s">
        <v>9</v>
      </c>
      <c r="Q538" t="s">
        <v>186</v>
      </c>
      <c r="R538">
        <v>0</v>
      </c>
      <c r="S538">
        <v>1</v>
      </c>
      <c r="T538">
        <v>1</v>
      </c>
      <c r="U538">
        <v>1100</v>
      </c>
    </row>
    <row r="539" spans="1:21" x14ac:dyDescent="0.25">
      <c r="A539" s="68" t="s">
        <v>9</v>
      </c>
      <c r="B539" s="68" t="s">
        <v>186</v>
      </c>
      <c r="C539" s="68">
        <v>1</v>
      </c>
      <c r="D539" s="68">
        <v>0</v>
      </c>
      <c r="E539" s="68">
        <v>0</v>
      </c>
      <c r="F539" s="68">
        <v>5</v>
      </c>
      <c r="P539" t="s">
        <v>9</v>
      </c>
      <c r="Q539" t="s">
        <v>186</v>
      </c>
      <c r="R539">
        <v>1</v>
      </c>
      <c r="S539">
        <v>0</v>
      </c>
      <c r="T539">
        <v>0</v>
      </c>
      <c r="U539">
        <v>5</v>
      </c>
    </row>
    <row r="540" spans="1:21" x14ac:dyDescent="0.25">
      <c r="A540" s="68" t="s">
        <v>9</v>
      </c>
      <c r="B540" s="68" t="s">
        <v>186</v>
      </c>
      <c r="C540" s="68">
        <v>1</v>
      </c>
      <c r="D540" s="68">
        <v>0</v>
      </c>
      <c r="E540" s="68">
        <v>1</v>
      </c>
      <c r="F540" s="68">
        <v>7</v>
      </c>
      <c r="P540" t="s">
        <v>9</v>
      </c>
      <c r="Q540" t="s">
        <v>186</v>
      </c>
      <c r="R540">
        <v>1</v>
      </c>
      <c r="S540">
        <v>0</v>
      </c>
      <c r="T540">
        <v>1</v>
      </c>
      <c r="U540">
        <v>7</v>
      </c>
    </row>
    <row r="541" spans="1:21" x14ac:dyDescent="0.25">
      <c r="A541" s="68" t="s">
        <v>9</v>
      </c>
      <c r="B541" s="68" t="s">
        <v>186</v>
      </c>
      <c r="C541" s="68">
        <v>1</v>
      </c>
      <c r="D541" s="68">
        <v>1</v>
      </c>
      <c r="E541" s="68">
        <v>0</v>
      </c>
      <c r="F541" s="68">
        <v>9</v>
      </c>
      <c r="P541" t="s">
        <v>9</v>
      </c>
      <c r="Q541" t="s">
        <v>186</v>
      </c>
      <c r="R541">
        <v>1</v>
      </c>
      <c r="S541">
        <v>1</v>
      </c>
      <c r="T541">
        <v>0</v>
      </c>
      <c r="U541">
        <v>9</v>
      </c>
    </row>
    <row r="542" spans="1:21" x14ac:dyDescent="0.25">
      <c r="A542" s="68" t="s">
        <v>9</v>
      </c>
      <c r="B542" s="68" t="s">
        <v>186</v>
      </c>
      <c r="C542" s="68">
        <v>1</v>
      </c>
      <c r="D542" s="68">
        <v>1</v>
      </c>
      <c r="E542" s="68">
        <v>1</v>
      </c>
      <c r="F542" s="68">
        <v>35</v>
      </c>
      <c r="P542" t="s">
        <v>9</v>
      </c>
      <c r="Q542" t="s">
        <v>186</v>
      </c>
      <c r="R542">
        <v>1</v>
      </c>
      <c r="S542">
        <v>1</v>
      </c>
      <c r="T542">
        <v>1</v>
      </c>
      <c r="U542">
        <v>35</v>
      </c>
    </row>
    <row r="543" spans="1:21" x14ac:dyDescent="0.25">
      <c r="A543" s="68" t="s">
        <v>9</v>
      </c>
      <c r="B543" s="68" t="s">
        <v>187</v>
      </c>
      <c r="C543" s="68">
        <v>0</v>
      </c>
      <c r="D543" s="68">
        <v>0</v>
      </c>
      <c r="E543" s="68">
        <v>0</v>
      </c>
      <c r="F543" s="68">
        <v>232</v>
      </c>
      <c r="P543" t="s">
        <v>9</v>
      </c>
      <c r="Q543" t="s">
        <v>187</v>
      </c>
      <c r="R543">
        <v>0</v>
      </c>
      <c r="S543">
        <v>0</v>
      </c>
      <c r="T543">
        <v>0</v>
      </c>
      <c r="U543">
        <v>232</v>
      </c>
    </row>
    <row r="544" spans="1:21" x14ac:dyDescent="0.25">
      <c r="A544" s="68" t="s">
        <v>9</v>
      </c>
      <c r="B544" s="68" t="s">
        <v>187</v>
      </c>
      <c r="C544" s="68">
        <v>0</v>
      </c>
      <c r="D544" s="68">
        <v>0</v>
      </c>
      <c r="E544" s="68">
        <v>1</v>
      </c>
      <c r="F544" s="68">
        <v>1152</v>
      </c>
      <c r="P544" t="s">
        <v>9</v>
      </c>
      <c r="Q544" t="s">
        <v>187</v>
      </c>
      <c r="R544">
        <v>0</v>
      </c>
      <c r="S544">
        <v>0</v>
      </c>
      <c r="T544">
        <v>1</v>
      </c>
      <c r="U544">
        <v>1152</v>
      </c>
    </row>
    <row r="545" spans="1:21" x14ac:dyDescent="0.25">
      <c r="A545" s="68" t="s">
        <v>9</v>
      </c>
      <c r="B545" s="68" t="s">
        <v>187</v>
      </c>
      <c r="C545" s="68">
        <v>0</v>
      </c>
      <c r="D545" s="68">
        <v>1</v>
      </c>
      <c r="E545" s="68">
        <v>0</v>
      </c>
      <c r="F545" s="68">
        <v>349</v>
      </c>
      <c r="P545" t="s">
        <v>9</v>
      </c>
      <c r="Q545" t="s">
        <v>187</v>
      </c>
      <c r="R545">
        <v>0</v>
      </c>
      <c r="S545">
        <v>1</v>
      </c>
      <c r="T545">
        <v>0</v>
      </c>
      <c r="U545">
        <v>349</v>
      </c>
    </row>
    <row r="546" spans="1:21" x14ac:dyDescent="0.25">
      <c r="A546" s="68" t="s">
        <v>9</v>
      </c>
      <c r="B546" s="68" t="s">
        <v>187</v>
      </c>
      <c r="C546" s="68">
        <v>0</v>
      </c>
      <c r="D546" s="68">
        <v>1</v>
      </c>
      <c r="E546" s="68">
        <v>1</v>
      </c>
      <c r="F546" s="68">
        <v>1706</v>
      </c>
      <c r="P546" t="s">
        <v>9</v>
      </c>
      <c r="Q546" t="s">
        <v>187</v>
      </c>
      <c r="R546">
        <v>0</v>
      </c>
      <c r="S546">
        <v>1</v>
      </c>
      <c r="T546">
        <v>1</v>
      </c>
      <c r="U546">
        <v>1706</v>
      </c>
    </row>
    <row r="547" spans="1:21" x14ac:dyDescent="0.25">
      <c r="A547" s="68" t="s">
        <v>9</v>
      </c>
      <c r="B547" s="68" t="s">
        <v>187</v>
      </c>
      <c r="C547" s="68">
        <v>1</v>
      </c>
      <c r="D547" s="68">
        <v>0</v>
      </c>
      <c r="E547" s="68">
        <v>0</v>
      </c>
      <c r="F547" s="68">
        <v>5</v>
      </c>
      <c r="P547" t="s">
        <v>9</v>
      </c>
      <c r="Q547" t="s">
        <v>187</v>
      </c>
      <c r="R547">
        <v>1</v>
      </c>
      <c r="S547">
        <v>0</v>
      </c>
      <c r="T547">
        <v>0</v>
      </c>
      <c r="U547">
        <v>5</v>
      </c>
    </row>
    <row r="548" spans="1:21" x14ac:dyDescent="0.25">
      <c r="A548" s="68" t="s">
        <v>9</v>
      </c>
      <c r="B548" s="68" t="s">
        <v>187</v>
      </c>
      <c r="C548" s="68">
        <v>1</v>
      </c>
      <c r="D548" s="68">
        <v>0</v>
      </c>
      <c r="E548" s="68">
        <v>1</v>
      </c>
      <c r="F548" s="68">
        <v>9</v>
      </c>
      <c r="P548" t="s">
        <v>9</v>
      </c>
      <c r="Q548" t="s">
        <v>187</v>
      </c>
      <c r="R548">
        <v>1</v>
      </c>
      <c r="S548">
        <v>0</v>
      </c>
      <c r="T548">
        <v>1</v>
      </c>
      <c r="U548">
        <v>9</v>
      </c>
    </row>
    <row r="549" spans="1:21" x14ac:dyDescent="0.25">
      <c r="A549" s="68" t="s">
        <v>9</v>
      </c>
      <c r="B549" s="68" t="s">
        <v>187</v>
      </c>
      <c r="C549" s="68">
        <v>1</v>
      </c>
      <c r="D549" s="68">
        <v>1</v>
      </c>
      <c r="E549" s="68">
        <v>0</v>
      </c>
      <c r="F549" s="68">
        <v>10</v>
      </c>
      <c r="P549" t="s">
        <v>9</v>
      </c>
      <c r="Q549" t="s">
        <v>187</v>
      </c>
      <c r="R549">
        <v>1</v>
      </c>
      <c r="S549">
        <v>1</v>
      </c>
      <c r="T549">
        <v>0</v>
      </c>
      <c r="U549">
        <v>10</v>
      </c>
    </row>
    <row r="550" spans="1:21" x14ac:dyDescent="0.25">
      <c r="A550" s="68" t="s">
        <v>9</v>
      </c>
      <c r="B550" s="68" t="s">
        <v>187</v>
      </c>
      <c r="C550" s="68">
        <v>1</v>
      </c>
      <c r="D550" s="68">
        <v>1</v>
      </c>
      <c r="E550" s="68">
        <v>1</v>
      </c>
      <c r="F550" s="68">
        <v>42</v>
      </c>
      <c r="P550" t="s">
        <v>9</v>
      </c>
      <c r="Q550" t="s">
        <v>187</v>
      </c>
      <c r="R550">
        <v>1</v>
      </c>
      <c r="S550">
        <v>1</v>
      </c>
      <c r="T550">
        <v>1</v>
      </c>
      <c r="U550">
        <v>42</v>
      </c>
    </row>
    <row r="551" spans="1:21" x14ac:dyDescent="0.25">
      <c r="A551" s="68" t="s">
        <v>9</v>
      </c>
      <c r="B551" s="68" t="s">
        <v>188</v>
      </c>
      <c r="C551" s="68">
        <v>0</v>
      </c>
      <c r="D551" s="68">
        <v>0</v>
      </c>
      <c r="E551" s="68">
        <v>0</v>
      </c>
      <c r="F551" s="68">
        <v>474</v>
      </c>
      <c r="P551" t="s">
        <v>9</v>
      </c>
      <c r="Q551" t="s">
        <v>188</v>
      </c>
      <c r="R551">
        <v>0</v>
      </c>
      <c r="S551">
        <v>0</v>
      </c>
      <c r="T551">
        <v>0</v>
      </c>
      <c r="U551">
        <v>474</v>
      </c>
    </row>
    <row r="552" spans="1:21" x14ac:dyDescent="0.25">
      <c r="A552" s="68" t="s">
        <v>9</v>
      </c>
      <c r="B552" s="68" t="s">
        <v>188</v>
      </c>
      <c r="C552" s="68">
        <v>0</v>
      </c>
      <c r="D552" s="68">
        <v>0</v>
      </c>
      <c r="E552" s="68">
        <v>1</v>
      </c>
      <c r="F552" s="68">
        <v>1066</v>
      </c>
      <c r="P552" t="s">
        <v>9</v>
      </c>
      <c r="Q552" t="s">
        <v>188</v>
      </c>
      <c r="R552">
        <v>0</v>
      </c>
      <c r="S552">
        <v>0</v>
      </c>
      <c r="T552">
        <v>1</v>
      </c>
      <c r="U552">
        <v>1066</v>
      </c>
    </row>
    <row r="553" spans="1:21" x14ac:dyDescent="0.25">
      <c r="A553" s="68" t="s">
        <v>9</v>
      </c>
      <c r="B553" s="68" t="s">
        <v>188</v>
      </c>
      <c r="C553" s="68">
        <v>0</v>
      </c>
      <c r="D553" s="68">
        <v>1</v>
      </c>
      <c r="E553" s="68">
        <v>0</v>
      </c>
      <c r="F553" s="68">
        <v>839</v>
      </c>
      <c r="P553" t="s">
        <v>9</v>
      </c>
      <c r="Q553" t="s">
        <v>188</v>
      </c>
      <c r="R553">
        <v>0</v>
      </c>
      <c r="S553">
        <v>1</v>
      </c>
      <c r="T553">
        <v>0</v>
      </c>
      <c r="U553">
        <v>839</v>
      </c>
    </row>
    <row r="554" spans="1:21" x14ac:dyDescent="0.25">
      <c r="A554" s="68" t="s">
        <v>9</v>
      </c>
      <c r="B554" s="68" t="s">
        <v>188</v>
      </c>
      <c r="C554" s="68">
        <v>0</v>
      </c>
      <c r="D554" s="68">
        <v>1</v>
      </c>
      <c r="E554" s="68">
        <v>1</v>
      </c>
      <c r="F554" s="68">
        <v>2521</v>
      </c>
      <c r="P554" t="s">
        <v>9</v>
      </c>
      <c r="Q554" t="s">
        <v>188</v>
      </c>
      <c r="R554">
        <v>0</v>
      </c>
      <c r="S554">
        <v>1</v>
      </c>
      <c r="T554">
        <v>1</v>
      </c>
      <c r="U554">
        <v>2521</v>
      </c>
    </row>
    <row r="555" spans="1:21" x14ac:dyDescent="0.25">
      <c r="A555" s="68" t="s">
        <v>9</v>
      </c>
      <c r="B555" s="68" t="s">
        <v>188</v>
      </c>
      <c r="C555" s="68">
        <v>1</v>
      </c>
      <c r="D555" s="68">
        <v>0</v>
      </c>
      <c r="E555" s="68">
        <v>0</v>
      </c>
      <c r="F555" s="68">
        <v>8</v>
      </c>
      <c r="P555" t="s">
        <v>9</v>
      </c>
      <c r="Q555" t="s">
        <v>188</v>
      </c>
      <c r="R555">
        <v>1</v>
      </c>
      <c r="S555">
        <v>0</v>
      </c>
      <c r="T555">
        <v>0</v>
      </c>
      <c r="U555">
        <v>8</v>
      </c>
    </row>
    <row r="556" spans="1:21" x14ac:dyDescent="0.25">
      <c r="A556" s="68" t="s">
        <v>9</v>
      </c>
      <c r="B556" s="68" t="s">
        <v>188</v>
      </c>
      <c r="C556" s="68">
        <v>1</v>
      </c>
      <c r="D556" s="68">
        <v>0</v>
      </c>
      <c r="E556" s="68">
        <v>1</v>
      </c>
      <c r="F556" s="68">
        <v>10</v>
      </c>
      <c r="P556" t="s">
        <v>9</v>
      </c>
      <c r="Q556" t="s">
        <v>188</v>
      </c>
      <c r="R556">
        <v>1</v>
      </c>
      <c r="S556">
        <v>0</v>
      </c>
      <c r="T556">
        <v>1</v>
      </c>
      <c r="U556">
        <v>10</v>
      </c>
    </row>
    <row r="557" spans="1:21" x14ac:dyDescent="0.25">
      <c r="A557" s="68" t="s">
        <v>9</v>
      </c>
      <c r="B557" s="68" t="s">
        <v>188</v>
      </c>
      <c r="C557" s="68">
        <v>1</v>
      </c>
      <c r="D557" s="68">
        <v>1</v>
      </c>
      <c r="E557" s="68">
        <v>0</v>
      </c>
      <c r="F557" s="68">
        <v>26</v>
      </c>
      <c r="P557" t="s">
        <v>9</v>
      </c>
      <c r="Q557" t="s">
        <v>188</v>
      </c>
      <c r="R557">
        <v>1</v>
      </c>
      <c r="S557">
        <v>1</v>
      </c>
      <c r="T557">
        <v>0</v>
      </c>
      <c r="U557">
        <v>26</v>
      </c>
    </row>
    <row r="558" spans="1:21" x14ac:dyDescent="0.25">
      <c r="A558" s="68" t="s">
        <v>9</v>
      </c>
      <c r="B558" s="68" t="s">
        <v>188</v>
      </c>
      <c r="C558" s="68">
        <v>1</v>
      </c>
      <c r="D558" s="68">
        <v>1</v>
      </c>
      <c r="E558" s="68">
        <v>1</v>
      </c>
      <c r="F558" s="68">
        <v>63</v>
      </c>
      <c r="P558" t="s">
        <v>9</v>
      </c>
      <c r="Q558" t="s">
        <v>188</v>
      </c>
      <c r="R558">
        <v>1</v>
      </c>
      <c r="S558">
        <v>1</v>
      </c>
      <c r="T558">
        <v>1</v>
      </c>
      <c r="U558">
        <v>63</v>
      </c>
    </row>
    <row r="559" spans="1:21" x14ac:dyDescent="0.25">
      <c r="A559" s="68" t="s">
        <v>9</v>
      </c>
      <c r="B559" s="68" t="s">
        <v>189</v>
      </c>
      <c r="C559" s="68">
        <v>0</v>
      </c>
      <c r="D559" s="68">
        <v>0</v>
      </c>
      <c r="E559" s="68">
        <v>0</v>
      </c>
      <c r="F559" s="68">
        <v>1008</v>
      </c>
      <c r="P559" t="s">
        <v>9</v>
      </c>
      <c r="Q559" t="s">
        <v>189</v>
      </c>
      <c r="R559">
        <v>0</v>
      </c>
      <c r="S559">
        <v>0</v>
      </c>
      <c r="T559">
        <v>0</v>
      </c>
      <c r="U559">
        <v>1008</v>
      </c>
    </row>
    <row r="560" spans="1:21" x14ac:dyDescent="0.25">
      <c r="A560" s="68" t="s">
        <v>9</v>
      </c>
      <c r="B560" s="68" t="s">
        <v>189</v>
      </c>
      <c r="C560" s="68">
        <v>0</v>
      </c>
      <c r="D560" s="68">
        <v>0</v>
      </c>
      <c r="E560" s="68">
        <v>1</v>
      </c>
      <c r="F560" s="68">
        <v>764</v>
      </c>
      <c r="P560" t="s">
        <v>9</v>
      </c>
      <c r="Q560" t="s">
        <v>189</v>
      </c>
      <c r="R560">
        <v>0</v>
      </c>
      <c r="S560">
        <v>0</v>
      </c>
      <c r="T560">
        <v>1</v>
      </c>
      <c r="U560">
        <v>764</v>
      </c>
    </row>
    <row r="561" spans="1:21" x14ac:dyDescent="0.25">
      <c r="A561" s="68" t="s">
        <v>9</v>
      </c>
      <c r="B561" s="68" t="s">
        <v>189</v>
      </c>
      <c r="C561" s="68">
        <v>0</v>
      </c>
      <c r="D561" s="68">
        <v>1</v>
      </c>
      <c r="E561" s="68">
        <v>0</v>
      </c>
      <c r="F561" s="68">
        <v>1189</v>
      </c>
      <c r="P561" t="s">
        <v>9</v>
      </c>
      <c r="Q561" t="s">
        <v>189</v>
      </c>
      <c r="R561">
        <v>0</v>
      </c>
      <c r="S561">
        <v>1</v>
      </c>
      <c r="T561">
        <v>0</v>
      </c>
      <c r="U561">
        <v>1189</v>
      </c>
    </row>
    <row r="562" spans="1:21" x14ac:dyDescent="0.25">
      <c r="A562" s="68" t="s">
        <v>9</v>
      </c>
      <c r="B562" s="68" t="s">
        <v>189</v>
      </c>
      <c r="C562" s="68">
        <v>0</v>
      </c>
      <c r="D562" s="68">
        <v>1</v>
      </c>
      <c r="E562" s="68">
        <v>1</v>
      </c>
      <c r="F562" s="68">
        <v>1782</v>
      </c>
      <c r="P562" t="s">
        <v>9</v>
      </c>
      <c r="Q562" t="s">
        <v>189</v>
      </c>
      <c r="R562">
        <v>0</v>
      </c>
      <c r="S562">
        <v>1</v>
      </c>
      <c r="T562">
        <v>1</v>
      </c>
      <c r="U562">
        <v>1782</v>
      </c>
    </row>
    <row r="563" spans="1:21" x14ac:dyDescent="0.25">
      <c r="A563" s="68" t="s">
        <v>9</v>
      </c>
      <c r="B563" s="68" t="s">
        <v>189</v>
      </c>
      <c r="C563" s="68">
        <v>1</v>
      </c>
      <c r="D563" s="68">
        <v>0</v>
      </c>
      <c r="E563" s="68">
        <v>0</v>
      </c>
      <c r="F563" s="68">
        <v>17</v>
      </c>
      <c r="P563" t="s">
        <v>9</v>
      </c>
      <c r="Q563" t="s">
        <v>189</v>
      </c>
      <c r="R563">
        <v>1</v>
      </c>
      <c r="S563">
        <v>0</v>
      </c>
      <c r="T563">
        <v>0</v>
      </c>
      <c r="U563">
        <v>17</v>
      </c>
    </row>
    <row r="564" spans="1:21" x14ac:dyDescent="0.25">
      <c r="A564" s="68" t="s">
        <v>9</v>
      </c>
      <c r="B564" s="68" t="s">
        <v>189</v>
      </c>
      <c r="C564" s="68">
        <v>1</v>
      </c>
      <c r="D564" s="68">
        <v>0</v>
      </c>
      <c r="E564" s="68">
        <v>1</v>
      </c>
      <c r="F564" s="68">
        <v>7</v>
      </c>
      <c r="P564" t="s">
        <v>9</v>
      </c>
      <c r="Q564" t="s">
        <v>189</v>
      </c>
      <c r="R564">
        <v>1</v>
      </c>
      <c r="S564">
        <v>0</v>
      </c>
      <c r="T564">
        <v>1</v>
      </c>
      <c r="U564">
        <v>7</v>
      </c>
    </row>
    <row r="565" spans="1:21" x14ac:dyDescent="0.25">
      <c r="A565" s="68" t="s">
        <v>9</v>
      </c>
      <c r="B565" s="68" t="s">
        <v>189</v>
      </c>
      <c r="C565" s="68">
        <v>1</v>
      </c>
      <c r="D565" s="68">
        <v>1</v>
      </c>
      <c r="E565" s="68">
        <v>0</v>
      </c>
      <c r="F565" s="68">
        <v>43</v>
      </c>
      <c r="P565" t="s">
        <v>9</v>
      </c>
      <c r="Q565" t="s">
        <v>189</v>
      </c>
      <c r="R565">
        <v>1</v>
      </c>
      <c r="S565">
        <v>1</v>
      </c>
      <c r="T565">
        <v>0</v>
      </c>
      <c r="U565">
        <v>43</v>
      </c>
    </row>
    <row r="566" spans="1:21" x14ac:dyDescent="0.25">
      <c r="A566" s="68" t="s">
        <v>9</v>
      </c>
      <c r="B566" s="68" t="s">
        <v>189</v>
      </c>
      <c r="C566" s="68">
        <v>1</v>
      </c>
      <c r="D566" s="68">
        <v>1</v>
      </c>
      <c r="E566" s="68">
        <v>1</v>
      </c>
      <c r="F566" s="68">
        <v>33</v>
      </c>
      <c r="P566" t="s">
        <v>9</v>
      </c>
      <c r="Q566" t="s">
        <v>189</v>
      </c>
      <c r="R566">
        <v>1</v>
      </c>
      <c r="S566">
        <v>1</v>
      </c>
      <c r="T566">
        <v>1</v>
      </c>
      <c r="U566">
        <v>33</v>
      </c>
    </row>
    <row r="567" spans="1:21" x14ac:dyDescent="0.25">
      <c r="A567" s="68" t="s">
        <v>9</v>
      </c>
      <c r="B567" s="68" t="s">
        <v>190</v>
      </c>
      <c r="C567" s="68">
        <v>0</v>
      </c>
      <c r="D567" s="68">
        <v>0</v>
      </c>
      <c r="E567" s="68">
        <v>0</v>
      </c>
      <c r="F567" s="68">
        <v>2091</v>
      </c>
      <c r="P567" t="s">
        <v>9</v>
      </c>
      <c r="Q567" t="s">
        <v>190</v>
      </c>
      <c r="R567">
        <v>0</v>
      </c>
      <c r="S567">
        <v>0</v>
      </c>
      <c r="T567">
        <v>0</v>
      </c>
      <c r="U567">
        <v>2091</v>
      </c>
    </row>
    <row r="568" spans="1:21" x14ac:dyDescent="0.25">
      <c r="A568" s="68" t="s">
        <v>9</v>
      </c>
      <c r="B568" s="68" t="s">
        <v>190</v>
      </c>
      <c r="C568" s="68">
        <v>0</v>
      </c>
      <c r="D568" s="68">
        <v>0</v>
      </c>
      <c r="E568" s="68">
        <v>1</v>
      </c>
      <c r="F568" s="68">
        <v>424</v>
      </c>
      <c r="P568" t="s">
        <v>9</v>
      </c>
      <c r="Q568" t="s">
        <v>190</v>
      </c>
      <c r="R568">
        <v>0</v>
      </c>
      <c r="S568">
        <v>0</v>
      </c>
      <c r="T568">
        <v>1</v>
      </c>
      <c r="U568">
        <v>424</v>
      </c>
    </row>
    <row r="569" spans="1:21" x14ac:dyDescent="0.25">
      <c r="A569" s="68" t="s">
        <v>9</v>
      </c>
      <c r="B569" s="68" t="s">
        <v>190</v>
      </c>
      <c r="C569" s="68">
        <v>0</v>
      </c>
      <c r="D569" s="68">
        <v>1</v>
      </c>
      <c r="E569" s="68">
        <v>0</v>
      </c>
      <c r="F569" s="68">
        <v>578</v>
      </c>
      <c r="P569" t="s">
        <v>9</v>
      </c>
      <c r="Q569" t="s">
        <v>190</v>
      </c>
      <c r="R569">
        <v>0</v>
      </c>
      <c r="S569">
        <v>1</v>
      </c>
      <c r="T569">
        <v>0</v>
      </c>
      <c r="U569">
        <v>578</v>
      </c>
    </row>
    <row r="570" spans="1:21" x14ac:dyDescent="0.25">
      <c r="A570" s="68" t="s">
        <v>9</v>
      </c>
      <c r="B570" s="68" t="s">
        <v>190</v>
      </c>
      <c r="C570" s="68">
        <v>0</v>
      </c>
      <c r="D570" s="68">
        <v>1</v>
      </c>
      <c r="E570" s="68">
        <v>1</v>
      </c>
      <c r="F570" s="68">
        <v>374</v>
      </c>
      <c r="P570" t="s">
        <v>9</v>
      </c>
      <c r="Q570" t="s">
        <v>190</v>
      </c>
      <c r="R570">
        <v>0</v>
      </c>
      <c r="S570">
        <v>1</v>
      </c>
      <c r="T570">
        <v>1</v>
      </c>
      <c r="U570">
        <v>374</v>
      </c>
    </row>
    <row r="571" spans="1:21" x14ac:dyDescent="0.25">
      <c r="A571" s="68" t="s">
        <v>9</v>
      </c>
      <c r="B571" s="68" t="s">
        <v>190</v>
      </c>
      <c r="C571" s="68">
        <v>1</v>
      </c>
      <c r="D571" s="68">
        <v>0</v>
      </c>
      <c r="E571" s="68">
        <v>0</v>
      </c>
      <c r="F571" s="68">
        <v>11</v>
      </c>
      <c r="P571" t="s">
        <v>9</v>
      </c>
      <c r="Q571" t="s">
        <v>190</v>
      </c>
      <c r="R571">
        <v>1</v>
      </c>
      <c r="S571">
        <v>0</v>
      </c>
      <c r="T571">
        <v>0</v>
      </c>
      <c r="U571">
        <v>11</v>
      </c>
    </row>
    <row r="572" spans="1:21" x14ac:dyDescent="0.25">
      <c r="A572" s="68" t="s">
        <v>9</v>
      </c>
      <c r="B572" s="68" t="s">
        <v>190</v>
      </c>
      <c r="C572" s="68">
        <v>1</v>
      </c>
      <c r="D572" s="68">
        <v>0</v>
      </c>
      <c r="E572" s="68">
        <v>1</v>
      </c>
      <c r="F572" s="68">
        <v>2</v>
      </c>
      <c r="P572" t="s">
        <v>9</v>
      </c>
      <c r="Q572" t="s">
        <v>190</v>
      </c>
      <c r="R572">
        <v>1</v>
      </c>
      <c r="S572">
        <v>0</v>
      </c>
      <c r="T572">
        <v>1</v>
      </c>
      <c r="U572">
        <v>2</v>
      </c>
    </row>
    <row r="573" spans="1:21" x14ac:dyDescent="0.25">
      <c r="A573" s="68" t="s">
        <v>9</v>
      </c>
      <c r="B573" s="68" t="s">
        <v>190</v>
      </c>
      <c r="C573" s="68">
        <v>1</v>
      </c>
      <c r="D573" s="68">
        <v>1</v>
      </c>
      <c r="E573" s="68">
        <v>0</v>
      </c>
      <c r="F573" s="68">
        <v>18</v>
      </c>
      <c r="P573" t="s">
        <v>9</v>
      </c>
      <c r="Q573" t="s">
        <v>190</v>
      </c>
      <c r="R573">
        <v>1</v>
      </c>
      <c r="S573">
        <v>1</v>
      </c>
      <c r="T573">
        <v>0</v>
      </c>
      <c r="U573">
        <v>18</v>
      </c>
    </row>
    <row r="574" spans="1:21" x14ac:dyDescent="0.25">
      <c r="A574" s="68" t="s">
        <v>9</v>
      </c>
      <c r="B574" s="68" t="s">
        <v>190</v>
      </c>
      <c r="C574" s="68">
        <v>1</v>
      </c>
      <c r="D574" s="68">
        <v>1</v>
      </c>
      <c r="E574" s="68">
        <v>1</v>
      </c>
      <c r="F574" s="68">
        <v>8</v>
      </c>
      <c r="P574" t="s">
        <v>9</v>
      </c>
      <c r="Q574" t="s">
        <v>190</v>
      </c>
      <c r="R574">
        <v>1</v>
      </c>
      <c r="S574">
        <v>1</v>
      </c>
      <c r="T574">
        <v>1</v>
      </c>
      <c r="U574">
        <v>8</v>
      </c>
    </row>
    <row r="575" spans="1:21" x14ac:dyDescent="0.25">
      <c r="A575" s="68" t="s">
        <v>14</v>
      </c>
      <c r="B575" s="68" t="s">
        <v>186</v>
      </c>
      <c r="C575" s="68">
        <v>0</v>
      </c>
      <c r="D575" s="68">
        <v>0</v>
      </c>
      <c r="E575" s="68">
        <v>0</v>
      </c>
      <c r="F575" s="68">
        <v>318</v>
      </c>
      <c r="P575" t="s">
        <v>14</v>
      </c>
      <c r="Q575" t="s">
        <v>186</v>
      </c>
      <c r="R575">
        <v>0</v>
      </c>
      <c r="S575">
        <v>0</v>
      </c>
      <c r="T575">
        <v>0</v>
      </c>
      <c r="U575">
        <v>318</v>
      </c>
    </row>
    <row r="576" spans="1:21" x14ac:dyDescent="0.25">
      <c r="A576" s="68" t="s">
        <v>14</v>
      </c>
      <c r="B576" s="68" t="s">
        <v>186</v>
      </c>
      <c r="C576" s="68">
        <v>0</v>
      </c>
      <c r="D576" s="68">
        <v>0</v>
      </c>
      <c r="E576" s="68">
        <v>1</v>
      </c>
      <c r="F576" s="68">
        <v>167</v>
      </c>
      <c r="P576" t="s">
        <v>14</v>
      </c>
      <c r="Q576" t="s">
        <v>186</v>
      </c>
      <c r="R576">
        <v>0</v>
      </c>
      <c r="S576">
        <v>0</v>
      </c>
      <c r="T576">
        <v>1</v>
      </c>
      <c r="U576">
        <v>167</v>
      </c>
    </row>
    <row r="577" spans="1:21" x14ac:dyDescent="0.25">
      <c r="A577" s="68" t="s">
        <v>14</v>
      </c>
      <c r="B577" s="68" t="s">
        <v>186</v>
      </c>
      <c r="C577" s="68">
        <v>0</v>
      </c>
      <c r="D577" s="68">
        <v>1</v>
      </c>
      <c r="E577" s="68">
        <v>0</v>
      </c>
      <c r="F577" s="68">
        <v>319</v>
      </c>
      <c r="P577" t="s">
        <v>14</v>
      </c>
      <c r="Q577" t="s">
        <v>186</v>
      </c>
      <c r="R577">
        <v>0</v>
      </c>
      <c r="S577">
        <v>1</v>
      </c>
      <c r="T577">
        <v>0</v>
      </c>
      <c r="U577">
        <v>319</v>
      </c>
    </row>
    <row r="578" spans="1:21" x14ac:dyDescent="0.25">
      <c r="A578" s="68" t="s">
        <v>14</v>
      </c>
      <c r="B578" s="68" t="s">
        <v>186</v>
      </c>
      <c r="C578" s="68">
        <v>0</v>
      </c>
      <c r="D578" s="68">
        <v>1</v>
      </c>
      <c r="E578" s="68">
        <v>1</v>
      </c>
      <c r="F578" s="68">
        <v>79</v>
      </c>
      <c r="P578" t="s">
        <v>14</v>
      </c>
      <c r="Q578" t="s">
        <v>186</v>
      </c>
      <c r="R578">
        <v>0</v>
      </c>
      <c r="S578">
        <v>1</v>
      </c>
      <c r="T578">
        <v>1</v>
      </c>
      <c r="U578">
        <v>79</v>
      </c>
    </row>
    <row r="579" spans="1:21" x14ac:dyDescent="0.25">
      <c r="A579" s="68" t="s">
        <v>14</v>
      </c>
      <c r="B579" s="68" t="s">
        <v>186</v>
      </c>
      <c r="C579" s="68">
        <v>1</v>
      </c>
      <c r="D579" s="68">
        <v>0</v>
      </c>
      <c r="E579" s="68">
        <v>0</v>
      </c>
      <c r="F579" s="68">
        <v>15</v>
      </c>
      <c r="P579" t="s">
        <v>14</v>
      </c>
      <c r="Q579" t="s">
        <v>186</v>
      </c>
      <c r="R579">
        <v>1</v>
      </c>
      <c r="S579">
        <v>0</v>
      </c>
      <c r="T579">
        <v>0</v>
      </c>
      <c r="U579">
        <v>15</v>
      </c>
    </row>
    <row r="580" spans="1:21" x14ac:dyDescent="0.25">
      <c r="A580" s="68" t="s">
        <v>14</v>
      </c>
      <c r="B580" s="68" t="s">
        <v>186</v>
      </c>
      <c r="C580" s="68">
        <v>1</v>
      </c>
      <c r="D580" s="68">
        <v>0</v>
      </c>
      <c r="E580" s="68">
        <v>1</v>
      </c>
      <c r="F580" s="68">
        <v>1</v>
      </c>
      <c r="P580" t="s">
        <v>14</v>
      </c>
      <c r="Q580" t="s">
        <v>186</v>
      </c>
      <c r="R580">
        <v>1</v>
      </c>
      <c r="S580">
        <v>0</v>
      </c>
      <c r="T580">
        <v>1</v>
      </c>
      <c r="U580">
        <v>1</v>
      </c>
    </row>
    <row r="581" spans="1:21" x14ac:dyDescent="0.25">
      <c r="A581" s="68" t="s">
        <v>14</v>
      </c>
      <c r="B581" s="68" t="s">
        <v>186</v>
      </c>
      <c r="C581" s="68">
        <v>1</v>
      </c>
      <c r="D581" s="68">
        <v>1</v>
      </c>
      <c r="E581" s="68">
        <v>0</v>
      </c>
      <c r="F581" s="68">
        <v>83</v>
      </c>
      <c r="P581" t="s">
        <v>14</v>
      </c>
      <c r="Q581" t="s">
        <v>186</v>
      </c>
      <c r="R581">
        <v>1</v>
      </c>
      <c r="S581">
        <v>1</v>
      </c>
      <c r="T581">
        <v>0</v>
      </c>
      <c r="U581">
        <v>83</v>
      </c>
    </row>
    <row r="582" spans="1:21" x14ac:dyDescent="0.25">
      <c r="A582" s="68" t="s">
        <v>14</v>
      </c>
      <c r="B582" s="68" t="s">
        <v>186</v>
      </c>
      <c r="C582" s="68">
        <v>1</v>
      </c>
      <c r="D582" s="68">
        <v>1</v>
      </c>
      <c r="E582" s="68">
        <v>1</v>
      </c>
      <c r="F582" s="68">
        <v>10</v>
      </c>
      <c r="P582" t="s">
        <v>14</v>
      </c>
      <c r="Q582" t="s">
        <v>186</v>
      </c>
      <c r="R582">
        <v>1</v>
      </c>
      <c r="S582">
        <v>1</v>
      </c>
      <c r="T582">
        <v>1</v>
      </c>
      <c r="U582">
        <v>10</v>
      </c>
    </row>
    <row r="583" spans="1:21" x14ac:dyDescent="0.25">
      <c r="A583" s="68" t="s">
        <v>14</v>
      </c>
      <c r="B583" s="68" t="s">
        <v>187</v>
      </c>
      <c r="C583" s="68">
        <v>0</v>
      </c>
      <c r="D583" s="68">
        <v>0</v>
      </c>
      <c r="E583" s="68">
        <v>0</v>
      </c>
      <c r="F583" s="68">
        <v>1065</v>
      </c>
      <c r="P583" t="s">
        <v>14</v>
      </c>
      <c r="Q583" t="s">
        <v>187</v>
      </c>
      <c r="R583">
        <v>0</v>
      </c>
      <c r="S583">
        <v>0</v>
      </c>
      <c r="T583">
        <v>0</v>
      </c>
      <c r="U583">
        <v>1065</v>
      </c>
    </row>
    <row r="584" spans="1:21" x14ac:dyDescent="0.25">
      <c r="A584" s="68" t="s">
        <v>14</v>
      </c>
      <c r="B584" s="68" t="s">
        <v>187</v>
      </c>
      <c r="C584" s="68">
        <v>0</v>
      </c>
      <c r="D584" s="68">
        <v>0</v>
      </c>
      <c r="E584" s="68">
        <v>1</v>
      </c>
      <c r="F584" s="68">
        <v>191</v>
      </c>
      <c r="P584" t="s">
        <v>14</v>
      </c>
      <c r="Q584" t="s">
        <v>187</v>
      </c>
      <c r="R584">
        <v>0</v>
      </c>
      <c r="S584">
        <v>0</v>
      </c>
      <c r="T584">
        <v>1</v>
      </c>
      <c r="U584">
        <v>191</v>
      </c>
    </row>
    <row r="585" spans="1:21" x14ac:dyDescent="0.25">
      <c r="A585" s="68" t="s">
        <v>14</v>
      </c>
      <c r="B585" s="68" t="s">
        <v>187</v>
      </c>
      <c r="C585" s="68">
        <v>0</v>
      </c>
      <c r="D585" s="68">
        <v>1</v>
      </c>
      <c r="E585" s="68">
        <v>0</v>
      </c>
      <c r="F585" s="68">
        <v>804</v>
      </c>
      <c r="P585" t="s">
        <v>14</v>
      </c>
      <c r="Q585" t="s">
        <v>187</v>
      </c>
      <c r="R585">
        <v>0</v>
      </c>
      <c r="S585">
        <v>1</v>
      </c>
      <c r="T585">
        <v>0</v>
      </c>
      <c r="U585">
        <v>804</v>
      </c>
    </row>
    <row r="586" spans="1:21" x14ac:dyDescent="0.25">
      <c r="A586" s="68" t="s">
        <v>14</v>
      </c>
      <c r="B586" s="68" t="s">
        <v>187</v>
      </c>
      <c r="C586" s="68">
        <v>0</v>
      </c>
      <c r="D586" s="68">
        <v>1</v>
      </c>
      <c r="E586" s="68">
        <v>1</v>
      </c>
      <c r="F586" s="68">
        <v>207</v>
      </c>
      <c r="P586" t="s">
        <v>14</v>
      </c>
      <c r="Q586" t="s">
        <v>187</v>
      </c>
      <c r="R586">
        <v>0</v>
      </c>
      <c r="S586">
        <v>1</v>
      </c>
      <c r="T586">
        <v>1</v>
      </c>
      <c r="U586">
        <v>207</v>
      </c>
    </row>
    <row r="587" spans="1:21" x14ac:dyDescent="0.25">
      <c r="A587" s="68" t="s">
        <v>14</v>
      </c>
      <c r="B587" s="68" t="s">
        <v>187</v>
      </c>
      <c r="C587" s="68">
        <v>1</v>
      </c>
      <c r="D587" s="68">
        <v>0</v>
      </c>
      <c r="E587" s="68">
        <v>0</v>
      </c>
      <c r="F587" s="68">
        <v>35</v>
      </c>
      <c r="P587" t="s">
        <v>14</v>
      </c>
      <c r="Q587" t="s">
        <v>187</v>
      </c>
      <c r="R587">
        <v>1</v>
      </c>
      <c r="S587">
        <v>0</v>
      </c>
      <c r="T587">
        <v>0</v>
      </c>
      <c r="U587">
        <v>35</v>
      </c>
    </row>
    <row r="588" spans="1:21" x14ac:dyDescent="0.25">
      <c r="A588" s="68" t="s">
        <v>14</v>
      </c>
      <c r="B588" s="68" t="s">
        <v>187</v>
      </c>
      <c r="C588" s="68">
        <v>1</v>
      </c>
      <c r="D588" s="68">
        <v>0</v>
      </c>
      <c r="E588" s="68">
        <v>1</v>
      </c>
      <c r="F588" s="68">
        <v>4</v>
      </c>
      <c r="P588" t="s">
        <v>14</v>
      </c>
      <c r="Q588" t="s">
        <v>187</v>
      </c>
      <c r="R588">
        <v>1</v>
      </c>
      <c r="S588">
        <v>0</v>
      </c>
      <c r="T588">
        <v>1</v>
      </c>
      <c r="U588">
        <v>4</v>
      </c>
    </row>
    <row r="589" spans="1:21" x14ac:dyDescent="0.25">
      <c r="A589" s="68" t="s">
        <v>14</v>
      </c>
      <c r="B589" s="68" t="s">
        <v>187</v>
      </c>
      <c r="C589" s="68">
        <v>1</v>
      </c>
      <c r="D589" s="68">
        <v>1</v>
      </c>
      <c r="E589" s="68">
        <v>0</v>
      </c>
      <c r="F589" s="68">
        <v>170</v>
      </c>
      <c r="P589" t="s">
        <v>14</v>
      </c>
      <c r="Q589" t="s">
        <v>187</v>
      </c>
      <c r="R589">
        <v>1</v>
      </c>
      <c r="S589">
        <v>1</v>
      </c>
      <c r="T589">
        <v>0</v>
      </c>
      <c r="U589">
        <v>170</v>
      </c>
    </row>
    <row r="590" spans="1:21" x14ac:dyDescent="0.25">
      <c r="A590" s="68" t="s">
        <v>14</v>
      </c>
      <c r="B590" s="68" t="s">
        <v>187</v>
      </c>
      <c r="C590" s="68">
        <v>1</v>
      </c>
      <c r="D590" s="68">
        <v>1</v>
      </c>
      <c r="E590" s="68">
        <v>1</v>
      </c>
      <c r="F590" s="68">
        <v>14</v>
      </c>
      <c r="P590" t="s">
        <v>14</v>
      </c>
      <c r="Q590" t="s">
        <v>187</v>
      </c>
      <c r="R590">
        <v>1</v>
      </c>
      <c r="S590">
        <v>1</v>
      </c>
      <c r="T590">
        <v>1</v>
      </c>
      <c r="U590">
        <v>14</v>
      </c>
    </row>
    <row r="591" spans="1:21" x14ac:dyDescent="0.25">
      <c r="A591" s="68" t="s">
        <v>14</v>
      </c>
      <c r="B591" s="68" t="s">
        <v>188</v>
      </c>
      <c r="C591" s="68">
        <v>0</v>
      </c>
      <c r="D591" s="68">
        <v>0</v>
      </c>
      <c r="E591" s="68">
        <v>0</v>
      </c>
      <c r="F591" s="68">
        <v>2757</v>
      </c>
      <c r="P591" t="s">
        <v>14</v>
      </c>
      <c r="Q591" t="s">
        <v>188</v>
      </c>
      <c r="R591">
        <v>0</v>
      </c>
      <c r="S591">
        <v>0</v>
      </c>
      <c r="T591">
        <v>0</v>
      </c>
      <c r="U591">
        <v>2757</v>
      </c>
    </row>
    <row r="592" spans="1:21" x14ac:dyDescent="0.25">
      <c r="A592" s="68" t="s">
        <v>14</v>
      </c>
      <c r="B592" s="68" t="s">
        <v>188</v>
      </c>
      <c r="C592" s="68">
        <v>0</v>
      </c>
      <c r="D592" s="68">
        <v>0</v>
      </c>
      <c r="E592" s="68">
        <v>1</v>
      </c>
      <c r="F592" s="68">
        <v>316</v>
      </c>
      <c r="P592" t="s">
        <v>14</v>
      </c>
      <c r="Q592" t="s">
        <v>188</v>
      </c>
      <c r="R592">
        <v>0</v>
      </c>
      <c r="S592">
        <v>0</v>
      </c>
      <c r="T592">
        <v>1</v>
      </c>
      <c r="U592">
        <v>316</v>
      </c>
    </row>
    <row r="593" spans="1:21" x14ac:dyDescent="0.25">
      <c r="A593" s="68" t="s">
        <v>14</v>
      </c>
      <c r="B593" s="68" t="s">
        <v>188</v>
      </c>
      <c r="C593" s="68">
        <v>0</v>
      </c>
      <c r="D593" s="68">
        <v>1</v>
      </c>
      <c r="E593" s="68">
        <v>0</v>
      </c>
      <c r="F593" s="68">
        <v>1807</v>
      </c>
      <c r="P593" t="s">
        <v>14</v>
      </c>
      <c r="Q593" t="s">
        <v>188</v>
      </c>
      <c r="R593">
        <v>0</v>
      </c>
      <c r="S593">
        <v>1</v>
      </c>
      <c r="T593">
        <v>0</v>
      </c>
      <c r="U593">
        <v>1807</v>
      </c>
    </row>
    <row r="594" spans="1:21" x14ac:dyDescent="0.25">
      <c r="A594" s="68" t="s">
        <v>14</v>
      </c>
      <c r="B594" s="68" t="s">
        <v>188</v>
      </c>
      <c r="C594" s="68">
        <v>0</v>
      </c>
      <c r="D594" s="68">
        <v>1</v>
      </c>
      <c r="E594" s="68">
        <v>1</v>
      </c>
      <c r="F594" s="68">
        <v>504</v>
      </c>
      <c r="P594" t="s">
        <v>14</v>
      </c>
      <c r="Q594" t="s">
        <v>188</v>
      </c>
      <c r="R594">
        <v>0</v>
      </c>
      <c r="S594">
        <v>1</v>
      </c>
      <c r="T594">
        <v>1</v>
      </c>
      <c r="U594">
        <v>504</v>
      </c>
    </row>
    <row r="595" spans="1:21" x14ac:dyDescent="0.25">
      <c r="A595" s="68" t="s">
        <v>14</v>
      </c>
      <c r="B595" s="68" t="s">
        <v>188</v>
      </c>
      <c r="C595" s="68">
        <v>1</v>
      </c>
      <c r="D595" s="68">
        <v>0</v>
      </c>
      <c r="E595" s="68">
        <v>0</v>
      </c>
      <c r="F595" s="68">
        <v>92</v>
      </c>
      <c r="P595" t="s">
        <v>14</v>
      </c>
      <c r="Q595" t="s">
        <v>188</v>
      </c>
      <c r="R595">
        <v>1</v>
      </c>
      <c r="S595">
        <v>0</v>
      </c>
      <c r="T595">
        <v>0</v>
      </c>
      <c r="U595">
        <v>92</v>
      </c>
    </row>
    <row r="596" spans="1:21" x14ac:dyDescent="0.25">
      <c r="A596" s="68" t="s">
        <v>14</v>
      </c>
      <c r="B596" s="68" t="s">
        <v>188</v>
      </c>
      <c r="C596" s="68">
        <v>1</v>
      </c>
      <c r="D596" s="68">
        <v>0</v>
      </c>
      <c r="E596" s="68">
        <v>1</v>
      </c>
      <c r="F596" s="68">
        <v>6</v>
      </c>
      <c r="P596" t="s">
        <v>14</v>
      </c>
      <c r="Q596" t="s">
        <v>188</v>
      </c>
      <c r="R596">
        <v>1</v>
      </c>
      <c r="S596">
        <v>0</v>
      </c>
      <c r="T596">
        <v>1</v>
      </c>
      <c r="U596">
        <v>6</v>
      </c>
    </row>
    <row r="597" spans="1:21" x14ac:dyDescent="0.25">
      <c r="A597" s="68" t="s">
        <v>14</v>
      </c>
      <c r="B597" s="68" t="s">
        <v>188</v>
      </c>
      <c r="C597" s="68">
        <v>1</v>
      </c>
      <c r="D597" s="68">
        <v>1</v>
      </c>
      <c r="E597" s="68">
        <v>0</v>
      </c>
      <c r="F597" s="68">
        <v>324</v>
      </c>
      <c r="P597" t="s">
        <v>14</v>
      </c>
      <c r="Q597" t="s">
        <v>188</v>
      </c>
      <c r="R597">
        <v>1</v>
      </c>
      <c r="S597">
        <v>1</v>
      </c>
      <c r="T597">
        <v>0</v>
      </c>
      <c r="U597">
        <v>324</v>
      </c>
    </row>
    <row r="598" spans="1:21" x14ac:dyDescent="0.25">
      <c r="A598" s="68" t="s">
        <v>14</v>
      </c>
      <c r="B598" s="68" t="s">
        <v>188</v>
      </c>
      <c r="C598" s="68">
        <v>1</v>
      </c>
      <c r="D598" s="68">
        <v>1</v>
      </c>
      <c r="E598" s="68">
        <v>1</v>
      </c>
      <c r="F598" s="68">
        <v>28</v>
      </c>
      <c r="P598" t="s">
        <v>14</v>
      </c>
      <c r="Q598" t="s">
        <v>188</v>
      </c>
      <c r="R598">
        <v>1</v>
      </c>
      <c r="S598">
        <v>1</v>
      </c>
      <c r="T598">
        <v>1</v>
      </c>
      <c r="U598">
        <v>28</v>
      </c>
    </row>
    <row r="599" spans="1:21" x14ac:dyDescent="0.25">
      <c r="A599" s="68" t="s">
        <v>14</v>
      </c>
      <c r="B599" s="68" t="s">
        <v>189</v>
      </c>
      <c r="C599" s="68">
        <v>0</v>
      </c>
      <c r="D599" s="68">
        <v>0</v>
      </c>
      <c r="E599" s="68">
        <v>0</v>
      </c>
      <c r="F599" s="68">
        <v>5019</v>
      </c>
      <c r="P599" t="s">
        <v>14</v>
      </c>
      <c r="Q599" t="s">
        <v>189</v>
      </c>
      <c r="R599">
        <v>0</v>
      </c>
      <c r="S599">
        <v>0</v>
      </c>
      <c r="T599">
        <v>0</v>
      </c>
      <c r="U599">
        <v>5019</v>
      </c>
    </row>
    <row r="600" spans="1:21" x14ac:dyDescent="0.25">
      <c r="A600" s="68" t="s">
        <v>14</v>
      </c>
      <c r="B600" s="68" t="s">
        <v>189</v>
      </c>
      <c r="C600" s="68">
        <v>0</v>
      </c>
      <c r="D600" s="68">
        <v>0</v>
      </c>
      <c r="E600" s="68">
        <v>1</v>
      </c>
      <c r="F600" s="68">
        <v>347</v>
      </c>
      <c r="P600" t="s">
        <v>14</v>
      </c>
      <c r="Q600" t="s">
        <v>189</v>
      </c>
      <c r="R600">
        <v>0</v>
      </c>
      <c r="S600">
        <v>0</v>
      </c>
      <c r="T600">
        <v>1</v>
      </c>
      <c r="U600">
        <v>347</v>
      </c>
    </row>
    <row r="601" spans="1:21" x14ac:dyDescent="0.25">
      <c r="A601" s="68" t="s">
        <v>14</v>
      </c>
      <c r="B601" s="68" t="s">
        <v>189</v>
      </c>
      <c r="C601" s="68">
        <v>0</v>
      </c>
      <c r="D601" s="68">
        <v>1</v>
      </c>
      <c r="E601" s="68">
        <v>0</v>
      </c>
      <c r="F601" s="68">
        <v>1668</v>
      </c>
      <c r="P601" t="s">
        <v>14</v>
      </c>
      <c r="Q601" t="s">
        <v>189</v>
      </c>
      <c r="R601">
        <v>0</v>
      </c>
      <c r="S601">
        <v>1</v>
      </c>
      <c r="T601">
        <v>0</v>
      </c>
      <c r="U601">
        <v>1668</v>
      </c>
    </row>
    <row r="602" spans="1:21" x14ac:dyDescent="0.25">
      <c r="A602" s="68" t="s">
        <v>14</v>
      </c>
      <c r="B602" s="68" t="s">
        <v>189</v>
      </c>
      <c r="C602" s="68">
        <v>0</v>
      </c>
      <c r="D602" s="68">
        <v>1</v>
      </c>
      <c r="E602" s="68">
        <v>1</v>
      </c>
      <c r="F602" s="68">
        <v>379</v>
      </c>
      <c r="P602" t="s">
        <v>14</v>
      </c>
      <c r="Q602" t="s">
        <v>189</v>
      </c>
      <c r="R602">
        <v>0</v>
      </c>
      <c r="S602">
        <v>1</v>
      </c>
      <c r="T602">
        <v>1</v>
      </c>
      <c r="U602">
        <v>379</v>
      </c>
    </row>
    <row r="603" spans="1:21" x14ac:dyDescent="0.25">
      <c r="A603" s="68" t="s">
        <v>14</v>
      </c>
      <c r="B603" s="68" t="s">
        <v>189</v>
      </c>
      <c r="C603" s="68">
        <v>1</v>
      </c>
      <c r="D603" s="68">
        <v>0</v>
      </c>
      <c r="E603" s="68">
        <v>0</v>
      </c>
      <c r="F603" s="68">
        <v>115</v>
      </c>
      <c r="P603" t="s">
        <v>14</v>
      </c>
      <c r="Q603" t="s">
        <v>189</v>
      </c>
      <c r="R603">
        <v>1</v>
      </c>
      <c r="S603">
        <v>0</v>
      </c>
      <c r="T603">
        <v>0</v>
      </c>
      <c r="U603">
        <v>115</v>
      </c>
    </row>
    <row r="604" spans="1:21" x14ac:dyDescent="0.25">
      <c r="A604" s="68" t="s">
        <v>14</v>
      </c>
      <c r="B604" s="68" t="s">
        <v>189</v>
      </c>
      <c r="C604" s="68">
        <v>1</v>
      </c>
      <c r="D604" s="68">
        <v>0</v>
      </c>
      <c r="E604" s="68">
        <v>1</v>
      </c>
      <c r="F604" s="68">
        <v>7</v>
      </c>
      <c r="P604" t="s">
        <v>14</v>
      </c>
      <c r="Q604" t="s">
        <v>189</v>
      </c>
      <c r="R604">
        <v>1</v>
      </c>
      <c r="S604">
        <v>0</v>
      </c>
      <c r="T604">
        <v>1</v>
      </c>
      <c r="U604">
        <v>7</v>
      </c>
    </row>
    <row r="605" spans="1:21" x14ac:dyDescent="0.25">
      <c r="A605" s="68" t="s">
        <v>14</v>
      </c>
      <c r="B605" s="68" t="s">
        <v>189</v>
      </c>
      <c r="C605" s="68">
        <v>1</v>
      </c>
      <c r="D605" s="68">
        <v>1</v>
      </c>
      <c r="E605" s="68">
        <v>0</v>
      </c>
      <c r="F605" s="68">
        <v>229</v>
      </c>
      <c r="P605" t="s">
        <v>14</v>
      </c>
      <c r="Q605" t="s">
        <v>189</v>
      </c>
      <c r="R605">
        <v>1</v>
      </c>
      <c r="S605">
        <v>1</v>
      </c>
      <c r="T605">
        <v>0</v>
      </c>
      <c r="U605">
        <v>229</v>
      </c>
    </row>
    <row r="606" spans="1:21" x14ac:dyDescent="0.25">
      <c r="A606" s="68" t="s">
        <v>14</v>
      </c>
      <c r="B606" s="68" t="s">
        <v>189</v>
      </c>
      <c r="C606" s="68">
        <v>1</v>
      </c>
      <c r="D606" s="68">
        <v>1</v>
      </c>
      <c r="E606" s="68">
        <v>1</v>
      </c>
      <c r="F606" s="68">
        <v>16</v>
      </c>
      <c r="P606" t="s">
        <v>14</v>
      </c>
      <c r="Q606" t="s">
        <v>189</v>
      </c>
      <c r="R606">
        <v>1</v>
      </c>
      <c r="S606">
        <v>1</v>
      </c>
      <c r="T606">
        <v>1</v>
      </c>
      <c r="U606">
        <v>16</v>
      </c>
    </row>
    <row r="607" spans="1:21" x14ac:dyDescent="0.25">
      <c r="A607" s="68" t="s">
        <v>14</v>
      </c>
      <c r="B607" s="68" t="s">
        <v>190</v>
      </c>
      <c r="C607" s="68">
        <v>0</v>
      </c>
      <c r="D607" s="68">
        <v>0</v>
      </c>
      <c r="E607" s="68">
        <v>0</v>
      </c>
      <c r="F607" s="68">
        <v>7281</v>
      </c>
      <c r="P607" t="s">
        <v>14</v>
      </c>
      <c r="Q607" t="s">
        <v>190</v>
      </c>
      <c r="R607">
        <v>0</v>
      </c>
      <c r="S607">
        <v>0</v>
      </c>
      <c r="T607">
        <v>0</v>
      </c>
      <c r="U607">
        <v>7281</v>
      </c>
    </row>
    <row r="608" spans="1:21" x14ac:dyDescent="0.25">
      <c r="A608" s="68" t="s">
        <v>14</v>
      </c>
      <c r="B608" s="68" t="s">
        <v>190</v>
      </c>
      <c r="C608" s="68">
        <v>0</v>
      </c>
      <c r="D608" s="68">
        <v>0</v>
      </c>
      <c r="E608" s="68">
        <v>1</v>
      </c>
      <c r="F608" s="68">
        <v>78</v>
      </c>
      <c r="P608" t="s">
        <v>14</v>
      </c>
      <c r="Q608" t="s">
        <v>190</v>
      </c>
      <c r="R608">
        <v>0</v>
      </c>
      <c r="S608">
        <v>0</v>
      </c>
      <c r="T608">
        <v>1</v>
      </c>
      <c r="U608">
        <v>78</v>
      </c>
    </row>
    <row r="609" spans="1:21" x14ac:dyDescent="0.25">
      <c r="A609" s="68" t="s">
        <v>14</v>
      </c>
      <c r="B609" s="68" t="s">
        <v>190</v>
      </c>
      <c r="C609" s="68">
        <v>0</v>
      </c>
      <c r="D609" s="68">
        <v>1</v>
      </c>
      <c r="E609" s="68">
        <v>0</v>
      </c>
      <c r="F609" s="68">
        <v>325</v>
      </c>
      <c r="P609" t="s">
        <v>14</v>
      </c>
      <c r="Q609" t="s">
        <v>190</v>
      </c>
      <c r="R609">
        <v>0</v>
      </c>
      <c r="S609">
        <v>1</v>
      </c>
      <c r="T609">
        <v>0</v>
      </c>
      <c r="U609">
        <v>325</v>
      </c>
    </row>
    <row r="610" spans="1:21" x14ac:dyDescent="0.25">
      <c r="A610" s="68" t="s">
        <v>14</v>
      </c>
      <c r="B610" s="68" t="s">
        <v>190</v>
      </c>
      <c r="C610" s="68">
        <v>0</v>
      </c>
      <c r="D610" s="68">
        <v>1</v>
      </c>
      <c r="E610" s="68">
        <v>1</v>
      </c>
      <c r="F610" s="68">
        <v>51</v>
      </c>
      <c r="P610" t="s">
        <v>14</v>
      </c>
      <c r="Q610" t="s">
        <v>190</v>
      </c>
      <c r="R610">
        <v>0</v>
      </c>
      <c r="S610">
        <v>1</v>
      </c>
      <c r="T610">
        <v>1</v>
      </c>
      <c r="U610">
        <v>51</v>
      </c>
    </row>
    <row r="611" spans="1:21" x14ac:dyDescent="0.25">
      <c r="A611" s="68" t="s">
        <v>14</v>
      </c>
      <c r="B611" s="68" t="s">
        <v>190</v>
      </c>
      <c r="C611" s="68">
        <v>1</v>
      </c>
      <c r="D611" s="68">
        <v>0</v>
      </c>
      <c r="E611" s="68">
        <v>0</v>
      </c>
      <c r="F611" s="68">
        <v>67</v>
      </c>
      <c r="P611" t="s">
        <v>14</v>
      </c>
      <c r="Q611" t="s">
        <v>190</v>
      </c>
      <c r="R611">
        <v>1</v>
      </c>
      <c r="S611">
        <v>0</v>
      </c>
      <c r="T611">
        <v>0</v>
      </c>
      <c r="U611">
        <v>67</v>
      </c>
    </row>
    <row r="612" spans="1:21" x14ac:dyDescent="0.25">
      <c r="A612" s="68" t="s">
        <v>14</v>
      </c>
      <c r="B612" s="68" t="s">
        <v>190</v>
      </c>
      <c r="C612" s="68">
        <v>1</v>
      </c>
      <c r="D612" s="68">
        <v>0</v>
      </c>
      <c r="E612" s="68">
        <v>1</v>
      </c>
      <c r="F612" s="68">
        <v>2</v>
      </c>
      <c r="P612" t="s">
        <v>14</v>
      </c>
      <c r="Q612" t="s">
        <v>190</v>
      </c>
      <c r="R612">
        <v>1</v>
      </c>
      <c r="S612">
        <v>0</v>
      </c>
      <c r="T612">
        <v>1</v>
      </c>
      <c r="U612">
        <v>2</v>
      </c>
    </row>
    <row r="613" spans="1:21" x14ac:dyDescent="0.25">
      <c r="A613" s="68" t="s">
        <v>14</v>
      </c>
      <c r="B613" s="68" t="s">
        <v>190</v>
      </c>
      <c r="C613" s="68">
        <v>1</v>
      </c>
      <c r="D613" s="68">
        <v>1</v>
      </c>
      <c r="E613" s="68">
        <v>0</v>
      </c>
      <c r="F613" s="68">
        <v>28</v>
      </c>
      <c r="P613" t="s">
        <v>14</v>
      </c>
      <c r="Q613" t="s">
        <v>190</v>
      </c>
      <c r="R613">
        <v>1</v>
      </c>
      <c r="S613">
        <v>1</v>
      </c>
      <c r="T613">
        <v>0</v>
      </c>
      <c r="U613">
        <v>28</v>
      </c>
    </row>
    <row r="614" spans="1:21" x14ac:dyDescent="0.25">
      <c r="A614" s="68" t="s">
        <v>14</v>
      </c>
      <c r="B614" s="68" t="s">
        <v>190</v>
      </c>
      <c r="C614" s="68">
        <v>1</v>
      </c>
      <c r="D614" s="68">
        <v>1</v>
      </c>
      <c r="E614" s="68">
        <v>1</v>
      </c>
      <c r="F614" s="68">
        <v>1</v>
      </c>
      <c r="P614" t="s">
        <v>14</v>
      </c>
      <c r="Q614" t="s">
        <v>190</v>
      </c>
      <c r="R614">
        <v>1</v>
      </c>
      <c r="S614">
        <v>1</v>
      </c>
      <c r="T614">
        <v>1</v>
      </c>
      <c r="U614">
        <v>1</v>
      </c>
    </row>
    <row r="615" spans="1:21" x14ac:dyDescent="0.25">
      <c r="A615" s="68" t="s">
        <v>11</v>
      </c>
      <c r="B615" s="68" t="s">
        <v>186</v>
      </c>
      <c r="C615" s="68">
        <v>0</v>
      </c>
      <c r="D615" s="68">
        <v>0</v>
      </c>
      <c r="E615" s="68">
        <v>0</v>
      </c>
      <c r="F615" s="68">
        <v>519</v>
      </c>
      <c r="P615" t="s">
        <v>11</v>
      </c>
      <c r="Q615" t="s">
        <v>186</v>
      </c>
      <c r="R615">
        <v>0</v>
      </c>
      <c r="S615">
        <v>0</v>
      </c>
      <c r="T615">
        <v>0</v>
      </c>
      <c r="U615">
        <v>519</v>
      </c>
    </row>
    <row r="616" spans="1:21" x14ac:dyDescent="0.25">
      <c r="A616" s="68" t="s">
        <v>11</v>
      </c>
      <c r="B616" s="68" t="s">
        <v>186</v>
      </c>
      <c r="C616" s="68">
        <v>0</v>
      </c>
      <c r="D616" s="68">
        <v>0</v>
      </c>
      <c r="E616" s="68">
        <v>1</v>
      </c>
      <c r="F616" s="68">
        <v>567</v>
      </c>
      <c r="P616" t="s">
        <v>11</v>
      </c>
      <c r="Q616" t="s">
        <v>186</v>
      </c>
      <c r="R616">
        <v>0</v>
      </c>
      <c r="S616">
        <v>0</v>
      </c>
      <c r="T616">
        <v>1</v>
      </c>
      <c r="U616">
        <v>567</v>
      </c>
    </row>
    <row r="617" spans="1:21" x14ac:dyDescent="0.25">
      <c r="A617" s="68" t="s">
        <v>11</v>
      </c>
      <c r="B617" s="68" t="s">
        <v>186</v>
      </c>
      <c r="C617" s="68">
        <v>0</v>
      </c>
      <c r="D617" s="68">
        <v>1</v>
      </c>
      <c r="E617" s="68">
        <v>0</v>
      </c>
      <c r="F617" s="68">
        <v>31</v>
      </c>
      <c r="P617" t="s">
        <v>11</v>
      </c>
      <c r="Q617" t="s">
        <v>186</v>
      </c>
      <c r="R617">
        <v>0</v>
      </c>
      <c r="S617">
        <v>1</v>
      </c>
      <c r="T617">
        <v>0</v>
      </c>
      <c r="U617">
        <v>31</v>
      </c>
    </row>
    <row r="618" spans="1:21" x14ac:dyDescent="0.25">
      <c r="A618" s="68" t="s">
        <v>11</v>
      </c>
      <c r="B618" s="68" t="s">
        <v>186</v>
      </c>
      <c r="C618" s="68">
        <v>0</v>
      </c>
      <c r="D618" s="68">
        <v>1</v>
      </c>
      <c r="E618" s="68">
        <v>1</v>
      </c>
      <c r="F618" s="68">
        <v>7</v>
      </c>
      <c r="P618" t="s">
        <v>11</v>
      </c>
      <c r="Q618" t="s">
        <v>186</v>
      </c>
      <c r="R618">
        <v>0</v>
      </c>
      <c r="S618">
        <v>1</v>
      </c>
      <c r="T618">
        <v>1</v>
      </c>
      <c r="U618">
        <v>7</v>
      </c>
    </row>
    <row r="619" spans="1:21" x14ac:dyDescent="0.25">
      <c r="A619" s="68" t="s">
        <v>11</v>
      </c>
      <c r="B619" s="68" t="s">
        <v>186</v>
      </c>
      <c r="C619" s="68">
        <v>1</v>
      </c>
      <c r="D619" s="68">
        <v>0</v>
      </c>
      <c r="E619" s="68">
        <v>0</v>
      </c>
      <c r="F619" s="68">
        <v>116</v>
      </c>
      <c r="P619" t="s">
        <v>11</v>
      </c>
      <c r="Q619" t="s">
        <v>186</v>
      </c>
      <c r="R619">
        <v>1</v>
      </c>
      <c r="S619">
        <v>0</v>
      </c>
      <c r="T619">
        <v>0</v>
      </c>
      <c r="U619">
        <v>116</v>
      </c>
    </row>
    <row r="620" spans="1:21" x14ac:dyDescent="0.25">
      <c r="A620" s="68" t="s">
        <v>11</v>
      </c>
      <c r="B620" s="68" t="s">
        <v>186</v>
      </c>
      <c r="C620" s="68">
        <v>1</v>
      </c>
      <c r="D620" s="68">
        <v>0</v>
      </c>
      <c r="E620" s="68">
        <v>1</v>
      </c>
      <c r="F620" s="68">
        <v>51</v>
      </c>
      <c r="P620" t="s">
        <v>11</v>
      </c>
      <c r="Q620" t="s">
        <v>186</v>
      </c>
      <c r="R620">
        <v>1</v>
      </c>
      <c r="S620">
        <v>0</v>
      </c>
      <c r="T620">
        <v>1</v>
      </c>
      <c r="U620">
        <v>51</v>
      </c>
    </row>
    <row r="621" spans="1:21" x14ac:dyDescent="0.25">
      <c r="A621" s="68" t="s">
        <v>11</v>
      </c>
      <c r="B621" s="68" t="s">
        <v>186</v>
      </c>
      <c r="C621" s="68">
        <v>1</v>
      </c>
      <c r="D621" s="68">
        <v>1</v>
      </c>
      <c r="E621" s="68">
        <v>0</v>
      </c>
      <c r="F621" s="68">
        <v>44</v>
      </c>
      <c r="P621" t="s">
        <v>11</v>
      </c>
      <c r="Q621" t="s">
        <v>186</v>
      </c>
      <c r="R621">
        <v>1</v>
      </c>
      <c r="S621">
        <v>1</v>
      </c>
      <c r="T621">
        <v>0</v>
      </c>
      <c r="U621">
        <v>44</v>
      </c>
    </row>
    <row r="622" spans="1:21" x14ac:dyDescent="0.25">
      <c r="A622" s="68" t="s">
        <v>11</v>
      </c>
      <c r="B622" s="68" t="s">
        <v>186</v>
      </c>
      <c r="C622" s="68">
        <v>1</v>
      </c>
      <c r="D622" s="68">
        <v>1</v>
      </c>
      <c r="E622" s="68">
        <v>1</v>
      </c>
      <c r="F622" s="68">
        <v>2</v>
      </c>
      <c r="P622" t="s">
        <v>11</v>
      </c>
      <c r="Q622" t="s">
        <v>186</v>
      </c>
      <c r="R622">
        <v>1</v>
      </c>
      <c r="S622">
        <v>1</v>
      </c>
      <c r="T622">
        <v>1</v>
      </c>
      <c r="U622">
        <v>2</v>
      </c>
    </row>
    <row r="623" spans="1:21" x14ac:dyDescent="0.25">
      <c r="A623" s="68" t="s">
        <v>11</v>
      </c>
      <c r="B623" s="68" t="s">
        <v>187</v>
      </c>
      <c r="C623" s="68">
        <v>0</v>
      </c>
      <c r="D623" s="68">
        <v>0</v>
      </c>
      <c r="E623" s="68">
        <v>0</v>
      </c>
      <c r="F623" s="68">
        <v>5334</v>
      </c>
      <c r="P623" t="s">
        <v>11</v>
      </c>
      <c r="Q623" t="s">
        <v>187</v>
      </c>
      <c r="R623">
        <v>0</v>
      </c>
      <c r="S623">
        <v>0</v>
      </c>
      <c r="T623">
        <v>0</v>
      </c>
      <c r="U623">
        <v>5334</v>
      </c>
    </row>
    <row r="624" spans="1:21" x14ac:dyDescent="0.25">
      <c r="A624" s="68" t="s">
        <v>11</v>
      </c>
      <c r="B624" s="68" t="s">
        <v>187</v>
      </c>
      <c r="C624" s="68">
        <v>0</v>
      </c>
      <c r="D624" s="68">
        <v>0</v>
      </c>
      <c r="E624" s="68">
        <v>1</v>
      </c>
      <c r="F624" s="68">
        <v>4289</v>
      </c>
      <c r="P624" t="s">
        <v>11</v>
      </c>
      <c r="Q624" t="s">
        <v>187</v>
      </c>
      <c r="R624">
        <v>0</v>
      </c>
      <c r="S624">
        <v>0</v>
      </c>
      <c r="T624">
        <v>1</v>
      </c>
      <c r="U624">
        <v>4289</v>
      </c>
    </row>
    <row r="625" spans="1:21" x14ac:dyDescent="0.25">
      <c r="A625" s="68" t="s">
        <v>11</v>
      </c>
      <c r="B625" s="68" t="s">
        <v>187</v>
      </c>
      <c r="C625" s="68">
        <v>0</v>
      </c>
      <c r="D625" s="68">
        <v>1</v>
      </c>
      <c r="E625" s="68">
        <v>0</v>
      </c>
      <c r="F625" s="68">
        <v>255</v>
      </c>
      <c r="P625" t="s">
        <v>11</v>
      </c>
      <c r="Q625" t="s">
        <v>187</v>
      </c>
      <c r="R625">
        <v>0</v>
      </c>
      <c r="S625">
        <v>1</v>
      </c>
      <c r="T625">
        <v>0</v>
      </c>
      <c r="U625">
        <v>255</v>
      </c>
    </row>
    <row r="626" spans="1:21" x14ac:dyDescent="0.25">
      <c r="A626" s="68" t="s">
        <v>11</v>
      </c>
      <c r="B626" s="68" t="s">
        <v>187</v>
      </c>
      <c r="C626" s="68">
        <v>0</v>
      </c>
      <c r="D626" s="68">
        <v>1</v>
      </c>
      <c r="E626" s="68">
        <v>1</v>
      </c>
      <c r="F626" s="68">
        <v>19</v>
      </c>
      <c r="P626" t="s">
        <v>11</v>
      </c>
      <c r="Q626" t="s">
        <v>187</v>
      </c>
      <c r="R626">
        <v>0</v>
      </c>
      <c r="S626">
        <v>1</v>
      </c>
      <c r="T626">
        <v>1</v>
      </c>
      <c r="U626">
        <v>19</v>
      </c>
    </row>
    <row r="627" spans="1:21" x14ac:dyDescent="0.25">
      <c r="A627" s="68" t="s">
        <v>11</v>
      </c>
      <c r="B627" s="68" t="s">
        <v>187</v>
      </c>
      <c r="C627" s="68">
        <v>1</v>
      </c>
      <c r="D627" s="68">
        <v>0</v>
      </c>
      <c r="E627" s="68">
        <v>0</v>
      </c>
      <c r="F627" s="68">
        <v>2145</v>
      </c>
      <c r="P627" t="s">
        <v>11</v>
      </c>
      <c r="Q627" t="s">
        <v>187</v>
      </c>
      <c r="R627">
        <v>1</v>
      </c>
      <c r="S627">
        <v>0</v>
      </c>
      <c r="T627">
        <v>0</v>
      </c>
      <c r="U627">
        <v>2145</v>
      </c>
    </row>
    <row r="628" spans="1:21" x14ac:dyDescent="0.25">
      <c r="A628" s="68" t="s">
        <v>11</v>
      </c>
      <c r="B628" s="68" t="s">
        <v>187</v>
      </c>
      <c r="C628" s="68">
        <v>1</v>
      </c>
      <c r="D628" s="68">
        <v>0</v>
      </c>
      <c r="E628" s="68">
        <v>1</v>
      </c>
      <c r="F628" s="68">
        <v>396</v>
      </c>
      <c r="P628" t="s">
        <v>11</v>
      </c>
      <c r="Q628" t="s">
        <v>187</v>
      </c>
      <c r="R628">
        <v>1</v>
      </c>
      <c r="S628">
        <v>0</v>
      </c>
      <c r="T628">
        <v>1</v>
      </c>
      <c r="U628">
        <v>396</v>
      </c>
    </row>
    <row r="629" spans="1:21" x14ac:dyDescent="0.25">
      <c r="A629" s="68" t="s">
        <v>11</v>
      </c>
      <c r="B629" s="68" t="s">
        <v>187</v>
      </c>
      <c r="C629" s="68">
        <v>1</v>
      </c>
      <c r="D629" s="68">
        <v>1</v>
      </c>
      <c r="E629" s="68">
        <v>0</v>
      </c>
      <c r="F629" s="68">
        <v>263</v>
      </c>
      <c r="P629" t="s">
        <v>11</v>
      </c>
      <c r="Q629" t="s">
        <v>187</v>
      </c>
      <c r="R629">
        <v>1</v>
      </c>
      <c r="S629">
        <v>1</v>
      </c>
      <c r="T629">
        <v>0</v>
      </c>
      <c r="U629">
        <v>263</v>
      </c>
    </row>
    <row r="630" spans="1:21" x14ac:dyDescent="0.25">
      <c r="A630" s="68" t="s">
        <v>11</v>
      </c>
      <c r="B630" s="68" t="s">
        <v>187</v>
      </c>
      <c r="C630" s="68">
        <v>1</v>
      </c>
      <c r="D630" s="68">
        <v>1</v>
      </c>
      <c r="E630" s="68">
        <v>1</v>
      </c>
      <c r="F630" s="68">
        <v>3</v>
      </c>
      <c r="P630" t="s">
        <v>11</v>
      </c>
      <c r="Q630" t="s">
        <v>187</v>
      </c>
      <c r="R630">
        <v>1</v>
      </c>
      <c r="S630">
        <v>1</v>
      </c>
      <c r="T630">
        <v>1</v>
      </c>
      <c r="U630">
        <v>3</v>
      </c>
    </row>
    <row r="631" spans="1:21" x14ac:dyDescent="0.25">
      <c r="A631" s="68" t="s">
        <v>11</v>
      </c>
      <c r="B631" s="68" t="s">
        <v>188</v>
      </c>
      <c r="C631" s="68">
        <v>0</v>
      </c>
      <c r="D631" s="68">
        <v>0</v>
      </c>
      <c r="E631" s="68">
        <v>0</v>
      </c>
      <c r="F631" s="68">
        <v>17285</v>
      </c>
      <c r="P631" t="s">
        <v>11</v>
      </c>
      <c r="Q631" t="s">
        <v>188</v>
      </c>
      <c r="R631">
        <v>0</v>
      </c>
      <c r="S631">
        <v>0</v>
      </c>
      <c r="T631">
        <v>0</v>
      </c>
      <c r="U631">
        <v>17285</v>
      </c>
    </row>
    <row r="632" spans="1:21" x14ac:dyDescent="0.25">
      <c r="A632" s="68" t="s">
        <v>11</v>
      </c>
      <c r="B632" s="68" t="s">
        <v>188</v>
      </c>
      <c r="C632" s="68">
        <v>0</v>
      </c>
      <c r="D632" s="68">
        <v>0</v>
      </c>
      <c r="E632" s="68">
        <v>1</v>
      </c>
      <c r="F632" s="68">
        <v>9533</v>
      </c>
      <c r="P632" t="s">
        <v>11</v>
      </c>
      <c r="Q632" t="s">
        <v>188</v>
      </c>
      <c r="R632">
        <v>0</v>
      </c>
      <c r="S632">
        <v>0</v>
      </c>
      <c r="T632">
        <v>1</v>
      </c>
      <c r="U632">
        <v>9533</v>
      </c>
    </row>
    <row r="633" spans="1:21" x14ac:dyDescent="0.25">
      <c r="A633" s="68" t="s">
        <v>11</v>
      </c>
      <c r="B633" s="68" t="s">
        <v>188</v>
      </c>
      <c r="C633" s="68">
        <v>0</v>
      </c>
      <c r="D633" s="68">
        <v>1</v>
      </c>
      <c r="E633" s="68">
        <v>0</v>
      </c>
      <c r="F633" s="68">
        <v>834</v>
      </c>
      <c r="P633" t="s">
        <v>11</v>
      </c>
      <c r="Q633" t="s">
        <v>188</v>
      </c>
      <c r="R633">
        <v>0</v>
      </c>
      <c r="S633">
        <v>1</v>
      </c>
      <c r="T633">
        <v>0</v>
      </c>
      <c r="U633">
        <v>834</v>
      </c>
    </row>
    <row r="634" spans="1:21" x14ac:dyDescent="0.25">
      <c r="A634" s="68" t="s">
        <v>11</v>
      </c>
      <c r="B634" s="68" t="s">
        <v>188</v>
      </c>
      <c r="C634" s="68">
        <v>0</v>
      </c>
      <c r="D634" s="68">
        <v>1</v>
      </c>
      <c r="E634" s="68">
        <v>1</v>
      </c>
      <c r="F634" s="68">
        <v>59</v>
      </c>
      <c r="P634" t="s">
        <v>11</v>
      </c>
      <c r="Q634" t="s">
        <v>188</v>
      </c>
      <c r="R634">
        <v>0</v>
      </c>
      <c r="S634">
        <v>1</v>
      </c>
      <c r="T634">
        <v>1</v>
      </c>
      <c r="U634">
        <v>59</v>
      </c>
    </row>
    <row r="635" spans="1:21" x14ac:dyDescent="0.25">
      <c r="A635" s="68" t="s">
        <v>11</v>
      </c>
      <c r="B635" s="68" t="s">
        <v>188</v>
      </c>
      <c r="C635" s="68">
        <v>1</v>
      </c>
      <c r="D635" s="68">
        <v>0</v>
      </c>
      <c r="E635" s="68">
        <v>0</v>
      </c>
      <c r="F635" s="68">
        <v>12078</v>
      </c>
      <c r="P635" t="s">
        <v>11</v>
      </c>
      <c r="Q635" t="s">
        <v>188</v>
      </c>
      <c r="R635">
        <v>1</v>
      </c>
      <c r="S635">
        <v>0</v>
      </c>
      <c r="T635">
        <v>0</v>
      </c>
      <c r="U635">
        <v>12078</v>
      </c>
    </row>
    <row r="636" spans="1:21" x14ac:dyDescent="0.25">
      <c r="A636" s="68" t="s">
        <v>11</v>
      </c>
      <c r="B636" s="68" t="s">
        <v>188</v>
      </c>
      <c r="C636" s="68">
        <v>1</v>
      </c>
      <c r="D636" s="68">
        <v>0</v>
      </c>
      <c r="E636" s="68">
        <v>1</v>
      </c>
      <c r="F636" s="68">
        <v>813</v>
      </c>
      <c r="P636" t="s">
        <v>11</v>
      </c>
      <c r="Q636" t="s">
        <v>188</v>
      </c>
      <c r="R636">
        <v>1</v>
      </c>
      <c r="S636">
        <v>0</v>
      </c>
      <c r="T636">
        <v>1</v>
      </c>
      <c r="U636">
        <v>813</v>
      </c>
    </row>
    <row r="637" spans="1:21" x14ac:dyDescent="0.25">
      <c r="A637" s="68" t="s">
        <v>11</v>
      </c>
      <c r="B637" s="68" t="s">
        <v>188</v>
      </c>
      <c r="C637" s="68">
        <v>1</v>
      </c>
      <c r="D637" s="68">
        <v>1</v>
      </c>
      <c r="E637" s="68">
        <v>0</v>
      </c>
      <c r="F637" s="68">
        <v>745</v>
      </c>
      <c r="P637" t="s">
        <v>11</v>
      </c>
      <c r="Q637" t="s">
        <v>188</v>
      </c>
      <c r="R637">
        <v>1</v>
      </c>
      <c r="S637">
        <v>1</v>
      </c>
      <c r="T637">
        <v>0</v>
      </c>
      <c r="U637">
        <v>745</v>
      </c>
    </row>
    <row r="638" spans="1:21" x14ac:dyDescent="0.25">
      <c r="A638" s="68" t="s">
        <v>11</v>
      </c>
      <c r="B638" s="68" t="s">
        <v>188</v>
      </c>
      <c r="C638" s="68">
        <v>1</v>
      </c>
      <c r="D638" s="68">
        <v>1</v>
      </c>
      <c r="E638" s="68">
        <v>1</v>
      </c>
      <c r="F638" s="68">
        <v>20</v>
      </c>
      <c r="P638" t="s">
        <v>11</v>
      </c>
      <c r="Q638" t="s">
        <v>188</v>
      </c>
      <c r="R638">
        <v>1</v>
      </c>
      <c r="S638">
        <v>1</v>
      </c>
      <c r="T638">
        <v>1</v>
      </c>
      <c r="U638">
        <v>20</v>
      </c>
    </row>
    <row r="639" spans="1:21" x14ac:dyDescent="0.25">
      <c r="A639" s="68" t="s">
        <v>11</v>
      </c>
      <c r="B639" s="68" t="s">
        <v>189</v>
      </c>
      <c r="C639" s="68">
        <v>0</v>
      </c>
      <c r="D639" s="68">
        <v>0</v>
      </c>
      <c r="E639" s="68">
        <v>0</v>
      </c>
      <c r="F639" s="68">
        <v>22426</v>
      </c>
      <c r="P639" t="s">
        <v>11</v>
      </c>
      <c r="Q639" t="s">
        <v>189</v>
      </c>
      <c r="R639">
        <v>0</v>
      </c>
      <c r="S639">
        <v>0</v>
      </c>
      <c r="T639">
        <v>0</v>
      </c>
      <c r="U639">
        <v>22426</v>
      </c>
    </row>
    <row r="640" spans="1:21" x14ac:dyDescent="0.25">
      <c r="A640" s="68" t="s">
        <v>11</v>
      </c>
      <c r="B640" s="68" t="s">
        <v>189</v>
      </c>
      <c r="C640" s="68">
        <v>0</v>
      </c>
      <c r="D640" s="68">
        <v>0</v>
      </c>
      <c r="E640" s="68">
        <v>1</v>
      </c>
      <c r="F640" s="68">
        <v>2968</v>
      </c>
      <c r="P640" t="s">
        <v>11</v>
      </c>
      <c r="Q640" t="s">
        <v>189</v>
      </c>
      <c r="R640">
        <v>0</v>
      </c>
      <c r="S640">
        <v>0</v>
      </c>
      <c r="T640">
        <v>1</v>
      </c>
      <c r="U640">
        <v>2968</v>
      </c>
    </row>
    <row r="641" spans="1:21" x14ac:dyDescent="0.25">
      <c r="A641" s="68" t="s">
        <v>11</v>
      </c>
      <c r="B641" s="68" t="s">
        <v>189</v>
      </c>
      <c r="C641" s="68">
        <v>0</v>
      </c>
      <c r="D641" s="68">
        <v>1</v>
      </c>
      <c r="E641" s="68">
        <v>0</v>
      </c>
      <c r="F641" s="68">
        <v>836</v>
      </c>
      <c r="P641" t="s">
        <v>11</v>
      </c>
      <c r="Q641" t="s">
        <v>189</v>
      </c>
      <c r="R641">
        <v>0</v>
      </c>
      <c r="S641">
        <v>1</v>
      </c>
      <c r="T641">
        <v>0</v>
      </c>
      <c r="U641">
        <v>836</v>
      </c>
    </row>
    <row r="642" spans="1:21" x14ac:dyDescent="0.25">
      <c r="A642" s="68" t="s">
        <v>11</v>
      </c>
      <c r="B642" s="68" t="s">
        <v>189</v>
      </c>
      <c r="C642" s="68">
        <v>0</v>
      </c>
      <c r="D642" s="68">
        <v>1</v>
      </c>
      <c r="E642" s="68">
        <v>1</v>
      </c>
      <c r="F642" s="68">
        <v>19</v>
      </c>
      <c r="P642" t="s">
        <v>11</v>
      </c>
      <c r="Q642" t="s">
        <v>189</v>
      </c>
      <c r="R642">
        <v>0</v>
      </c>
      <c r="S642">
        <v>1</v>
      </c>
      <c r="T642">
        <v>1</v>
      </c>
      <c r="U642">
        <v>19</v>
      </c>
    </row>
    <row r="643" spans="1:21" x14ac:dyDescent="0.25">
      <c r="A643" s="68" t="s">
        <v>11</v>
      </c>
      <c r="B643" s="68" t="s">
        <v>189</v>
      </c>
      <c r="C643" s="68">
        <v>1</v>
      </c>
      <c r="D643" s="68">
        <v>0</v>
      </c>
      <c r="E643" s="68">
        <v>0</v>
      </c>
      <c r="F643" s="68">
        <v>16996</v>
      </c>
      <c r="P643" t="s">
        <v>11</v>
      </c>
      <c r="Q643" t="s">
        <v>189</v>
      </c>
      <c r="R643">
        <v>1</v>
      </c>
      <c r="S643">
        <v>0</v>
      </c>
      <c r="T643">
        <v>0</v>
      </c>
      <c r="U643">
        <v>16996</v>
      </c>
    </row>
    <row r="644" spans="1:21" x14ac:dyDescent="0.25">
      <c r="A644" s="68" t="s">
        <v>11</v>
      </c>
      <c r="B644" s="68" t="s">
        <v>189</v>
      </c>
      <c r="C644" s="68">
        <v>1</v>
      </c>
      <c r="D644" s="68">
        <v>0</v>
      </c>
      <c r="E644" s="68">
        <v>1</v>
      </c>
      <c r="F644" s="68">
        <v>197</v>
      </c>
      <c r="P644" t="s">
        <v>11</v>
      </c>
      <c r="Q644" t="s">
        <v>189</v>
      </c>
      <c r="R644">
        <v>1</v>
      </c>
      <c r="S644">
        <v>0</v>
      </c>
      <c r="T644">
        <v>1</v>
      </c>
      <c r="U644">
        <v>197</v>
      </c>
    </row>
    <row r="645" spans="1:21" x14ac:dyDescent="0.25">
      <c r="A645" s="68" t="s">
        <v>11</v>
      </c>
      <c r="B645" s="68" t="s">
        <v>189</v>
      </c>
      <c r="C645" s="68">
        <v>1</v>
      </c>
      <c r="D645" s="68">
        <v>1</v>
      </c>
      <c r="E645" s="68">
        <v>0</v>
      </c>
      <c r="F645" s="68">
        <v>678</v>
      </c>
      <c r="P645" t="s">
        <v>11</v>
      </c>
      <c r="Q645" t="s">
        <v>189</v>
      </c>
      <c r="R645">
        <v>1</v>
      </c>
      <c r="S645">
        <v>1</v>
      </c>
      <c r="T645">
        <v>0</v>
      </c>
      <c r="U645">
        <v>678</v>
      </c>
    </row>
    <row r="646" spans="1:21" x14ac:dyDescent="0.25">
      <c r="A646" s="68" t="s">
        <v>11</v>
      </c>
      <c r="B646" s="68" t="s">
        <v>189</v>
      </c>
      <c r="C646" s="68">
        <v>1</v>
      </c>
      <c r="D646" s="68">
        <v>1</v>
      </c>
      <c r="E646" s="68">
        <v>1</v>
      </c>
      <c r="F646" s="68">
        <v>1</v>
      </c>
      <c r="P646" t="s">
        <v>11</v>
      </c>
      <c r="Q646" t="s">
        <v>189</v>
      </c>
      <c r="R646">
        <v>1</v>
      </c>
      <c r="S646">
        <v>1</v>
      </c>
      <c r="T646">
        <v>1</v>
      </c>
      <c r="U646">
        <v>1</v>
      </c>
    </row>
    <row r="647" spans="1:21" x14ac:dyDescent="0.25">
      <c r="A647" s="68" t="s">
        <v>11</v>
      </c>
      <c r="B647" s="68" t="s">
        <v>190</v>
      </c>
      <c r="C647" s="68">
        <v>0</v>
      </c>
      <c r="D647" s="68">
        <v>0</v>
      </c>
      <c r="E647" s="68">
        <v>0</v>
      </c>
      <c r="F647" s="68">
        <v>20627</v>
      </c>
      <c r="P647" t="s">
        <v>11</v>
      </c>
      <c r="Q647" t="s">
        <v>190</v>
      </c>
      <c r="R647">
        <v>0</v>
      </c>
      <c r="S647">
        <v>0</v>
      </c>
      <c r="T647">
        <v>0</v>
      </c>
      <c r="U647">
        <v>20627</v>
      </c>
    </row>
    <row r="648" spans="1:21" x14ac:dyDescent="0.25">
      <c r="A648" s="68" t="s">
        <v>11</v>
      </c>
      <c r="B648" s="68" t="s">
        <v>190</v>
      </c>
      <c r="C648" s="68">
        <v>0</v>
      </c>
      <c r="D648" s="68">
        <v>0</v>
      </c>
      <c r="E648" s="68">
        <v>1</v>
      </c>
      <c r="F648" s="68">
        <v>146</v>
      </c>
      <c r="P648" t="s">
        <v>11</v>
      </c>
      <c r="Q648" t="s">
        <v>190</v>
      </c>
      <c r="R648">
        <v>0</v>
      </c>
      <c r="S648">
        <v>0</v>
      </c>
      <c r="T648">
        <v>1</v>
      </c>
      <c r="U648">
        <v>146</v>
      </c>
    </row>
    <row r="649" spans="1:21" x14ac:dyDescent="0.25">
      <c r="A649" s="68" t="s">
        <v>11</v>
      </c>
      <c r="B649" s="68" t="s">
        <v>190</v>
      </c>
      <c r="C649" s="68">
        <v>0</v>
      </c>
      <c r="D649" s="68">
        <v>1</v>
      </c>
      <c r="E649" s="68">
        <v>0</v>
      </c>
      <c r="F649" s="68">
        <v>274</v>
      </c>
      <c r="P649" t="s">
        <v>11</v>
      </c>
      <c r="Q649" t="s">
        <v>190</v>
      </c>
      <c r="R649">
        <v>0</v>
      </c>
      <c r="S649">
        <v>1</v>
      </c>
      <c r="T649">
        <v>0</v>
      </c>
      <c r="U649">
        <v>274</v>
      </c>
    </row>
    <row r="650" spans="1:21" x14ac:dyDescent="0.25">
      <c r="A650" s="68" t="s">
        <v>11</v>
      </c>
      <c r="B650" s="68" t="s">
        <v>190</v>
      </c>
      <c r="C650" s="68">
        <v>0</v>
      </c>
      <c r="D650" s="68">
        <v>1</v>
      </c>
      <c r="E650" s="68">
        <v>1</v>
      </c>
      <c r="F650" s="68">
        <v>1</v>
      </c>
      <c r="P650" t="s">
        <v>11</v>
      </c>
      <c r="Q650" t="s">
        <v>190</v>
      </c>
      <c r="R650">
        <v>0</v>
      </c>
      <c r="S650">
        <v>1</v>
      </c>
      <c r="T650">
        <v>1</v>
      </c>
      <c r="U650">
        <v>1</v>
      </c>
    </row>
    <row r="651" spans="1:21" x14ac:dyDescent="0.25">
      <c r="A651" s="68" t="s">
        <v>11</v>
      </c>
      <c r="B651" s="68" t="s">
        <v>190</v>
      </c>
      <c r="C651" s="68">
        <v>1</v>
      </c>
      <c r="D651" s="68">
        <v>0</v>
      </c>
      <c r="E651" s="68">
        <v>0</v>
      </c>
      <c r="F651" s="68">
        <v>2357</v>
      </c>
      <c r="P651" t="s">
        <v>11</v>
      </c>
      <c r="Q651" t="s">
        <v>190</v>
      </c>
      <c r="R651">
        <v>1</v>
      </c>
      <c r="S651">
        <v>0</v>
      </c>
      <c r="T651">
        <v>0</v>
      </c>
      <c r="U651">
        <v>2357</v>
      </c>
    </row>
    <row r="652" spans="1:21" x14ac:dyDescent="0.25">
      <c r="A652" s="68" t="s">
        <v>11</v>
      </c>
      <c r="B652" s="68" t="s">
        <v>190</v>
      </c>
      <c r="C652" s="68">
        <v>1</v>
      </c>
      <c r="D652" s="68">
        <v>0</v>
      </c>
      <c r="E652" s="68">
        <v>1</v>
      </c>
      <c r="F652" s="68">
        <v>1</v>
      </c>
      <c r="P652" t="s">
        <v>11</v>
      </c>
      <c r="Q652" t="s">
        <v>190</v>
      </c>
      <c r="R652">
        <v>1</v>
      </c>
      <c r="S652">
        <v>0</v>
      </c>
      <c r="T652">
        <v>1</v>
      </c>
      <c r="U652">
        <v>1</v>
      </c>
    </row>
    <row r="653" spans="1:21" x14ac:dyDescent="0.25">
      <c r="A653" s="68" t="s">
        <v>11</v>
      </c>
      <c r="B653" s="68" t="s">
        <v>190</v>
      </c>
      <c r="C653" s="68">
        <v>1</v>
      </c>
      <c r="D653" s="68">
        <v>1</v>
      </c>
      <c r="E653" s="68">
        <v>0</v>
      </c>
      <c r="F653" s="68">
        <v>132</v>
      </c>
      <c r="P653" t="s">
        <v>11</v>
      </c>
      <c r="Q653" t="s">
        <v>190</v>
      </c>
      <c r="R653">
        <v>1</v>
      </c>
      <c r="S653">
        <v>1</v>
      </c>
      <c r="T653">
        <v>0</v>
      </c>
      <c r="U653">
        <v>132</v>
      </c>
    </row>
    <row r="654" spans="1:21" x14ac:dyDescent="0.25">
      <c r="A654" s="68" t="s">
        <v>6</v>
      </c>
      <c r="B654" s="68" t="s">
        <v>186</v>
      </c>
      <c r="C654" s="68">
        <v>0</v>
      </c>
      <c r="D654" s="68">
        <v>0</v>
      </c>
      <c r="E654" s="68">
        <v>0</v>
      </c>
      <c r="F654" s="68">
        <v>180</v>
      </c>
      <c r="P654" t="s">
        <v>6</v>
      </c>
      <c r="Q654" t="s">
        <v>186</v>
      </c>
      <c r="R654">
        <v>0</v>
      </c>
      <c r="S654">
        <v>0</v>
      </c>
      <c r="T654">
        <v>0</v>
      </c>
      <c r="U654">
        <v>180</v>
      </c>
    </row>
    <row r="655" spans="1:21" x14ac:dyDescent="0.25">
      <c r="A655" s="68" t="s">
        <v>6</v>
      </c>
      <c r="B655" s="68" t="s">
        <v>186</v>
      </c>
      <c r="C655" s="68">
        <v>0</v>
      </c>
      <c r="D655" s="68">
        <v>0</v>
      </c>
      <c r="E655" s="68">
        <v>1</v>
      </c>
      <c r="F655" s="68">
        <v>352</v>
      </c>
      <c r="P655" t="s">
        <v>6</v>
      </c>
      <c r="Q655" t="s">
        <v>186</v>
      </c>
      <c r="R655">
        <v>0</v>
      </c>
      <c r="S655">
        <v>0</v>
      </c>
      <c r="T655">
        <v>1</v>
      </c>
      <c r="U655">
        <v>352</v>
      </c>
    </row>
    <row r="656" spans="1:21" x14ac:dyDescent="0.25">
      <c r="A656" s="68" t="s">
        <v>6</v>
      </c>
      <c r="B656" s="68" t="s">
        <v>186</v>
      </c>
      <c r="C656" s="68">
        <v>0</v>
      </c>
      <c r="D656" s="68">
        <v>1</v>
      </c>
      <c r="E656" s="68">
        <v>0</v>
      </c>
      <c r="F656" s="68">
        <v>145</v>
      </c>
      <c r="P656" t="s">
        <v>6</v>
      </c>
      <c r="Q656" t="s">
        <v>186</v>
      </c>
      <c r="R656">
        <v>0</v>
      </c>
      <c r="S656">
        <v>1</v>
      </c>
      <c r="T656">
        <v>0</v>
      </c>
      <c r="U656">
        <v>145</v>
      </c>
    </row>
    <row r="657" spans="1:21" x14ac:dyDescent="0.25">
      <c r="A657" s="68" t="s">
        <v>6</v>
      </c>
      <c r="B657" s="68" t="s">
        <v>186</v>
      </c>
      <c r="C657" s="68">
        <v>0</v>
      </c>
      <c r="D657" s="68">
        <v>1</v>
      </c>
      <c r="E657" s="68">
        <v>1</v>
      </c>
      <c r="F657" s="68">
        <v>274</v>
      </c>
      <c r="P657" t="s">
        <v>6</v>
      </c>
      <c r="Q657" t="s">
        <v>186</v>
      </c>
      <c r="R657">
        <v>0</v>
      </c>
      <c r="S657">
        <v>1</v>
      </c>
      <c r="T657">
        <v>1</v>
      </c>
      <c r="U657">
        <v>274</v>
      </c>
    </row>
    <row r="658" spans="1:21" x14ac:dyDescent="0.25">
      <c r="A658" s="68" t="s">
        <v>6</v>
      </c>
      <c r="B658" s="68" t="s">
        <v>186</v>
      </c>
      <c r="C658" s="68">
        <v>1</v>
      </c>
      <c r="D658" s="68">
        <v>0</v>
      </c>
      <c r="E658" s="68">
        <v>0</v>
      </c>
      <c r="F658" s="68">
        <v>40</v>
      </c>
      <c r="P658" t="s">
        <v>6</v>
      </c>
      <c r="Q658" t="s">
        <v>186</v>
      </c>
      <c r="R658">
        <v>1</v>
      </c>
      <c r="S658">
        <v>0</v>
      </c>
      <c r="T658">
        <v>0</v>
      </c>
      <c r="U658">
        <v>40</v>
      </c>
    </row>
    <row r="659" spans="1:21" x14ac:dyDescent="0.25">
      <c r="A659" s="68" t="s">
        <v>6</v>
      </c>
      <c r="B659" s="68" t="s">
        <v>186</v>
      </c>
      <c r="C659" s="68">
        <v>1</v>
      </c>
      <c r="D659" s="68">
        <v>0</v>
      </c>
      <c r="E659" s="68">
        <v>1</v>
      </c>
      <c r="F659" s="68">
        <v>70</v>
      </c>
      <c r="P659" t="s">
        <v>6</v>
      </c>
      <c r="Q659" t="s">
        <v>186</v>
      </c>
      <c r="R659">
        <v>1</v>
      </c>
      <c r="S659">
        <v>0</v>
      </c>
      <c r="T659">
        <v>1</v>
      </c>
      <c r="U659">
        <v>70</v>
      </c>
    </row>
    <row r="660" spans="1:21" x14ac:dyDescent="0.25">
      <c r="A660" s="68" t="s">
        <v>6</v>
      </c>
      <c r="B660" s="68" t="s">
        <v>186</v>
      </c>
      <c r="C660" s="68">
        <v>1</v>
      </c>
      <c r="D660" s="68">
        <v>1</v>
      </c>
      <c r="E660" s="68">
        <v>0</v>
      </c>
      <c r="F660" s="68">
        <v>216</v>
      </c>
      <c r="P660" t="s">
        <v>6</v>
      </c>
      <c r="Q660" t="s">
        <v>186</v>
      </c>
      <c r="R660">
        <v>1</v>
      </c>
      <c r="S660">
        <v>1</v>
      </c>
      <c r="T660">
        <v>0</v>
      </c>
      <c r="U660">
        <v>216</v>
      </c>
    </row>
    <row r="661" spans="1:21" x14ac:dyDescent="0.25">
      <c r="A661" s="68" t="s">
        <v>6</v>
      </c>
      <c r="B661" s="68" t="s">
        <v>186</v>
      </c>
      <c r="C661" s="68">
        <v>1</v>
      </c>
      <c r="D661" s="68">
        <v>1</v>
      </c>
      <c r="E661" s="68">
        <v>1</v>
      </c>
      <c r="F661" s="68">
        <v>546</v>
      </c>
      <c r="P661" t="s">
        <v>6</v>
      </c>
      <c r="Q661" t="s">
        <v>186</v>
      </c>
      <c r="R661">
        <v>1</v>
      </c>
      <c r="S661">
        <v>1</v>
      </c>
      <c r="T661">
        <v>1</v>
      </c>
      <c r="U661">
        <v>546</v>
      </c>
    </row>
    <row r="662" spans="1:21" x14ac:dyDescent="0.25">
      <c r="A662" s="68" t="s">
        <v>6</v>
      </c>
      <c r="B662" s="68" t="s">
        <v>187</v>
      </c>
      <c r="C662" s="68">
        <v>0</v>
      </c>
      <c r="D662" s="68">
        <v>0</v>
      </c>
      <c r="E662" s="68">
        <v>0</v>
      </c>
      <c r="F662" s="68">
        <v>279</v>
      </c>
      <c r="P662" t="s">
        <v>6</v>
      </c>
      <c r="Q662" t="s">
        <v>187</v>
      </c>
      <c r="R662">
        <v>0</v>
      </c>
      <c r="S662">
        <v>0</v>
      </c>
      <c r="T662">
        <v>0</v>
      </c>
      <c r="U662">
        <v>279</v>
      </c>
    </row>
    <row r="663" spans="1:21" x14ac:dyDescent="0.25">
      <c r="A663" s="68" t="s">
        <v>6</v>
      </c>
      <c r="B663" s="68" t="s">
        <v>187</v>
      </c>
      <c r="C663" s="68">
        <v>0</v>
      </c>
      <c r="D663" s="68">
        <v>0</v>
      </c>
      <c r="E663" s="68">
        <v>1</v>
      </c>
      <c r="F663" s="68">
        <v>962</v>
      </c>
      <c r="P663" t="s">
        <v>6</v>
      </c>
      <c r="Q663" t="s">
        <v>187</v>
      </c>
      <c r="R663">
        <v>0</v>
      </c>
      <c r="S663">
        <v>0</v>
      </c>
      <c r="T663">
        <v>1</v>
      </c>
      <c r="U663">
        <v>962</v>
      </c>
    </row>
    <row r="664" spans="1:21" x14ac:dyDescent="0.25">
      <c r="A664" s="68" t="s">
        <v>6</v>
      </c>
      <c r="B664" s="68" t="s">
        <v>187</v>
      </c>
      <c r="C664" s="68">
        <v>0</v>
      </c>
      <c r="D664" s="68">
        <v>1</v>
      </c>
      <c r="E664" s="68">
        <v>0</v>
      </c>
      <c r="F664" s="68">
        <v>277</v>
      </c>
      <c r="P664" t="s">
        <v>6</v>
      </c>
      <c r="Q664" t="s">
        <v>187</v>
      </c>
      <c r="R664">
        <v>0</v>
      </c>
      <c r="S664">
        <v>1</v>
      </c>
      <c r="T664">
        <v>0</v>
      </c>
      <c r="U664">
        <v>277</v>
      </c>
    </row>
    <row r="665" spans="1:21" x14ac:dyDescent="0.25">
      <c r="A665" s="68" t="s">
        <v>6</v>
      </c>
      <c r="B665" s="68" t="s">
        <v>187</v>
      </c>
      <c r="C665" s="68">
        <v>0</v>
      </c>
      <c r="D665" s="68">
        <v>1</v>
      </c>
      <c r="E665" s="68">
        <v>1</v>
      </c>
      <c r="F665" s="68">
        <v>599</v>
      </c>
      <c r="P665" t="s">
        <v>6</v>
      </c>
      <c r="Q665" t="s">
        <v>187</v>
      </c>
      <c r="R665">
        <v>0</v>
      </c>
      <c r="S665">
        <v>1</v>
      </c>
      <c r="T665">
        <v>1</v>
      </c>
      <c r="U665">
        <v>599</v>
      </c>
    </row>
    <row r="666" spans="1:21" x14ac:dyDescent="0.25">
      <c r="A666" s="68" t="s">
        <v>6</v>
      </c>
      <c r="B666" s="68" t="s">
        <v>187</v>
      </c>
      <c r="C666" s="68">
        <v>1</v>
      </c>
      <c r="D666" s="68">
        <v>0</v>
      </c>
      <c r="E666" s="68">
        <v>0</v>
      </c>
      <c r="F666" s="68">
        <v>88</v>
      </c>
      <c r="P666" t="s">
        <v>6</v>
      </c>
      <c r="Q666" t="s">
        <v>187</v>
      </c>
      <c r="R666">
        <v>1</v>
      </c>
      <c r="S666">
        <v>0</v>
      </c>
      <c r="T666">
        <v>0</v>
      </c>
      <c r="U666">
        <v>88</v>
      </c>
    </row>
    <row r="667" spans="1:21" x14ac:dyDescent="0.25">
      <c r="A667" s="68" t="s">
        <v>6</v>
      </c>
      <c r="B667" s="68" t="s">
        <v>187</v>
      </c>
      <c r="C667" s="68">
        <v>1</v>
      </c>
      <c r="D667" s="68">
        <v>0</v>
      </c>
      <c r="E667" s="68">
        <v>1</v>
      </c>
      <c r="F667" s="68">
        <v>201</v>
      </c>
      <c r="P667" t="s">
        <v>6</v>
      </c>
      <c r="Q667" t="s">
        <v>187</v>
      </c>
      <c r="R667">
        <v>1</v>
      </c>
      <c r="S667">
        <v>0</v>
      </c>
      <c r="T667">
        <v>1</v>
      </c>
      <c r="U667">
        <v>201</v>
      </c>
    </row>
    <row r="668" spans="1:21" x14ac:dyDescent="0.25">
      <c r="A668" s="68" t="s">
        <v>6</v>
      </c>
      <c r="B668" s="68" t="s">
        <v>187</v>
      </c>
      <c r="C668" s="68">
        <v>1</v>
      </c>
      <c r="D668" s="68">
        <v>1</v>
      </c>
      <c r="E668" s="68">
        <v>0</v>
      </c>
      <c r="F668" s="68">
        <v>473</v>
      </c>
      <c r="P668" t="s">
        <v>6</v>
      </c>
      <c r="Q668" t="s">
        <v>187</v>
      </c>
      <c r="R668">
        <v>1</v>
      </c>
      <c r="S668">
        <v>1</v>
      </c>
      <c r="T668">
        <v>0</v>
      </c>
      <c r="U668">
        <v>473</v>
      </c>
    </row>
    <row r="669" spans="1:21" x14ac:dyDescent="0.25">
      <c r="A669" s="68" t="s">
        <v>6</v>
      </c>
      <c r="B669" s="68" t="s">
        <v>187</v>
      </c>
      <c r="C669" s="68">
        <v>1</v>
      </c>
      <c r="D669" s="68">
        <v>1</v>
      </c>
      <c r="E669" s="68">
        <v>1</v>
      </c>
      <c r="F669" s="68">
        <v>1198</v>
      </c>
      <c r="P669" t="s">
        <v>6</v>
      </c>
      <c r="Q669" t="s">
        <v>187</v>
      </c>
      <c r="R669">
        <v>1</v>
      </c>
      <c r="S669">
        <v>1</v>
      </c>
      <c r="T669">
        <v>1</v>
      </c>
      <c r="U669">
        <v>1198</v>
      </c>
    </row>
    <row r="670" spans="1:21" x14ac:dyDescent="0.25">
      <c r="A670" s="68" t="s">
        <v>6</v>
      </c>
      <c r="B670" s="68" t="s">
        <v>188</v>
      </c>
      <c r="C670" s="68">
        <v>0</v>
      </c>
      <c r="D670" s="68">
        <v>0</v>
      </c>
      <c r="E670" s="68">
        <v>0</v>
      </c>
      <c r="F670" s="68">
        <v>596</v>
      </c>
      <c r="P670" t="s">
        <v>6</v>
      </c>
      <c r="Q670" t="s">
        <v>188</v>
      </c>
      <c r="R670">
        <v>0</v>
      </c>
      <c r="S670">
        <v>0</v>
      </c>
      <c r="T670">
        <v>0</v>
      </c>
      <c r="U670">
        <v>596</v>
      </c>
    </row>
    <row r="671" spans="1:21" x14ac:dyDescent="0.25">
      <c r="A671" s="68" t="s">
        <v>6</v>
      </c>
      <c r="B671" s="68" t="s">
        <v>188</v>
      </c>
      <c r="C671" s="68">
        <v>0</v>
      </c>
      <c r="D671" s="68">
        <v>0</v>
      </c>
      <c r="E671" s="68">
        <v>1</v>
      </c>
      <c r="F671" s="68">
        <v>2316</v>
      </c>
      <c r="P671" t="s">
        <v>6</v>
      </c>
      <c r="Q671" t="s">
        <v>188</v>
      </c>
      <c r="R671">
        <v>0</v>
      </c>
      <c r="S671">
        <v>0</v>
      </c>
      <c r="T671">
        <v>1</v>
      </c>
      <c r="U671">
        <v>2316</v>
      </c>
    </row>
    <row r="672" spans="1:21" x14ac:dyDescent="0.25">
      <c r="A672" s="68" t="s">
        <v>6</v>
      </c>
      <c r="B672" s="68" t="s">
        <v>188</v>
      </c>
      <c r="C672" s="68">
        <v>0</v>
      </c>
      <c r="D672" s="68">
        <v>1</v>
      </c>
      <c r="E672" s="68">
        <v>0</v>
      </c>
      <c r="F672" s="68">
        <v>456</v>
      </c>
      <c r="P672" t="s">
        <v>6</v>
      </c>
      <c r="Q672" t="s">
        <v>188</v>
      </c>
      <c r="R672">
        <v>0</v>
      </c>
      <c r="S672">
        <v>1</v>
      </c>
      <c r="T672">
        <v>0</v>
      </c>
      <c r="U672">
        <v>456</v>
      </c>
    </row>
    <row r="673" spans="1:21" x14ac:dyDescent="0.25">
      <c r="A673" s="68" t="s">
        <v>6</v>
      </c>
      <c r="B673" s="68" t="s">
        <v>188</v>
      </c>
      <c r="C673" s="68">
        <v>0</v>
      </c>
      <c r="D673" s="68">
        <v>1</v>
      </c>
      <c r="E673" s="68">
        <v>1</v>
      </c>
      <c r="F673" s="68">
        <v>1140</v>
      </c>
      <c r="P673" t="s">
        <v>6</v>
      </c>
      <c r="Q673" t="s">
        <v>188</v>
      </c>
      <c r="R673">
        <v>0</v>
      </c>
      <c r="S673">
        <v>1</v>
      </c>
      <c r="T673">
        <v>1</v>
      </c>
      <c r="U673">
        <v>1140</v>
      </c>
    </row>
    <row r="674" spans="1:21" x14ac:dyDescent="0.25">
      <c r="A674" s="68" t="s">
        <v>6</v>
      </c>
      <c r="B674" s="68" t="s">
        <v>188</v>
      </c>
      <c r="C674" s="68">
        <v>1</v>
      </c>
      <c r="D674" s="68">
        <v>0</v>
      </c>
      <c r="E674" s="68">
        <v>0</v>
      </c>
      <c r="F674" s="68">
        <v>258</v>
      </c>
      <c r="P674" t="s">
        <v>6</v>
      </c>
      <c r="Q674" t="s">
        <v>188</v>
      </c>
      <c r="R674">
        <v>1</v>
      </c>
      <c r="S674">
        <v>0</v>
      </c>
      <c r="T674">
        <v>0</v>
      </c>
      <c r="U674">
        <v>258</v>
      </c>
    </row>
    <row r="675" spans="1:21" x14ac:dyDescent="0.25">
      <c r="A675" s="68" t="s">
        <v>6</v>
      </c>
      <c r="B675" s="68" t="s">
        <v>188</v>
      </c>
      <c r="C675" s="68">
        <v>1</v>
      </c>
      <c r="D675" s="68">
        <v>0</v>
      </c>
      <c r="E675" s="68">
        <v>1</v>
      </c>
      <c r="F675" s="68">
        <v>518</v>
      </c>
      <c r="P675" t="s">
        <v>6</v>
      </c>
      <c r="Q675" t="s">
        <v>188</v>
      </c>
      <c r="R675">
        <v>1</v>
      </c>
      <c r="S675">
        <v>0</v>
      </c>
      <c r="T675">
        <v>1</v>
      </c>
      <c r="U675">
        <v>518</v>
      </c>
    </row>
    <row r="676" spans="1:21" x14ac:dyDescent="0.25">
      <c r="A676" s="68" t="s">
        <v>6</v>
      </c>
      <c r="B676" s="68" t="s">
        <v>188</v>
      </c>
      <c r="C676" s="68">
        <v>1</v>
      </c>
      <c r="D676" s="68">
        <v>1</v>
      </c>
      <c r="E676" s="68">
        <v>0</v>
      </c>
      <c r="F676" s="68">
        <v>706</v>
      </c>
      <c r="P676" t="s">
        <v>6</v>
      </c>
      <c r="Q676" t="s">
        <v>188</v>
      </c>
      <c r="R676">
        <v>1</v>
      </c>
      <c r="S676">
        <v>1</v>
      </c>
      <c r="T676">
        <v>0</v>
      </c>
      <c r="U676">
        <v>706</v>
      </c>
    </row>
    <row r="677" spans="1:21" x14ac:dyDescent="0.25">
      <c r="A677" s="68" t="s">
        <v>6</v>
      </c>
      <c r="B677" s="68" t="s">
        <v>188</v>
      </c>
      <c r="C677" s="68">
        <v>1</v>
      </c>
      <c r="D677" s="68">
        <v>1</v>
      </c>
      <c r="E677" s="68">
        <v>1</v>
      </c>
      <c r="F677" s="68">
        <v>1635</v>
      </c>
      <c r="P677" t="s">
        <v>6</v>
      </c>
      <c r="Q677" t="s">
        <v>188</v>
      </c>
      <c r="R677">
        <v>1</v>
      </c>
      <c r="S677">
        <v>1</v>
      </c>
      <c r="T677">
        <v>1</v>
      </c>
      <c r="U677">
        <v>1635</v>
      </c>
    </row>
    <row r="678" spans="1:21" x14ac:dyDescent="0.25">
      <c r="A678" s="68" t="s">
        <v>6</v>
      </c>
      <c r="B678" s="68" t="s">
        <v>189</v>
      </c>
      <c r="C678" s="68">
        <v>0</v>
      </c>
      <c r="D678" s="68">
        <v>0</v>
      </c>
      <c r="E678" s="68">
        <v>0</v>
      </c>
      <c r="F678" s="68">
        <v>1027</v>
      </c>
      <c r="P678" t="s">
        <v>6</v>
      </c>
      <c r="Q678" t="s">
        <v>189</v>
      </c>
      <c r="R678">
        <v>0</v>
      </c>
      <c r="S678">
        <v>0</v>
      </c>
      <c r="T678">
        <v>0</v>
      </c>
      <c r="U678">
        <v>1027</v>
      </c>
    </row>
    <row r="679" spans="1:21" x14ac:dyDescent="0.25">
      <c r="A679" s="68" t="s">
        <v>6</v>
      </c>
      <c r="B679" s="68" t="s">
        <v>189</v>
      </c>
      <c r="C679" s="68">
        <v>0</v>
      </c>
      <c r="D679" s="68">
        <v>0</v>
      </c>
      <c r="E679" s="68">
        <v>1</v>
      </c>
      <c r="F679" s="68">
        <v>2696</v>
      </c>
      <c r="P679" t="s">
        <v>6</v>
      </c>
      <c r="Q679" t="s">
        <v>189</v>
      </c>
      <c r="R679">
        <v>0</v>
      </c>
      <c r="S679">
        <v>0</v>
      </c>
      <c r="T679">
        <v>1</v>
      </c>
      <c r="U679">
        <v>2696</v>
      </c>
    </row>
    <row r="680" spans="1:21" x14ac:dyDescent="0.25">
      <c r="A680" s="68" t="s">
        <v>6</v>
      </c>
      <c r="B680" s="68" t="s">
        <v>189</v>
      </c>
      <c r="C680" s="68">
        <v>0</v>
      </c>
      <c r="D680" s="68">
        <v>1</v>
      </c>
      <c r="E680" s="68">
        <v>0</v>
      </c>
      <c r="F680" s="68">
        <v>439</v>
      </c>
      <c r="P680" t="s">
        <v>6</v>
      </c>
      <c r="Q680" t="s">
        <v>189</v>
      </c>
      <c r="R680">
        <v>0</v>
      </c>
      <c r="S680">
        <v>1</v>
      </c>
      <c r="T680">
        <v>0</v>
      </c>
      <c r="U680">
        <v>439</v>
      </c>
    </row>
    <row r="681" spans="1:21" x14ac:dyDescent="0.25">
      <c r="A681" s="68" t="s">
        <v>6</v>
      </c>
      <c r="B681" s="68" t="s">
        <v>189</v>
      </c>
      <c r="C681" s="68">
        <v>0</v>
      </c>
      <c r="D681" s="68">
        <v>1</v>
      </c>
      <c r="E681" s="68">
        <v>1</v>
      </c>
      <c r="F681" s="68">
        <v>797</v>
      </c>
      <c r="P681" t="s">
        <v>6</v>
      </c>
      <c r="Q681" t="s">
        <v>189</v>
      </c>
      <c r="R681">
        <v>0</v>
      </c>
      <c r="S681">
        <v>1</v>
      </c>
      <c r="T681">
        <v>1</v>
      </c>
      <c r="U681">
        <v>797</v>
      </c>
    </row>
    <row r="682" spans="1:21" x14ac:dyDescent="0.25">
      <c r="A682" s="68" t="s">
        <v>6</v>
      </c>
      <c r="B682" s="68" t="s">
        <v>189</v>
      </c>
      <c r="C682" s="68">
        <v>1</v>
      </c>
      <c r="D682" s="68">
        <v>0</v>
      </c>
      <c r="E682" s="68">
        <v>0</v>
      </c>
      <c r="F682" s="68">
        <v>523</v>
      </c>
      <c r="P682" t="s">
        <v>6</v>
      </c>
      <c r="Q682" t="s">
        <v>189</v>
      </c>
      <c r="R682">
        <v>1</v>
      </c>
      <c r="S682">
        <v>0</v>
      </c>
      <c r="T682">
        <v>0</v>
      </c>
      <c r="U682">
        <v>523</v>
      </c>
    </row>
    <row r="683" spans="1:21" x14ac:dyDescent="0.25">
      <c r="A683" s="68" t="s">
        <v>6</v>
      </c>
      <c r="B683" s="68" t="s">
        <v>189</v>
      </c>
      <c r="C683" s="68">
        <v>1</v>
      </c>
      <c r="D683" s="68">
        <v>0</v>
      </c>
      <c r="E683" s="68">
        <v>1</v>
      </c>
      <c r="F683" s="68">
        <v>671</v>
      </c>
      <c r="P683" t="s">
        <v>6</v>
      </c>
      <c r="Q683" t="s">
        <v>189</v>
      </c>
      <c r="R683">
        <v>1</v>
      </c>
      <c r="S683">
        <v>0</v>
      </c>
      <c r="T683">
        <v>1</v>
      </c>
      <c r="U683">
        <v>671</v>
      </c>
    </row>
    <row r="684" spans="1:21" x14ac:dyDescent="0.25">
      <c r="A684" s="68" t="s">
        <v>6</v>
      </c>
      <c r="B684" s="68" t="s">
        <v>189</v>
      </c>
      <c r="C684" s="68">
        <v>1</v>
      </c>
      <c r="D684" s="68">
        <v>1</v>
      </c>
      <c r="E684" s="68">
        <v>0</v>
      </c>
      <c r="F684" s="68">
        <v>742</v>
      </c>
      <c r="P684" t="s">
        <v>6</v>
      </c>
      <c r="Q684" t="s">
        <v>189</v>
      </c>
      <c r="R684">
        <v>1</v>
      </c>
      <c r="S684">
        <v>1</v>
      </c>
      <c r="T684">
        <v>0</v>
      </c>
      <c r="U684">
        <v>742</v>
      </c>
    </row>
    <row r="685" spans="1:21" x14ac:dyDescent="0.25">
      <c r="A685" s="68" t="s">
        <v>6</v>
      </c>
      <c r="B685" s="68" t="s">
        <v>189</v>
      </c>
      <c r="C685" s="68">
        <v>1</v>
      </c>
      <c r="D685" s="68">
        <v>1</v>
      </c>
      <c r="E685" s="68">
        <v>1</v>
      </c>
      <c r="F685" s="68">
        <v>1280</v>
      </c>
      <c r="P685" t="s">
        <v>6</v>
      </c>
      <c r="Q685" t="s">
        <v>189</v>
      </c>
      <c r="R685">
        <v>1</v>
      </c>
      <c r="S685">
        <v>1</v>
      </c>
      <c r="T685">
        <v>1</v>
      </c>
      <c r="U685">
        <v>1280</v>
      </c>
    </row>
    <row r="686" spans="1:21" x14ac:dyDescent="0.25">
      <c r="A686" s="68" t="s">
        <v>6</v>
      </c>
      <c r="B686" s="68" t="s">
        <v>190</v>
      </c>
      <c r="C686" s="68">
        <v>0</v>
      </c>
      <c r="D686" s="68">
        <v>0</v>
      </c>
      <c r="E686" s="68">
        <v>0</v>
      </c>
      <c r="F686" s="68">
        <v>2381</v>
      </c>
      <c r="P686" t="s">
        <v>6</v>
      </c>
      <c r="Q686" t="s">
        <v>190</v>
      </c>
      <c r="R686">
        <v>0</v>
      </c>
      <c r="S686">
        <v>0</v>
      </c>
      <c r="T686">
        <v>0</v>
      </c>
      <c r="U686">
        <v>2381</v>
      </c>
    </row>
    <row r="687" spans="1:21" x14ac:dyDescent="0.25">
      <c r="A687" s="68" t="s">
        <v>6</v>
      </c>
      <c r="B687" s="68" t="s">
        <v>190</v>
      </c>
      <c r="C687" s="68">
        <v>0</v>
      </c>
      <c r="D687" s="68">
        <v>0</v>
      </c>
      <c r="E687" s="68">
        <v>1</v>
      </c>
      <c r="F687" s="68">
        <v>1671</v>
      </c>
      <c r="P687" t="s">
        <v>6</v>
      </c>
      <c r="Q687" t="s">
        <v>190</v>
      </c>
      <c r="R687">
        <v>0</v>
      </c>
      <c r="S687">
        <v>0</v>
      </c>
      <c r="T687">
        <v>1</v>
      </c>
      <c r="U687">
        <v>1671</v>
      </c>
    </row>
    <row r="688" spans="1:21" x14ac:dyDescent="0.25">
      <c r="A688" s="68" t="s">
        <v>6</v>
      </c>
      <c r="B688" s="68" t="s">
        <v>190</v>
      </c>
      <c r="C688" s="68">
        <v>0</v>
      </c>
      <c r="D688" s="68">
        <v>1</v>
      </c>
      <c r="E688" s="68">
        <v>0</v>
      </c>
      <c r="F688" s="68">
        <v>127</v>
      </c>
      <c r="P688" t="s">
        <v>6</v>
      </c>
      <c r="Q688" t="s">
        <v>190</v>
      </c>
      <c r="R688">
        <v>0</v>
      </c>
      <c r="S688">
        <v>1</v>
      </c>
      <c r="T688">
        <v>0</v>
      </c>
      <c r="U688">
        <v>127</v>
      </c>
    </row>
    <row r="689" spans="1:21" x14ac:dyDescent="0.25">
      <c r="A689" s="68" t="s">
        <v>6</v>
      </c>
      <c r="B689" s="68" t="s">
        <v>190</v>
      </c>
      <c r="C689" s="68">
        <v>0</v>
      </c>
      <c r="D689" s="68">
        <v>1</v>
      </c>
      <c r="E689" s="68">
        <v>1</v>
      </c>
      <c r="F689" s="68">
        <v>118</v>
      </c>
      <c r="P689" t="s">
        <v>6</v>
      </c>
      <c r="Q689" t="s">
        <v>190</v>
      </c>
      <c r="R689">
        <v>0</v>
      </c>
      <c r="S689">
        <v>1</v>
      </c>
      <c r="T689">
        <v>1</v>
      </c>
      <c r="U689">
        <v>118</v>
      </c>
    </row>
    <row r="690" spans="1:21" x14ac:dyDescent="0.25">
      <c r="A690" s="68" t="s">
        <v>6</v>
      </c>
      <c r="B690" s="68" t="s">
        <v>190</v>
      </c>
      <c r="C690" s="68">
        <v>1</v>
      </c>
      <c r="D690" s="68">
        <v>0</v>
      </c>
      <c r="E690" s="68">
        <v>0</v>
      </c>
      <c r="F690" s="68">
        <v>1150</v>
      </c>
      <c r="P690" t="s">
        <v>6</v>
      </c>
      <c r="Q690" t="s">
        <v>190</v>
      </c>
      <c r="R690">
        <v>1</v>
      </c>
      <c r="S690">
        <v>0</v>
      </c>
      <c r="T690">
        <v>0</v>
      </c>
      <c r="U690">
        <v>1150</v>
      </c>
    </row>
    <row r="691" spans="1:21" x14ac:dyDescent="0.25">
      <c r="A691" s="68" t="s">
        <v>6</v>
      </c>
      <c r="B691" s="68" t="s">
        <v>190</v>
      </c>
      <c r="C691" s="68">
        <v>1</v>
      </c>
      <c r="D691" s="68">
        <v>0</v>
      </c>
      <c r="E691" s="68">
        <v>1</v>
      </c>
      <c r="F691" s="68">
        <v>505</v>
      </c>
      <c r="P691" t="s">
        <v>6</v>
      </c>
      <c r="Q691" t="s">
        <v>190</v>
      </c>
      <c r="R691">
        <v>1</v>
      </c>
      <c r="S691">
        <v>0</v>
      </c>
      <c r="T691">
        <v>1</v>
      </c>
      <c r="U691">
        <v>505</v>
      </c>
    </row>
    <row r="692" spans="1:21" x14ac:dyDescent="0.25">
      <c r="A692" s="68" t="s">
        <v>6</v>
      </c>
      <c r="B692" s="68" t="s">
        <v>190</v>
      </c>
      <c r="C692" s="68">
        <v>1</v>
      </c>
      <c r="D692" s="68">
        <v>1</v>
      </c>
      <c r="E692" s="68">
        <v>0</v>
      </c>
      <c r="F692" s="68">
        <v>249</v>
      </c>
      <c r="P692" t="s">
        <v>6</v>
      </c>
      <c r="Q692" t="s">
        <v>190</v>
      </c>
      <c r="R692">
        <v>1</v>
      </c>
      <c r="S692">
        <v>1</v>
      </c>
      <c r="T692">
        <v>0</v>
      </c>
      <c r="U692">
        <v>249</v>
      </c>
    </row>
    <row r="693" spans="1:21" x14ac:dyDescent="0.25">
      <c r="A693" s="68" t="s">
        <v>6</v>
      </c>
      <c r="B693" s="68" t="s">
        <v>190</v>
      </c>
      <c r="C693" s="68">
        <v>1</v>
      </c>
      <c r="D693" s="68">
        <v>1</v>
      </c>
      <c r="E693" s="68">
        <v>1</v>
      </c>
      <c r="F693" s="68">
        <v>235</v>
      </c>
      <c r="P693" t="s">
        <v>6</v>
      </c>
      <c r="Q693" t="s">
        <v>190</v>
      </c>
      <c r="R693">
        <v>1</v>
      </c>
      <c r="S693">
        <v>1</v>
      </c>
      <c r="T693">
        <v>1</v>
      </c>
      <c r="U693">
        <v>235</v>
      </c>
    </row>
    <row r="694" spans="1:21" x14ac:dyDescent="0.25">
      <c r="A694" s="68" t="s">
        <v>113</v>
      </c>
      <c r="B694" s="68" t="s">
        <v>186</v>
      </c>
      <c r="C694" s="68">
        <v>0</v>
      </c>
      <c r="D694" s="68">
        <v>0</v>
      </c>
      <c r="E694" s="68">
        <v>0</v>
      </c>
      <c r="F694" s="68">
        <v>41</v>
      </c>
      <c r="P694" t="s">
        <v>113</v>
      </c>
      <c r="Q694" t="s">
        <v>186</v>
      </c>
      <c r="R694">
        <v>0</v>
      </c>
      <c r="S694">
        <v>0</v>
      </c>
      <c r="T694">
        <v>0</v>
      </c>
      <c r="U694">
        <v>41</v>
      </c>
    </row>
    <row r="695" spans="1:21" x14ac:dyDescent="0.25">
      <c r="A695" s="68" t="s">
        <v>113</v>
      </c>
      <c r="B695" s="68" t="s">
        <v>186</v>
      </c>
      <c r="C695" s="68">
        <v>0</v>
      </c>
      <c r="D695" s="68">
        <v>0</v>
      </c>
      <c r="E695" s="68">
        <v>1</v>
      </c>
      <c r="F695" s="68">
        <v>1</v>
      </c>
      <c r="P695" t="s">
        <v>113</v>
      </c>
      <c r="Q695" t="s">
        <v>186</v>
      </c>
      <c r="R695">
        <v>0</v>
      </c>
      <c r="S695">
        <v>0</v>
      </c>
      <c r="T695">
        <v>1</v>
      </c>
      <c r="U695">
        <v>1</v>
      </c>
    </row>
    <row r="696" spans="1:21" x14ac:dyDescent="0.25">
      <c r="A696" s="68" t="s">
        <v>113</v>
      </c>
      <c r="B696" s="68" t="s">
        <v>186</v>
      </c>
      <c r="C696" s="68">
        <v>0</v>
      </c>
      <c r="D696" s="68">
        <v>1</v>
      </c>
      <c r="E696" s="68">
        <v>0</v>
      </c>
      <c r="F696" s="68">
        <v>96</v>
      </c>
      <c r="P696" t="s">
        <v>113</v>
      </c>
      <c r="Q696" t="s">
        <v>186</v>
      </c>
      <c r="R696">
        <v>0</v>
      </c>
      <c r="S696">
        <v>1</v>
      </c>
      <c r="T696">
        <v>0</v>
      </c>
      <c r="U696">
        <v>96</v>
      </c>
    </row>
    <row r="697" spans="1:21" x14ac:dyDescent="0.25">
      <c r="A697" s="68" t="s">
        <v>113</v>
      </c>
      <c r="B697" s="68" t="s">
        <v>186</v>
      </c>
      <c r="C697" s="68">
        <v>0</v>
      </c>
      <c r="D697" s="68">
        <v>1</v>
      </c>
      <c r="E697" s="68">
        <v>1</v>
      </c>
      <c r="F697" s="68">
        <v>1</v>
      </c>
      <c r="P697" t="s">
        <v>113</v>
      </c>
      <c r="Q697" t="s">
        <v>186</v>
      </c>
      <c r="R697">
        <v>0</v>
      </c>
      <c r="S697">
        <v>1</v>
      </c>
      <c r="T697">
        <v>1</v>
      </c>
      <c r="U697">
        <v>1</v>
      </c>
    </row>
    <row r="698" spans="1:21" x14ac:dyDescent="0.25">
      <c r="A698" s="68" t="s">
        <v>113</v>
      </c>
      <c r="B698" s="68" t="s">
        <v>186</v>
      </c>
      <c r="C698" s="68">
        <v>1</v>
      </c>
      <c r="D698" s="68">
        <v>0</v>
      </c>
      <c r="E698" s="68">
        <v>0</v>
      </c>
      <c r="F698" s="68">
        <v>8</v>
      </c>
      <c r="P698" t="s">
        <v>113</v>
      </c>
      <c r="Q698" t="s">
        <v>186</v>
      </c>
      <c r="R698">
        <v>1</v>
      </c>
      <c r="S698">
        <v>0</v>
      </c>
      <c r="T698">
        <v>0</v>
      </c>
      <c r="U698">
        <v>8</v>
      </c>
    </row>
    <row r="699" spans="1:21" x14ac:dyDescent="0.25">
      <c r="A699" s="68" t="s">
        <v>113</v>
      </c>
      <c r="B699" s="68" t="s">
        <v>186</v>
      </c>
      <c r="C699" s="68">
        <v>1</v>
      </c>
      <c r="D699" s="68">
        <v>1</v>
      </c>
      <c r="E699" s="68">
        <v>0</v>
      </c>
      <c r="F699" s="68">
        <v>190</v>
      </c>
      <c r="P699" t="s">
        <v>113</v>
      </c>
      <c r="Q699" t="s">
        <v>186</v>
      </c>
      <c r="R699">
        <v>1</v>
      </c>
      <c r="S699">
        <v>1</v>
      </c>
      <c r="T699">
        <v>0</v>
      </c>
      <c r="U699">
        <v>190</v>
      </c>
    </row>
    <row r="700" spans="1:21" x14ac:dyDescent="0.25">
      <c r="A700" s="68" t="s">
        <v>113</v>
      </c>
      <c r="B700" s="68" t="s">
        <v>186</v>
      </c>
      <c r="C700" s="68">
        <v>1</v>
      </c>
      <c r="D700" s="68">
        <v>1</v>
      </c>
      <c r="E700" s="68">
        <v>1</v>
      </c>
      <c r="F700" s="68">
        <v>2</v>
      </c>
      <c r="P700" t="s">
        <v>113</v>
      </c>
      <c r="Q700" t="s">
        <v>186</v>
      </c>
      <c r="R700">
        <v>1</v>
      </c>
      <c r="S700">
        <v>1</v>
      </c>
      <c r="T700">
        <v>1</v>
      </c>
      <c r="U700">
        <v>2</v>
      </c>
    </row>
    <row r="701" spans="1:21" x14ac:dyDescent="0.25">
      <c r="A701" s="68" t="s">
        <v>113</v>
      </c>
      <c r="B701" s="68" t="s">
        <v>187</v>
      </c>
      <c r="C701" s="68">
        <v>0</v>
      </c>
      <c r="D701" s="68">
        <v>0</v>
      </c>
      <c r="E701" s="68">
        <v>0</v>
      </c>
      <c r="F701" s="68">
        <v>246</v>
      </c>
      <c r="P701" t="s">
        <v>113</v>
      </c>
      <c r="Q701" t="s">
        <v>187</v>
      </c>
      <c r="R701">
        <v>0</v>
      </c>
      <c r="S701">
        <v>0</v>
      </c>
      <c r="T701">
        <v>0</v>
      </c>
      <c r="U701">
        <v>246</v>
      </c>
    </row>
    <row r="702" spans="1:21" x14ac:dyDescent="0.25">
      <c r="A702" s="68" t="s">
        <v>113</v>
      </c>
      <c r="B702" s="68" t="s">
        <v>187</v>
      </c>
      <c r="C702" s="68">
        <v>0</v>
      </c>
      <c r="D702" s="68">
        <v>0</v>
      </c>
      <c r="E702" s="68">
        <v>1</v>
      </c>
      <c r="F702" s="68">
        <v>6</v>
      </c>
      <c r="P702" t="s">
        <v>113</v>
      </c>
      <c r="Q702" t="s">
        <v>187</v>
      </c>
      <c r="R702">
        <v>0</v>
      </c>
      <c r="S702">
        <v>0</v>
      </c>
      <c r="T702">
        <v>1</v>
      </c>
      <c r="U702">
        <v>6</v>
      </c>
    </row>
    <row r="703" spans="1:21" x14ac:dyDescent="0.25">
      <c r="A703" s="68" t="s">
        <v>113</v>
      </c>
      <c r="B703" s="68" t="s">
        <v>187</v>
      </c>
      <c r="C703" s="68">
        <v>0</v>
      </c>
      <c r="D703" s="68">
        <v>1</v>
      </c>
      <c r="E703" s="68">
        <v>0</v>
      </c>
      <c r="F703" s="68">
        <v>422</v>
      </c>
      <c r="P703" t="s">
        <v>113</v>
      </c>
      <c r="Q703" t="s">
        <v>187</v>
      </c>
      <c r="R703">
        <v>0</v>
      </c>
      <c r="S703">
        <v>1</v>
      </c>
      <c r="T703">
        <v>0</v>
      </c>
      <c r="U703">
        <v>422</v>
      </c>
    </row>
    <row r="704" spans="1:21" x14ac:dyDescent="0.25">
      <c r="A704" s="68" t="s">
        <v>113</v>
      </c>
      <c r="B704" s="68" t="s">
        <v>187</v>
      </c>
      <c r="C704" s="68">
        <v>0</v>
      </c>
      <c r="D704" s="68">
        <v>1</v>
      </c>
      <c r="E704" s="68">
        <v>1</v>
      </c>
      <c r="F704" s="68">
        <v>22</v>
      </c>
      <c r="P704" t="s">
        <v>113</v>
      </c>
      <c r="Q704" t="s">
        <v>187</v>
      </c>
      <c r="R704">
        <v>0</v>
      </c>
      <c r="S704">
        <v>1</v>
      </c>
      <c r="T704">
        <v>1</v>
      </c>
      <c r="U704">
        <v>22</v>
      </c>
    </row>
    <row r="705" spans="1:21" x14ac:dyDescent="0.25">
      <c r="A705" s="68" t="s">
        <v>113</v>
      </c>
      <c r="B705" s="68" t="s">
        <v>187</v>
      </c>
      <c r="C705" s="68">
        <v>1</v>
      </c>
      <c r="D705" s="68">
        <v>0</v>
      </c>
      <c r="E705" s="68">
        <v>0</v>
      </c>
      <c r="F705" s="68">
        <v>50</v>
      </c>
      <c r="P705" t="s">
        <v>113</v>
      </c>
      <c r="Q705" t="s">
        <v>187</v>
      </c>
      <c r="R705">
        <v>1</v>
      </c>
      <c r="S705">
        <v>0</v>
      </c>
      <c r="T705">
        <v>0</v>
      </c>
      <c r="U705">
        <v>50</v>
      </c>
    </row>
    <row r="706" spans="1:21" x14ac:dyDescent="0.25">
      <c r="A706" s="68" t="s">
        <v>113</v>
      </c>
      <c r="B706" s="68" t="s">
        <v>187</v>
      </c>
      <c r="C706" s="68">
        <v>1</v>
      </c>
      <c r="D706" s="68">
        <v>1</v>
      </c>
      <c r="E706" s="68">
        <v>0</v>
      </c>
      <c r="F706" s="68">
        <v>818</v>
      </c>
      <c r="P706" t="s">
        <v>113</v>
      </c>
      <c r="Q706" t="s">
        <v>187</v>
      </c>
      <c r="R706">
        <v>1</v>
      </c>
      <c r="S706">
        <v>1</v>
      </c>
      <c r="T706">
        <v>0</v>
      </c>
      <c r="U706">
        <v>818</v>
      </c>
    </row>
    <row r="707" spans="1:21" x14ac:dyDescent="0.25">
      <c r="A707" s="68" t="s">
        <v>113</v>
      </c>
      <c r="B707" s="68" t="s">
        <v>187</v>
      </c>
      <c r="C707" s="68">
        <v>1</v>
      </c>
      <c r="D707" s="68">
        <v>1</v>
      </c>
      <c r="E707" s="68">
        <v>1</v>
      </c>
      <c r="F707" s="68">
        <v>6</v>
      </c>
      <c r="P707" t="s">
        <v>113</v>
      </c>
      <c r="Q707" t="s">
        <v>187</v>
      </c>
      <c r="R707">
        <v>1</v>
      </c>
      <c r="S707">
        <v>1</v>
      </c>
      <c r="T707">
        <v>1</v>
      </c>
      <c r="U707">
        <v>6</v>
      </c>
    </row>
    <row r="708" spans="1:21" x14ac:dyDescent="0.25">
      <c r="A708" s="68" t="s">
        <v>113</v>
      </c>
      <c r="B708" s="68" t="s">
        <v>188</v>
      </c>
      <c r="C708" s="68">
        <v>0</v>
      </c>
      <c r="D708" s="68">
        <v>0</v>
      </c>
      <c r="E708" s="68">
        <v>0</v>
      </c>
      <c r="F708" s="68">
        <v>778</v>
      </c>
      <c r="P708" t="s">
        <v>113</v>
      </c>
      <c r="Q708" t="s">
        <v>188</v>
      </c>
      <c r="R708">
        <v>0</v>
      </c>
      <c r="S708">
        <v>0</v>
      </c>
      <c r="T708">
        <v>0</v>
      </c>
      <c r="U708">
        <v>778</v>
      </c>
    </row>
    <row r="709" spans="1:21" x14ac:dyDescent="0.25">
      <c r="A709" s="68" t="s">
        <v>113</v>
      </c>
      <c r="B709" s="68" t="s">
        <v>188</v>
      </c>
      <c r="C709" s="68">
        <v>0</v>
      </c>
      <c r="D709" s="68">
        <v>0</v>
      </c>
      <c r="E709" s="68">
        <v>1</v>
      </c>
      <c r="F709" s="68">
        <v>19</v>
      </c>
      <c r="P709" t="s">
        <v>113</v>
      </c>
      <c r="Q709" t="s">
        <v>188</v>
      </c>
      <c r="R709">
        <v>0</v>
      </c>
      <c r="S709">
        <v>0</v>
      </c>
      <c r="T709">
        <v>1</v>
      </c>
      <c r="U709">
        <v>19</v>
      </c>
    </row>
    <row r="710" spans="1:21" x14ac:dyDescent="0.25">
      <c r="A710" s="68" t="s">
        <v>113</v>
      </c>
      <c r="B710" s="68" t="s">
        <v>188</v>
      </c>
      <c r="C710" s="68">
        <v>0</v>
      </c>
      <c r="D710" s="68">
        <v>1</v>
      </c>
      <c r="E710" s="68">
        <v>0</v>
      </c>
      <c r="F710" s="68">
        <v>1240</v>
      </c>
      <c r="P710" t="s">
        <v>113</v>
      </c>
      <c r="Q710" t="s">
        <v>188</v>
      </c>
      <c r="R710">
        <v>0</v>
      </c>
      <c r="S710">
        <v>1</v>
      </c>
      <c r="T710">
        <v>0</v>
      </c>
      <c r="U710">
        <v>1240</v>
      </c>
    </row>
    <row r="711" spans="1:21" x14ac:dyDescent="0.25">
      <c r="A711" s="68" t="s">
        <v>113</v>
      </c>
      <c r="B711" s="68" t="s">
        <v>188</v>
      </c>
      <c r="C711" s="68">
        <v>0</v>
      </c>
      <c r="D711" s="68">
        <v>1</v>
      </c>
      <c r="E711" s="68">
        <v>1</v>
      </c>
      <c r="F711" s="68">
        <v>52</v>
      </c>
      <c r="P711" t="s">
        <v>113</v>
      </c>
      <c r="Q711" t="s">
        <v>188</v>
      </c>
      <c r="R711">
        <v>0</v>
      </c>
      <c r="S711">
        <v>1</v>
      </c>
      <c r="T711">
        <v>1</v>
      </c>
      <c r="U711">
        <v>52</v>
      </c>
    </row>
    <row r="712" spans="1:21" x14ac:dyDescent="0.25">
      <c r="A712" s="68" t="s">
        <v>113</v>
      </c>
      <c r="B712" s="68" t="s">
        <v>188</v>
      </c>
      <c r="C712" s="68">
        <v>1</v>
      </c>
      <c r="D712" s="68">
        <v>0</v>
      </c>
      <c r="E712" s="68">
        <v>0</v>
      </c>
      <c r="F712" s="68">
        <v>148</v>
      </c>
      <c r="P712" t="s">
        <v>113</v>
      </c>
      <c r="Q712" t="s">
        <v>188</v>
      </c>
      <c r="R712">
        <v>1</v>
      </c>
      <c r="S712">
        <v>0</v>
      </c>
      <c r="T712">
        <v>0</v>
      </c>
      <c r="U712">
        <v>148</v>
      </c>
    </row>
    <row r="713" spans="1:21" x14ac:dyDescent="0.25">
      <c r="A713" s="68" t="s">
        <v>113</v>
      </c>
      <c r="B713" s="68" t="s">
        <v>188</v>
      </c>
      <c r="C713" s="68">
        <v>1</v>
      </c>
      <c r="D713" s="68">
        <v>0</v>
      </c>
      <c r="E713" s="68">
        <v>1</v>
      </c>
      <c r="F713" s="68">
        <v>3</v>
      </c>
      <c r="P713" t="s">
        <v>113</v>
      </c>
      <c r="Q713" t="s">
        <v>188</v>
      </c>
      <c r="R713">
        <v>1</v>
      </c>
      <c r="S713">
        <v>0</v>
      </c>
      <c r="T713">
        <v>1</v>
      </c>
      <c r="U713">
        <v>3</v>
      </c>
    </row>
    <row r="714" spans="1:21" x14ac:dyDescent="0.25">
      <c r="A714" s="68" t="s">
        <v>113</v>
      </c>
      <c r="B714" s="68" t="s">
        <v>188</v>
      </c>
      <c r="C714" s="68">
        <v>1</v>
      </c>
      <c r="D714" s="68">
        <v>1</v>
      </c>
      <c r="E714" s="68">
        <v>0</v>
      </c>
      <c r="F714" s="68">
        <v>1721</v>
      </c>
      <c r="P714" t="s">
        <v>113</v>
      </c>
      <c r="Q714" t="s">
        <v>188</v>
      </c>
      <c r="R714">
        <v>1</v>
      </c>
      <c r="S714">
        <v>1</v>
      </c>
      <c r="T714">
        <v>0</v>
      </c>
      <c r="U714">
        <v>1721</v>
      </c>
    </row>
    <row r="715" spans="1:21" x14ac:dyDescent="0.25">
      <c r="A715" s="68" t="s">
        <v>113</v>
      </c>
      <c r="B715" s="68" t="s">
        <v>188</v>
      </c>
      <c r="C715" s="68">
        <v>1</v>
      </c>
      <c r="D715" s="68">
        <v>1</v>
      </c>
      <c r="E715" s="68">
        <v>1</v>
      </c>
      <c r="F715" s="68">
        <v>27</v>
      </c>
      <c r="P715" t="s">
        <v>113</v>
      </c>
      <c r="Q715" t="s">
        <v>188</v>
      </c>
      <c r="R715">
        <v>1</v>
      </c>
      <c r="S715">
        <v>1</v>
      </c>
      <c r="T715">
        <v>1</v>
      </c>
      <c r="U715">
        <v>27</v>
      </c>
    </row>
    <row r="716" spans="1:21" x14ac:dyDescent="0.25">
      <c r="A716" s="68" t="s">
        <v>113</v>
      </c>
      <c r="B716" s="68" t="s">
        <v>189</v>
      </c>
      <c r="C716" s="68">
        <v>0</v>
      </c>
      <c r="D716" s="68">
        <v>0</v>
      </c>
      <c r="E716" s="68">
        <v>0</v>
      </c>
      <c r="F716" s="68">
        <v>1131</v>
      </c>
      <c r="P716" t="s">
        <v>113</v>
      </c>
      <c r="Q716" t="s">
        <v>189</v>
      </c>
      <c r="R716">
        <v>0</v>
      </c>
      <c r="S716">
        <v>0</v>
      </c>
      <c r="T716">
        <v>0</v>
      </c>
      <c r="U716">
        <v>1131</v>
      </c>
    </row>
    <row r="717" spans="1:21" x14ac:dyDescent="0.25">
      <c r="A717" s="68" t="s">
        <v>113</v>
      </c>
      <c r="B717" s="68" t="s">
        <v>189</v>
      </c>
      <c r="C717" s="68">
        <v>0</v>
      </c>
      <c r="D717" s="68">
        <v>0</v>
      </c>
      <c r="E717" s="68">
        <v>1</v>
      </c>
      <c r="F717" s="68">
        <v>28</v>
      </c>
      <c r="P717" t="s">
        <v>113</v>
      </c>
      <c r="Q717" t="s">
        <v>189</v>
      </c>
      <c r="R717">
        <v>0</v>
      </c>
      <c r="S717">
        <v>0</v>
      </c>
      <c r="T717">
        <v>1</v>
      </c>
      <c r="U717">
        <v>28</v>
      </c>
    </row>
    <row r="718" spans="1:21" x14ac:dyDescent="0.25">
      <c r="A718" s="68" t="s">
        <v>113</v>
      </c>
      <c r="B718" s="68" t="s">
        <v>189</v>
      </c>
      <c r="C718" s="68">
        <v>0</v>
      </c>
      <c r="D718" s="68">
        <v>1</v>
      </c>
      <c r="E718" s="68">
        <v>0</v>
      </c>
      <c r="F718" s="68">
        <v>1409</v>
      </c>
      <c r="P718" t="s">
        <v>113</v>
      </c>
      <c r="Q718" t="s">
        <v>189</v>
      </c>
      <c r="R718">
        <v>0</v>
      </c>
      <c r="S718">
        <v>1</v>
      </c>
      <c r="T718">
        <v>0</v>
      </c>
      <c r="U718">
        <v>1409</v>
      </c>
    </row>
    <row r="719" spans="1:21" x14ac:dyDescent="0.25">
      <c r="A719" s="68" t="s">
        <v>113</v>
      </c>
      <c r="B719" s="68" t="s">
        <v>189</v>
      </c>
      <c r="C719" s="68">
        <v>0</v>
      </c>
      <c r="D719" s="68">
        <v>1</v>
      </c>
      <c r="E719" s="68">
        <v>1</v>
      </c>
      <c r="F719" s="68">
        <v>51</v>
      </c>
      <c r="P719" t="s">
        <v>113</v>
      </c>
      <c r="Q719" t="s">
        <v>189</v>
      </c>
      <c r="R719">
        <v>0</v>
      </c>
      <c r="S719">
        <v>1</v>
      </c>
      <c r="T719">
        <v>1</v>
      </c>
      <c r="U719">
        <v>51</v>
      </c>
    </row>
    <row r="720" spans="1:21" x14ac:dyDescent="0.25">
      <c r="A720" s="68" t="s">
        <v>113</v>
      </c>
      <c r="B720" s="68" t="s">
        <v>189</v>
      </c>
      <c r="C720" s="68">
        <v>1</v>
      </c>
      <c r="D720" s="68">
        <v>0</v>
      </c>
      <c r="E720" s="68">
        <v>0</v>
      </c>
      <c r="F720" s="68">
        <v>258</v>
      </c>
      <c r="P720" t="s">
        <v>113</v>
      </c>
      <c r="Q720" t="s">
        <v>189</v>
      </c>
      <c r="R720">
        <v>1</v>
      </c>
      <c r="S720">
        <v>0</v>
      </c>
      <c r="T720">
        <v>0</v>
      </c>
      <c r="U720">
        <v>258</v>
      </c>
    </row>
    <row r="721" spans="1:21" x14ac:dyDescent="0.25">
      <c r="A721" s="68" t="s">
        <v>113</v>
      </c>
      <c r="B721" s="68" t="s">
        <v>189</v>
      </c>
      <c r="C721" s="68">
        <v>1</v>
      </c>
      <c r="D721" s="68">
        <v>0</v>
      </c>
      <c r="E721" s="68">
        <v>1</v>
      </c>
      <c r="F721" s="68">
        <v>2</v>
      </c>
      <c r="P721" t="s">
        <v>113</v>
      </c>
      <c r="Q721" t="s">
        <v>189</v>
      </c>
      <c r="R721">
        <v>1</v>
      </c>
      <c r="S721">
        <v>0</v>
      </c>
      <c r="T721">
        <v>1</v>
      </c>
      <c r="U721">
        <v>2</v>
      </c>
    </row>
    <row r="722" spans="1:21" x14ac:dyDescent="0.25">
      <c r="A722" s="68" t="s">
        <v>113</v>
      </c>
      <c r="B722" s="68" t="s">
        <v>189</v>
      </c>
      <c r="C722" s="68">
        <v>1</v>
      </c>
      <c r="D722" s="68">
        <v>1</v>
      </c>
      <c r="E722" s="68">
        <v>0</v>
      </c>
      <c r="F722" s="68">
        <v>1291</v>
      </c>
      <c r="P722" t="s">
        <v>113</v>
      </c>
      <c r="Q722" t="s">
        <v>189</v>
      </c>
      <c r="R722">
        <v>1</v>
      </c>
      <c r="S722">
        <v>1</v>
      </c>
      <c r="T722">
        <v>0</v>
      </c>
      <c r="U722">
        <v>1291</v>
      </c>
    </row>
    <row r="723" spans="1:21" x14ac:dyDescent="0.25">
      <c r="A723" s="68" t="s">
        <v>113</v>
      </c>
      <c r="B723" s="68" t="s">
        <v>189</v>
      </c>
      <c r="C723" s="68">
        <v>1</v>
      </c>
      <c r="D723" s="68">
        <v>1</v>
      </c>
      <c r="E723" s="68">
        <v>1</v>
      </c>
      <c r="F723" s="68">
        <v>7</v>
      </c>
      <c r="P723" t="s">
        <v>113</v>
      </c>
      <c r="Q723" t="s">
        <v>189</v>
      </c>
      <c r="R723">
        <v>1</v>
      </c>
      <c r="S723">
        <v>1</v>
      </c>
      <c r="T723">
        <v>1</v>
      </c>
      <c r="U723">
        <v>7</v>
      </c>
    </row>
    <row r="724" spans="1:21" x14ac:dyDescent="0.25">
      <c r="A724" s="68" t="s">
        <v>113</v>
      </c>
      <c r="B724" s="68" t="s">
        <v>190</v>
      </c>
      <c r="C724" s="68">
        <v>0</v>
      </c>
      <c r="D724" s="68">
        <v>0</v>
      </c>
      <c r="E724" s="68">
        <v>0</v>
      </c>
      <c r="F724" s="68">
        <v>845</v>
      </c>
      <c r="P724" t="s">
        <v>113</v>
      </c>
      <c r="Q724" t="s">
        <v>190</v>
      </c>
      <c r="R724">
        <v>0</v>
      </c>
      <c r="S724">
        <v>0</v>
      </c>
      <c r="T724">
        <v>0</v>
      </c>
      <c r="U724">
        <v>845</v>
      </c>
    </row>
    <row r="725" spans="1:21" x14ac:dyDescent="0.25">
      <c r="A725" s="68" t="s">
        <v>113</v>
      </c>
      <c r="B725" s="68" t="s">
        <v>190</v>
      </c>
      <c r="C725" s="68">
        <v>0</v>
      </c>
      <c r="D725" s="68">
        <v>0</v>
      </c>
      <c r="E725" s="68">
        <v>1</v>
      </c>
      <c r="F725" s="68">
        <v>14</v>
      </c>
      <c r="P725" t="s">
        <v>113</v>
      </c>
      <c r="Q725" t="s">
        <v>190</v>
      </c>
      <c r="R725">
        <v>0</v>
      </c>
      <c r="S725">
        <v>0</v>
      </c>
      <c r="T725">
        <v>1</v>
      </c>
      <c r="U725">
        <v>14</v>
      </c>
    </row>
    <row r="726" spans="1:21" x14ac:dyDescent="0.25">
      <c r="A726" s="68" t="s">
        <v>113</v>
      </c>
      <c r="B726" s="68" t="s">
        <v>190</v>
      </c>
      <c r="C726" s="68">
        <v>0</v>
      </c>
      <c r="D726" s="68">
        <v>1</v>
      </c>
      <c r="E726" s="68">
        <v>0</v>
      </c>
      <c r="F726" s="68">
        <v>360</v>
      </c>
      <c r="P726" t="s">
        <v>113</v>
      </c>
      <c r="Q726" t="s">
        <v>190</v>
      </c>
      <c r="R726">
        <v>0</v>
      </c>
      <c r="S726">
        <v>1</v>
      </c>
      <c r="T726">
        <v>0</v>
      </c>
      <c r="U726">
        <v>360</v>
      </c>
    </row>
    <row r="727" spans="1:21" x14ac:dyDescent="0.25">
      <c r="A727" s="68" t="s">
        <v>113</v>
      </c>
      <c r="B727" s="68" t="s">
        <v>190</v>
      </c>
      <c r="C727" s="68">
        <v>0</v>
      </c>
      <c r="D727" s="68">
        <v>1</v>
      </c>
      <c r="E727" s="68">
        <v>1</v>
      </c>
      <c r="F727" s="68">
        <v>7</v>
      </c>
      <c r="P727" t="s">
        <v>113</v>
      </c>
      <c r="Q727" t="s">
        <v>190</v>
      </c>
      <c r="R727">
        <v>0</v>
      </c>
      <c r="S727">
        <v>1</v>
      </c>
      <c r="T727">
        <v>1</v>
      </c>
      <c r="U727">
        <v>7</v>
      </c>
    </row>
    <row r="728" spans="1:21" x14ac:dyDescent="0.25">
      <c r="A728" s="68" t="s">
        <v>113</v>
      </c>
      <c r="B728" s="68" t="s">
        <v>190</v>
      </c>
      <c r="C728" s="68">
        <v>1</v>
      </c>
      <c r="D728" s="68">
        <v>0</v>
      </c>
      <c r="E728" s="68">
        <v>0</v>
      </c>
      <c r="F728" s="68">
        <v>180</v>
      </c>
      <c r="P728" t="s">
        <v>113</v>
      </c>
      <c r="Q728" t="s">
        <v>190</v>
      </c>
      <c r="R728">
        <v>1</v>
      </c>
      <c r="S728">
        <v>0</v>
      </c>
      <c r="T728">
        <v>0</v>
      </c>
      <c r="U728">
        <v>180</v>
      </c>
    </row>
    <row r="729" spans="1:21" x14ac:dyDescent="0.25">
      <c r="A729" s="68" t="s">
        <v>113</v>
      </c>
      <c r="B729" s="68" t="s">
        <v>190</v>
      </c>
      <c r="C729" s="68">
        <v>1</v>
      </c>
      <c r="D729" s="68">
        <v>0</v>
      </c>
      <c r="E729" s="68">
        <v>1</v>
      </c>
      <c r="F729" s="68">
        <v>1</v>
      </c>
      <c r="P729" t="s">
        <v>113</v>
      </c>
      <c r="Q729" t="s">
        <v>190</v>
      </c>
      <c r="R729">
        <v>1</v>
      </c>
      <c r="S729">
        <v>0</v>
      </c>
      <c r="T729">
        <v>1</v>
      </c>
      <c r="U729">
        <v>1</v>
      </c>
    </row>
    <row r="730" spans="1:21" x14ac:dyDescent="0.25">
      <c r="A730" s="68" t="s">
        <v>113</v>
      </c>
      <c r="B730" s="68" t="s">
        <v>190</v>
      </c>
      <c r="C730" s="68">
        <v>1</v>
      </c>
      <c r="D730" s="68">
        <v>1</v>
      </c>
      <c r="E730" s="68">
        <v>0</v>
      </c>
      <c r="F730" s="68">
        <v>233</v>
      </c>
      <c r="P730" t="s">
        <v>113</v>
      </c>
      <c r="Q730" t="s">
        <v>190</v>
      </c>
      <c r="R730">
        <v>1</v>
      </c>
      <c r="S730">
        <v>1</v>
      </c>
      <c r="T730">
        <v>0</v>
      </c>
      <c r="U730">
        <v>233</v>
      </c>
    </row>
    <row r="731" spans="1:21" x14ac:dyDescent="0.25">
      <c r="A731" s="68" t="s">
        <v>17</v>
      </c>
      <c r="B731" s="68" t="s">
        <v>186</v>
      </c>
      <c r="C731" s="68">
        <v>0</v>
      </c>
      <c r="D731" s="68">
        <v>0</v>
      </c>
      <c r="E731" s="68">
        <v>0</v>
      </c>
      <c r="F731" s="68">
        <v>27</v>
      </c>
      <c r="P731" t="s">
        <v>17</v>
      </c>
      <c r="Q731" t="s">
        <v>186</v>
      </c>
      <c r="R731">
        <v>0</v>
      </c>
      <c r="S731">
        <v>0</v>
      </c>
      <c r="T731">
        <v>0</v>
      </c>
      <c r="U731">
        <v>27</v>
      </c>
    </row>
    <row r="732" spans="1:21" x14ac:dyDescent="0.25">
      <c r="A732" s="68" t="s">
        <v>17</v>
      </c>
      <c r="B732" s="68" t="s">
        <v>186</v>
      </c>
      <c r="C732" s="68">
        <v>0</v>
      </c>
      <c r="D732" s="68">
        <v>0</v>
      </c>
      <c r="E732" s="68">
        <v>1</v>
      </c>
      <c r="F732" s="68">
        <v>181</v>
      </c>
      <c r="P732" t="s">
        <v>17</v>
      </c>
      <c r="Q732" t="s">
        <v>186</v>
      </c>
      <c r="R732">
        <v>0</v>
      </c>
      <c r="S732">
        <v>0</v>
      </c>
      <c r="T732">
        <v>1</v>
      </c>
      <c r="U732">
        <v>181</v>
      </c>
    </row>
    <row r="733" spans="1:21" x14ac:dyDescent="0.25">
      <c r="A733" s="68" t="s">
        <v>17</v>
      </c>
      <c r="B733" s="68" t="s">
        <v>186</v>
      </c>
      <c r="C733" s="68">
        <v>0</v>
      </c>
      <c r="D733" s="68">
        <v>1</v>
      </c>
      <c r="E733" s="68">
        <v>0</v>
      </c>
      <c r="F733" s="68">
        <v>3</v>
      </c>
      <c r="P733" t="s">
        <v>17</v>
      </c>
      <c r="Q733" t="s">
        <v>186</v>
      </c>
      <c r="R733">
        <v>0</v>
      </c>
      <c r="S733">
        <v>1</v>
      </c>
      <c r="T733">
        <v>0</v>
      </c>
      <c r="U733">
        <v>3</v>
      </c>
    </row>
    <row r="734" spans="1:21" x14ac:dyDescent="0.25">
      <c r="A734" s="68" t="s">
        <v>17</v>
      </c>
      <c r="B734" s="68" t="s">
        <v>186</v>
      </c>
      <c r="C734" s="68">
        <v>0</v>
      </c>
      <c r="D734" s="68">
        <v>1</v>
      </c>
      <c r="E734" s="68">
        <v>1</v>
      </c>
      <c r="F734" s="68">
        <v>3</v>
      </c>
      <c r="P734" t="s">
        <v>17</v>
      </c>
      <c r="Q734" t="s">
        <v>186</v>
      </c>
      <c r="R734">
        <v>0</v>
      </c>
      <c r="S734">
        <v>1</v>
      </c>
      <c r="T734">
        <v>1</v>
      </c>
      <c r="U734">
        <v>3</v>
      </c>
    </row>
    <row r="735" spans="1:21" x14ac:dyDescent="0.25">
      <c r="A735" s="68" t="s">
        <v>17</v>
      </c>
      <c r="B735" s="68" t="s">
        <v>186</v>
      </c>
      <c r="C735" s="68">
        <v>1</v>
      </c>
      <c r="D735" s="68">
        <v>0</v>
      </c>
      <c r="E735" s="68">
        <v>0</v>
      </c>
      <c r="F735" s="68">
        <v>8</v>
      </c>
      <c r="P735" t="s">
        <v>17</v>
      </c>
      <c r="Q735" t="s">
        <v>186</v>
      </c>
      <c r="R735">
        <v>1</v>
      </c>
      <c r="S735">
        <v>0</v>
      </c>
      <c r="T735">
        <v>0</v>
      </c>
      <c r="U735">
        <v>8</v>
      </c>
    </row>
    <row r="736" spans="1:21" x14ac:dyDescent="0.25">
      <c r="A736" s="68" t="s">
        <v>17</v>
      </c>
      <c r="B736" s="68" t="s">
        <v>186</v>
      </c>
      <c r="C736" s="68">
        <v>1</v>
      </c>
      <c r="D736" s="68">
        <v>0</v>
      </c>
      <c r="E736" s="68">
        <v>1</v>
      </c>
      <c r="F736" s="68">
        <v>150</v>
      </c>
      <c r="P736" t="s">
        <v>17</v>
      </c>
      <c r="Q736" t="s">
        <v>186</v>
      </c>
      <c r="R736">
        <v>1</v>
      </c>
      <c r="S736">
        <v>0</v>
      </c>
      <c r="T736">
        <v>1</v>
      </c>
      <c r="U736">
        <v>150</v>
      </c>
    </row>
    <row r="737" spans="1:21" x14ac:dyDescent="0.25">
      <c r="A737" s="68" t="s">
        <v>17</v>
      </c>
      <c r="B737" s="68" t="s">
        <v>186</v>
      </c>
      <c r="C737" s="68">
        <v>1</v>
      </c>
      <c r="D737" s="68">
        <v>1</v>
      </c>
      <c r="E737" s="68">
        <v>0</v>
      </c>
      <c r="F737" s="68">
        <v>12</v>
      </c>
      <c r="P737" t="s">
        <v>17</v>
      </c>
      <c r="Q737" t="s">
        <v>186</v>
      </c>
      <c r="R737">
        <v>1</v>
      </c>
      <c r="S737">
        <v>1</v>
      </c>
      <c r="T737">
        <v>0</v>
      </c>
      <c r="U737">
        <v>12</v>
      </c>
    </row>
    <row r="738" spans="1:21" x14ac:dyDescent="0.25">
      <c r="A738" s="68" t="s">
        <v>17</v>
      </c>
      <c r="B738" s="68" t="s">
        <v>186</v>
      </c>
      <c r="C738" s="68">
        <v>1</v>
      </c>
      <c r="D738" s="68">
        <v>1</v>
      </c>
      <c r="E738" s="68">
        <v>1</v>
      </c>
      <c r="F738" s="68">
        <v>16</v>
      </c>
      <c r="P738" t="s">
        <v>17</v>
      </c>
      <c r="Q738" t="s">
        <v>186</v>
      </c>
      <c r="R738">
        <v>1</v>
      </c>
      <c r="S738">
        <v>1</v>
      </c>
      <c r="T738">
        <v>1</v>
      </c>
      <c r="U738">
        <v>16</v>
      </c>
    </row>
    <row r="739" spans="1:21" x14ac:dyDescent="0.25">
      <c r="A739" s="68" t="s">
        <v>17</v>
      </c>
      <c r="B739" s="68" t="s">
        <v>187</v>
      </c>
      <c r="C739" s="68">
        <v>0</v>
      </c>
      <c r="D739" s="68">
        <v>0</v>
      </c>
      <c r="E739" s="68">
        <v>0</v>
      </c>
      <c r="F739" s="68">
        <v>23</v>
      </c>
      <c r="P739" t="s">
        <v>17</v>
      </c>
      <c r="Q739" t="s">
        <v>187</v>
      </c>
      <c r="R739">
        <v>0</v>
      </c>
      <c r="S739">
        <v>0</v>
      </c>
      <c r="T739">
        <v>0</v>
      </c>
      <c r="U739">
        <v>23</v>
      </c>
    </row>
    <row r="740" spans="1:21" x14ac:dyDescent="0.25">
      <c r="A740" s="68" t="s">
        <v>17</v>
      </c>
      <c r="B740" s="68" t="s">
        <v>187</v>
      </c>
      <c r="C740" s="68">
        <v>0</v>
      </c>
      <c r="D740" s="68">
        <v>0</v>
      </c>
      <c r="E740" s="68">
        <v>1</v>
      </c>
      <c r="F740" s="68">
        <v>85</v>
      </c>
      <c r="P740" t="s">
        <v>17</v>
      </c>
      <c r="Q740" t="s">
        <v>187</v>
      </c>
      <c r="R740">
        <v>0</v>
      </c>
      <c r="S740">
        <v>0</v>
      </c>
      <c r="T740">
        <v>1</v>
      </c>
      <c r="U740">
        <v>85</v>
      </c>
    </row>
    <row r="741" spans="1:21" x14ac:dyDescent="0.25">
      <c r="A741" s="68" t="s">
        <v>17</v>
      </c>
      <c r="B741" s="68" t="s">
        <v>187</v>
      </c>
      <c r="C741" s="68">
        <v>0</v>
      </c>
      <c r="D741" s="68">
        <v>1</v>
      </c>
      <c r="E741" s="68">
        <v>0</v>
      </c>
      <c r="F741" s="68">
        <v>4</v>
      </c>
      <c r="P741" t="s">
        <v>17</v>
      </c>
      <c r="Q741" t="s">
        <v>187</v>
      </c>
      <c r="R741">
        <v>0</v>
      </c>
      <c r="S741">
        <v>1</v>
      </c>
      <c r="T741">
        <v>0</v>
      </c>
      <c r="U741">
        <v>4</v>
      </c>
    </row>
    <row r="742" spans="1:21" x14ac:dyDescent="0.25">
      <c r="A742" s="68" t="s">
        <v>17</v>
      </c>
      <c r="B742" s="68" t="s">
        <v>187</v>
      </c>
      <c r="C742" s="68">
        <v>0</v>
      </c>
      <c r="D742" s="68">
        <v>1</v>
      </c>
      <c r="E742" s="68">
        <v>1</v>
      </c>
      <c r="F742" s="68">
        <v>2</v>
      </c>
      <c r="P742" t="s">
        <v>17</v>
      </c>
      <c r="Q742" t="s">
        <v>187</v>
      </c>
      <c r="R742">
        <v>0</v>
      </c>
      <c r="S742">
        <v>1</v>
      </c>
      <c r="T742">
        <v>1</v>
      </c>
      <c r="U742">
        <v>2</v>
      </c>
    </row>
    <row r="743" spans="1:21" x14ac:dyDescent="0.25">
      <c r="A743" s="68" t="s">
        <v>17</v>
      </c>
      <c r="B743" s="68" t="s">
        <v>187</v>
      </c>
      <c r="C743" s="68">
        <v>1</v>
      </c>
      <c r="D743" s="68">
        <v>0</v>
      </c>
      <c r="E743" s="68">
        <v>0</v>
      </c>
      <c r="F743" s="68">
        <v>15</v>
      </c>
      <c r="P743" t="s">
        <v>17</v>
      </c>
      <c r="Q743" t="s">
        <v>187</v>
      </c>
      <c r="R743">
        <v>1</v>
      </c>
      <c r="S743">
        <v>0</v>
      </c>
      <c r="T743">
        <v>0</v>
      </c>
      <c r="U743">
        <v>15</v>
      </c>
    </row>
    <row r="744" spans="1:21" x14ac:dyDescent="0.25">
      <c r="A744" s="68" t="s">
        <v>17</v>
      </c>
      <c r="B744" s="68" t="s">
        <v>187</v>
      </c>
      <c r="C744" s="68">
        <v>1</v>
      </c>
      <c r="D744" s="68">
        <v>0</v>
      </c>
      <c r="E744" s="68">
        <v>1</v>
      </c>
      <c r="F744" s="68">
        <v>137</v>
      </c>
      <c r="P744" t="s">
        <v>17</v>
      </c>
      <c r="Q744" t="s">
        <v>187</v>
      </c>
      <c r="R744">
        <v>1</v>
      </c>
      <c r="S744">
        <v>0</v>
      </c>
      <c r="T744">
        <v>1</v>
      </c>
      <c r="U744">
        <v>137</v>
      </c>
    </row>
    <row r="745" spans="1:21" x14ac:dyDescent="0.25">
      <c r="A745" s="68" t="s">
        <v>17</v>
      </c>
      <c r="B745" s="68" t="s">
        <v>187</v>
      </c>
      <c r="C745" s="68">
        <v>1</v>
      </c>
      <c r="D745" s="68">
        <v>1</v>
      </c>
      <c r="E745" s="68">
        <v>0</v>
      </c>
      <c r="F745" s="68">
        <v>13</v>
      </c>
      <c r="P745" t="s">
        <v>17</v>
      </c>
      <c r="Q745" t="s">
        <v>187</v>
      </c>
      <c r="R745">
        <v>1</v>
      </c>
      <c r="S745">
        <v>1</v>
      </c>
      <c r="T745">
        <v>0</v>
      </c>
      <c r="U745">
        <v>13</v>
      </c>
    </row>
    <row r="746" spans="1:21" x14ac:dyDescent="0.25">
      <c r="A746" s="68" t="s">
        <v>17</v>
      </c>
      <c r="B746" s="68" t="s">
        <v>187</v>
      </c>
      <c r="C746" s="68">
        <v>1</v>
      </c>
      <c r="D746" s="68">
        <v>1</v>
      </c>
      <c r="E746" s="68">
        <v>1</v>
      </c>
      <c r="F746" s="68">
        <v>11</v>
      </c>
      <c r="P746" t="s">
        <v>17</v>
      </c>
      <c r="Q746" t="s">
        <v>187</v>
      </c>
      <c r="R746">
        <v>1</v>
      </c>
      <c r="S746">
        <v>1</v>
      </c>
      <c r="T746">
        <v>1</v>
      </c>
      <c r="U746">
        <v>11</v>
      </c>
    </row>
    <row r="747" spans="1:21" x14ac:dyDescent="0.25">
      <c r="A747" s="68" t="s">
        <v>17</v>
      </c>
      <c r="B747" s="68" t="s">
        <v>188</v>
      </c>
      <c r="C747" s="68">
        <v>0</v>
      </c>
      <c r="D747" s="68">
        <v>0</v>
      </c>
      <c r="E747" s="68">
        <v>0</v>
      </c>
      <c r="F747" s="68">
        <v>36</v>
      </c>
      <c r="P747" t="s">
        <v>17</v>
      </c>
      <c r="Q747" t="s">
        <v>188</v>
      </c>
      <c r="R747">
        <v>0</v>
      </c>
      <c r="S747">
        <v>0</v>
      </c>
      <c r="T747">
        <v>0</v>
      </c>
      <c r="U747">
        <v>36</v>
      </c>
    </row>
    <row r="748" spans="1:21" x14ac:dyDescent="0.25">
      <c r="A748" s="68" t="s">
        <v>17</v>
      </c>
      <c r="B748" s="68" t="s">
        <v>188</v>
      </c>
      <c r="C748" s="68">
        <v>0</v>
      </c>
      <c r="D748" s="68">
        <v>0</v>
      </c>
      <c r="E748" s="68">
        <v>1</v>
      </c>
      <c r="F748" s="68">
        <v>113</v>
      </c>
      <c r="P748" t="s">
        <v>17</v>
      </c>
      <c r="Q748" t="s">
        <v>188</v>
      </c>
      <c r="R748">
        <v>0</v>
      </c>
      <c r="S748">
        <v>0</v>
      </c>
      <c r="T748">
        <v>1</v>
      </c>
      <c r="U748">
        <v>113</v>
      </c>
    </row>
    <row r="749" spans="1:21" x14ac:dyDescent="0.25">
      <c r="A749" s="68" t="s">
        <v>17</v>
      </c>
      <c r="B749" s="68" t="s">
        <v>188</v>
      </c>
      <c r="C749" s="68">
        <v>0</v>
      </c>
      <c r="D749" s="68">
        <v>1</v>
      </c>
      <c r="E749" s="68">
        <v>0</v>
      </c>
      <c r="F749" s="68">
        <v>6</v>
      </c>
      <c r="P749" t="s">
        <v>17</v>
      </c>
      <c r="Q749" t="s">
        <v>188</v>
      </c>
      <c r="R749">
        <v>0</v>
      </c>
      <c r="S749">
        <v>1</v>
      </c>
      <c r="T749">
        <v>0</v>
      </c>
      <c r="U749">
        <v>6</v>
      </c>
    </row>
    <row r="750" spans="1:21" x14ac:dyDescent="0.25">
      <c r="A750" s="68" t="s">
        <v>17</v>
      </c>
      <c r="B750" s="68" t="s">
        <v>188</v>
      </c>
      <c r="C750" s="68">
        <v>0</v>
      </c>
      <c r="D750" s="68">
        <v>1</v>
      </c>
      <c r="E750" s="68">
        <v>1</v>
      </c>
      <c r="F750" s="68">
        <v>5</v>
      </c>
      <c r="P750" t="s">
        <v>17</v>
      </c>
      <c r="Q750" t="s">
        <v>188</v>
      </c>
      <c r="R750">
        <v>0</v>
      </c>
      <c r="S750">
        <v>1</v>
      </c>
      <c r="T750">
        <v>1</v>
      </c>
      <c r="U750">
        <v>5</v>
      </c>
    </row>
    <row r="751" spans="1:21" x14ac:dyDescent="0.25">
      <c r="A751" s="68" t="s">
        <v>17</v>
      </c>
      <c r="B751" s="68" t="s">
        <v>188</v>
      </c>
      <c r="C751" s="68">
        <v>1</v>
      </c>
      <c r="D751" s="68">
        <v>0</v>
      </c>
      <c r="E751" s="68">
        <v>0</v>
      </c>
      <c r="F751" s="68">
        <v>25</v>
      </c>
      <c r="P751" t="s">
        <v>17</v>
      </c>
      <c r="Q751" t="s">
        <v>188</v>
      </c>
      <c r="R751">
        <v>1</v>
      </c>
      <c r="S751">
        <v>0</v>
      </c>
      <c r="T751">
        <v>0</v>
      </c>
      <c r="U751">
        <v>25</v>
      </c>
    </row>
    <row r="752" spans="1:21" x14ac:dyDescent="0.25">
      <c r="A752" s="68" t="s">
        <v>17</v>
      </c>
      <c r="B752" s="68" t="s">
        <v>188</v>
      </c>
      <c r="C752" s="68">
        <v>1</v>
      </c>
      <c r="D752" s="68">
        <v>0</v>
      </c>
      <c r="E752" s="68">
        <v>1</v>
      </c>
      <c r="F752" s="68">
        <v>186</v>
      </c>
      <c r="P752" t="s">
        <v>17</v>
      </c>
      <c r="Q752" t="s">
        <v>188</v>
      </c>
      <c r="R752">
        <v>1</v>
      </c>
      <c r="S752">
        <v>0</v>
      </c>
      <c r="T752">
        <v>1</v>
      </c>
      <c r="U752">
        <v>186</v>
      </c>
    </row>
    <row r="753" spans="1:21" x14ac:dyDescent="0.25">
      <c r="A753" s="68" t="s">
        <v>17</v>
      </c>
      <c r="B753" s="68" t="s">
        <v>188</v>
      </c>
      <c r="C753" s="68">
        <v>1</v>
      </c>
      <c r="D753" s="68">
        <v>1</v>
      </c>
      <c r="E753" s="68">
        <v>0</v>
      </c>
      <c r="F753" s="68">
        <v>6</v>
      </c>
      <c r="P753" t="s">
        <v>17</v>
      </c>
      <c r="Q753" t="s">
        <v>188</v>
      </c>
      <c r="R753">
        <v>1</v>
      </c>
      <c r="S753">
        <v>1</v>
      </c>
      <c r="T753">
        <v>0</v>
      </c>
      <c r="U753">
        <v>6</v>
      </c>
    </row>
    <row r="754" spans="1:21" x14ac:dyDescent="0.25">
      <c r="A754" s="68" t="s">
        <v>17</v>
      </c>
      <c r="B754" s="68" t="s">
        <v>188</v>
      </c>
      <c r="C754" s="68">
        <v>1</v>
      </c>
      <c r="D754" s="68">
        <v>1</v>
      </c>
      <c r="E754" s="68">
        <v>1</v>
      </c>
      <c r="F754" s="68">
        <v>30</v>
      </c>
      <c r="P754" t="s">
        <v>17</v>
      </c>
      <c r="Q754" t="s">
        <v>188</v>
      </c>
      <c r="R754">
        <v>1</v>
      </c>
      <c r="S754">
        <v>1</v>
      </c>
      <c r="T754">
        <v>1</v>
      </c>
      <c r="U754">
        <v>30</v>
      </c>
    </row>
    <row r="755" spans="1:21" x14ac:dyDescent="0.25">
      <c r="A755" s="68" t="s">
        <v>17</v>
      </c>
      <c r="B755" s="68" t="s">
        <v>189</v>
      </c>
      <c r="C755" s="68">
        <v>0</v>
      </c>
      <c r="D755" s="68">
        <v>0</v>
      </c>
      <c r="E755" s="68">
        <v>0</v>
      </c>
      <c r="F755" s="68">
        <v>49</v>
      </c>
      <c r="P755" t="s">
        <v>17</v>
      </c>
      <c r="Q755" t="s">
        <v>189</v>
      </c>
      <c r="R755">
        <v>0</v>
      </c>
      <c r="S755">
        <v>0</v>
      </c>
      <c r="T755">
        <v>0</v>
      </c>
      <c r="U755">
        <v>49</v>
      </c>
    </row>
    <row r="756" spans="1:21" x14ac:dyDescent="0.25">
      <c r="A756" s="68" t="s">
        <v>17</v>
      </c>
      <c r="B756" s="68" t="s">
        <v>189</v>
      </c>
      <c r="C756" s="68">
        <v>0</v>
      </c>
      <c r="D756" s="68">
        <v>0</v>
      </c>
      <c r="E756" s="68">
        <v>1</v>
      </c>
      <c r="F756" s="68">
        <v>86</v>
      </c>
      <c r="P756" t="s">
        <v>17</v>
      </c>
      <c r="Q756" t="s">
        <v>189</v>
      </c>
      <c r="R756">
        <v>0</v>
      </c>
      <c r="S756">
        <v>0</v>
      </c>
      <c r="T756">
        <v>1</v>
      </c>
      <c r="U756">
        <v>86</v>
      </c>
    </row>
    <row r="757" spans="1:21" x14ac:dyDescent="0.25">
      <c r="A757" s="68" t="s">
        <v>17</v>
      </c>
      <c r="B757" s="68" t="s">
        <v>189</v>
      </c>
      <c r="C757" s="68">
        <v>0</v>
      </c>
      <c r="D757" s="68">
        <v>1</v>
      </c>
      <c r="E757" s="68">
        <v>0</v>
      </c>
      <c r="F757" s="68">
        <v>1</v>
      </c>
      <c r="P757" t="s">
        <v>17</v>
      </c>
      <c r="Q757" t="s">
        <v>189</v>
      </c>
      <c r="R757">
        <v>0</v>
      </c>
      <c r="S757">
        <v>1</v>
      </c>
      <c r="T757">
        <v>0</v>
      </c>
      <c r="U757">
        <v>1</v>
      </c>
    </row>
    <row r="758" spans="1:21" x14ac:dyDescent="0.25">
      <c r="A758" s="68" t="s">
        <v>17</v>
      </c>
      <c r="B758" s="68" t="s">
        <v>189</v>
      </c>
      <c r="C758" s="68">
        <v>0</v>
      </c>
      <c r="D758" s="68">
        <v>1</v>
      </c>
      <c r="E758" s="68">
        <v>1</v>
      </c>
      <c r="F758" s="68">
        <v>1</v>
      </c>
      <c r="P758" t="s">
        <v>17</v>
      </c>
      <c r="Q758" t="s">
        <v>189</v>
      </c>
      <c r="R758">
        <v>0</v>
      </c>
      <c r="S758">
        <v>1</v>
      </c>
      <c r="T758">
        <v>1</v>
      </c>
      <c r="U758">
        <v>1</v>
      </c>
    </row>
    <row r="759" spans="1:21" x14ac:dyDescent="0.25">
      <c r="A759" s="68" t="s">
        <v>17</v>
      </c>
      <c r="B759" s="68" t="s">
        <v>189</v>
      </c>
      <c r="C759" s="68">
        <v>1</v>
      </c>
      <c r="D759" s="68">
        <v>0</v>
      </c>
      <c r="E759" s="68">
        <v>0</v>
      </c>
      <c r="F759" s="68">
        <v>49</v>
      </c>
      <c r="P759" t="s">
        <v>17</v>
      </c>
      <c r="Q759" t="s">
        <v>189</v>
      </c>
      <c r="R759">
        <v>1</v>
      </c>
      <c r="S759">
        <v>0</v>
      </c>
      <c r="T759">
        <v>0</v>
      </c>
      <c r="U759">
        <v>49</v>
      </c>
    </row>
    <row r="760" spans="1:21" x14ac:dyDescent="0.25">
      <c r="A760" s="68" t="s">
        <v>17</v>
      </c>
      <c r="B760" s="68" t="s">
        <v>189</v>
      </c>
      <c r="C760" s="68">
        <v>1</v>
      </c>
      <c r="D760" s="68">
        <v>0</v>
      </c>
      <c r="E760" s="68">
        <v>1</v>
      </c>
      <c r="F760" s="68">
        <v>176</v>
      </c>
      <c r="P760" t="s">
        <v>17</v>
      </c>
      <c r="Q760" t="s">
        <v>189</v>
      </c>
      <c r="R760">
        <v>1</v>
      </c>
      <c r="S760">
        <v>0</v>
      </c>
      <c r="T760">
        <v>1</v>
      </c>
      <c r="U760">
        <v>176</v>
      </c>
    </row>
    <row r="761" spans="1:21" x14ac:dyDescent="0.25">
      <c r="A761" s="68" t="s">
        <v>17</v>
      </c>
      <c r="B761" s="68" t="s">
        <v>189</v>
      </c>
      <c r="C761" s="68">
        <v>1</v>
      </c>
      <c r="D761" s="68">
        <v>1</v>
      </c>
      <c r="E761" s="68">
        <v>0</v>
      </c>
      <c r="F761" s="68">
        <v>9</v>
      </c>
      <c r="P761" t="s">
        <v>17</v>
      </c>
      <c r="Q761" t="s">
        <v>189</v>
      </c>
      <c r="R761">
        <v>1</v>
      </c>
      <c r="S761">
        <v>1</v>
      </c>
      <c r="T761">
        <v>0</v>
      </c>
      <c r="U761">
        <v>9</v>
      </c>
    </row>
    <row r="762" spans="1:21" x14ac:dyDescent="0.25">
      <c r="A762" s="68" t="s">
        <v>17</v>
      </c>
      <c r="B762" s="68" t="s">
        <v>189</v>
      </c>
      <c r="C762" s="68">
        <v>1</v>
      </c>
      <c r="D762" s="68">
        <v>1</v>
      </c>
      <c r="E762" s="68">
        <v>1</v>
      </c>
      <c r="F762" s="68">
        <v>20</v>
      </c>
      <c r="P762" t="s">
        <v>17</v>
      </c>
      <c r="Q762" t="s">
        <v>189</v>
      </c>
      <c r="R762">
        <v>1</v>
      </c>
      <c r="S762">
        <v>1</v>
      </c>
      <c r="T762">
        <v>1</v>
      </c>
      <c r="U762">
        <v>20</v>
      </c>
    </row>
    <row r="763" spans="1:21" x14ac:dyDescent="0.25">
      <c r="A763" s="68" t="s">
        <v>17</v>
      </c>
      <c r="B763" s="68" t="s">
        <v>190</v>
      </c>
      <c r="C763" s="68">
        <v>0</v>
      </c>
      <c r="D763" s="68">
        <v>0</v>
      </c>
      <c r="E763" s="68">
        <v>0</v>
      </c>
      <c r="F763" s="68">
        <v>103</v>
      </c>
      <c r="P763" t="s">
        <v>17</v>
      </c>
      <c r="Q763" t="s">
        <v>190</v>
      </c>
      <c r="R763">
        <v>0</v>
      </c>
      <c r="S763">
        <v>0</v>
      </c>
      <c r="T763">
        <v>0</v>
      </c>
      <c r="U763">
        <v>103</v>
      </c>
    </row>
    <row r="764" spans="1:21" x14ac:dyDescent="0.25">
      <c r="A764" s="68" t="s">
        <v>17</v>
      </c>
      <c r="B764" s="68" t="s">
        <v>190</v>
      </c>
      <c r="C764" s="68">
        <v>0</v>
      </c>
      <c r="D764" s="68">
        <v>0</v>
      </c>
      <c r="E764" s="68">
        <v>1</v>
      </c>
      <c r="F764" s="68">
        <v>87</v>
      </c>
      <c r="P764" t="s">
        <v>17</v>
      </c>
      <c r="Q764" t="s">
        <v>190</v>
      </c>
      <c r="R764">
        <v>0</v>
      </c>
      <c r="S764">
        <v>0</v>
      </c>
      <c r="T764">
        <v>1</v>
      </c>
      <c r="U764">
        <v>87</v>
      </c>
    </row>
    <row r="765" spans="1:21" x14ac:dyDescent="0.25">
      <c r="A765" s="68" t="s">
        <v>17</v>
      </c>
      <c r="B765" s="68" t="s">
        <v>190</v>
      </c>
      <c r="C765" s="68">
        <v>0</v>
      </c>
      <c r="D765" s="68">
        <v>1</v>
      </c>
      <c r="E765" s="68">
        <v>1</v>
      </c>
      <c r="F765" s="68">
        <v>1</v>
      </c>
      <c r="P765" t="s">
        <v>17</v>
      </c>
      <c r="Q765" t="s">
        <v>190</v>
      </c>
      <c r="R765">
        <v>0</v>
      </c>
      <c r="S765">
        <v>1</v>
      </c>
      <c r="T765">
        <v>1</v>
      </c>
      <c r="U765">
        <v>1</v>
      </c>
    </row>
    <row r="766" spans="1:21" x14ac:dyDescent="0.25">
      <c r="A766" s="68" t="s">
        <v>17</v>
      </c>
      <c r="B766" s="68" t="s">
        <v>190</v>
      </c>
      <c r="C766" s="68">
        <v>1</v>
      </c>
      <c r="D766" s="68">
        <v>0</v>
      </c>
      <c r="E766" s="68">
        <v>0</v>
      </c>
      <c r="F766" s="68">
        <v>75</v>
      </c>
      <c r="P766" t="s">
        <v>17</v>
      </c>
      <c r="Q766" t="s">
        <v>190</v>
      </c>
      <c r="R766">
        <v>1</v>
      </c>
      <c r="S766">
        <v>0</v>
      </c>
      <c r="T766">
        <v>0</v>
      </c>
      <c r="U766">
        <v>75</v>
      </c>
    </row>
    <row r="767" spans="1:21" x14ac:dyDescent="0.25">
      <c r="A767" s="68" t="s">
        <v>17</v>
      </c>
      <c r="B767" s="68" t="s">
        <v>190</v>
      </c>
      <c r="C767" s="68">
        <v>1</v>
      </c>
      <c r="D767" s="68">
        <v>0</v>
      </c>
      <c r="E767" s="68">
        <v>1</v>
      </c>
      <c r="F767" s="68">
        <v>93</v>
      </c>
      <c r="P767" t="s">
        <v>17</v>
      </c>
      <c r="Q767" t="s">
        <v>190</v>
      </c>
      <c r="R767">
        <v>1</v>
      </c>
      <c r="S767">
        <v>0</v>
      </c>
      <c r="T767">
        <v>1</v>
      </c>
      <c r="U767">
        <v>93</v>
      </c>
    </row>
    <row r="768" spans="1:21" x14ac:dyDescent="0.25">
      <c r="A768" s="68" t="s">
        <v>17</v>
      </c>
      <c r="B768" s="68" t="s">
        <v>190</v>
      </c>
      <c r="C768" s="68">
        <v>1</v>
      </c>
      <c r="D768" s="68">
        <v>1</v>
      </c>
      <c r="E768" s="68">
        <v>0</v>
      </c>
      <c r="F768" s="68">
        <v>5</v>
      </c>
      <c r="P768" t="s">
        <v>17</v>
      </c>
      <c r="Q768" t="s">
        <v>190</v>
      </c>
      <c r="R768">
        <v>1</v>
      </c>
      <c r="S768">
        <v>1</v>
      </c>
      <c r="T768">
        <v>0</v>
      </c>
      <c r="U768">
        <v>5</v>
      </c>
    </row>
    <row r="769" spans="1:21" x14ac:dyDescent="0.25">
      <c r="A769" s="68" t="s">
        <v>17</v>
      </c>
      <c r="B769" s="68" t="s">
        <v>190</v>
      </c>
      <c r="C769" s="68">
        <v>1</v>
      </c>
      <c r="D769" s="68">
        <v>1</v>
      </c>
      <c r="E769" s="68">
        <v>1</v>
      </c>
      <c r="F769" s="68">
        <v>1</v>
      </c>
      <c r="P769" t="s">
        <v>17</v>
      </c>
      <c r="Q769" t="s">
        <v>190</v>
      </c>
      <c r="R769">
        <v>1</v>
      </c>
      <c r="S769">
        <v>1</v>
      </c>
      <c r="T769">
        <v>1</v>
      </c>
      <c r="U769">
        <v>1</v>
      </c>
    </row>
    <row r="770" spans="1:21" x14ac:dyDescent="0.25">
      <c r="A770" s="68" t="s">
        <v>13</v>
      </c>
      <c r="B770" s="68" t="s">
        <v>186</v>
      </c>
      <c r="C770" s="68">
        <v>0</v>
      </c>
      <c r="D770" s="68">
        <v>0</v>
      </c>
      <c r="E770" s="68">
        <v>0</v>
      </c>
      <c r="F770" s="68">
        <v>248</v>
      </c>
      <c r="P770" t="s">
        <v>13</v>
      </c>
      <c r="Q770" t="s">
        <v>186</v>
      </c>
      <c r="R770">
        <v>0</v>
      </c>
      <c r="S770">
        <v>0</v>
      </c>
      <c r="T770">
        <v>0</v>
      </c>
      <c r="U770">
        <v>248</v>
      </c>
    </row>
    <row r="771" spans="1:21" x14ac:dyDescent="0.25">
      <c r="A771" s="68" t="s">
        <v>13</v>
      </c>
      <c r="B771" s="68" t="s">
        <v>186</v>
      </c>
      <c r="C771" s="68">
        <v>0</v>
      </c>
      <c r="D771" s="68">
        <v>0</v>
      </c>
      <c r="E771" s="68">
        <v>1</v>
      </c>
      <c r="F771" s="68">
        <v>85</v>
      </c>
      <c r="P771" t="s">
        <v>13</v>
      </c>
      <c r="Q771" t="s">
        <v>186</v>
      </c>
      <c r="R771">
        <v>0</v>
      </c>
      <c r="S771">
        <v>0</v>
      </c>
      <c r="T771">
        <v>1</v>
      </c>
      <c r="U771">
        <v>85</v>
      </c>
    </row>
    <row r="772" spans="1:21" x14ac:dyDescent="0.25">
      <c r="A772" s="68" t="s">
        <v>13</v>
      </c>
      <c r="B772" s="68" t="s">
        <v>186</v>
      </c>
      <c r="C772" s="68">
        <v>0</v>
      </c>
      <c r="D772" s="68">
        <v>1</v>
      </c>
      <c r="E772" s="68">
        <v>0</v>
      </c>
      <c r="F772" s="68">
        <v>325</v>
      </c>
      <c r="P772" t="s">
        <v>13</v>
      </c>
      <c r="Q772" t="s">
        <v>186</v>
      </c>
      <c r="R772">
        <v>0</v>
      </c>
      <c r="S772">
        <v>1</v>
      </c>
      <c r="T772">
        <v>0</v>
      </c>
      <c r="U772">
        <v>325</v>
      </c>
    </row>
    <row r="773" spans="1:21" x14ac:dyDescent="0.25">
      <c r="A773" s="68" t="s">
        <v>13</v>
      </c>
      <c r="B773" s="68" t="s">
        <v>186</v>
      </c>
      <c r="C773" s="68">
        <v>0</v>
      </c>
      <c r="D773" s="68">
        <v>1</v>
      </c>
      <c r="E773" s="68">
        <v>1</v>
      </c>
      <c r="F773" s="68">
        <v>177</v>
      </c>
      <c r="P773" t="s">
        <v>13</v>
      </c>
      <c r="Q773" t="s">
        <v>186</v>
      </c>
      <c r="R773">
        <v>0</v>
      </c>
      <c r="S773">
        <v>1</v>
      </c>
      <c r="T773">
        <v>1</v>
      </c>
      <c r="U773">
        <v>177</v>
      </c>
    </row>
    <row r="774" spans="1:21" x14ac:dyDescent="0.25">
      <c r="A774" s="68" t="s">
        <v>13</v>
      </c>
      <c r="B774" s="68" t="s">
        <v>186</v>
      </c>
      <c r="C774" s="68">
        <v>1</v>
      </c>
      <c r="D774" s="68">
        <v>0</v>
      </c>
      <c r="E774" s="68">
        <v>0</v>
      </c>
      <c r="F774" s="68">
        <v>11</v>
      </c>
      <c r="P774" t="s">
        <v>13</v>
      </c>
      <c r="Q774" t="s">
        <v>186</v>
      </c>
      <c r="R774">
        <v>1</v>
      </c>
      <c r="S774">
        <v>0</v>
      </c>
      <c r="T774">
        <v>0</v>
      </c>
      <c r="U774">
        <v>11</v>
      </c>
    </row>
    <row r="775" spans="1:21" x14ac:dyDescent="0.25">
      <c r="A775" s="68" t="s">
        <v>13</v>
      </c>
      <c r="B775" s="68" t="s">
        <v>186</v>
      </c>
      <c r="C775" s="68">
        <v>1</v>
      </c>
      <c r="D775" s="68">
        <v>0</v>
      </c>
      <c r="E775" s="68">
        <v>1</v>
      </c>
      <c r="F775" s="68">
        <v>2</v>
      </c>
      <c r="P775" t="s">
        <v>13</v>
      </c>
      <c r="Q775" t="s">
        <v>186</v>
      </c>
      <c r="R775">
        <v>1</v>
      </c>
      <c r="S775">
        <v>0</v>
      </c>
      <c r="T775">
        <v>1</v>
      </c>
      <c r="U775">
        <v>2</v>
      </c>
    </row>
    <row r="776" spans="1:21" x14ac:dyDescent="0.25">
      <c r="A776" s="68" t="s">
        <v>13</v>
      </c>
      <c r="B776" s="68" t="s">
        <v>186</v>
      </c>
      <c r="C776" s="68">
        <v>1</v>
      </c>
      <c r="D776" s="68">
        <v>1</v>
      </c>
      <c r="E776" s="68">
        <v>0</v>
      </c>
      <c r="F776" s="68">
        <v>65</v>
      </c>
      <c r="P776" t="s">
        <v>13</v>
      </c>
      <c r="Q776" t="s">
        <v>186</v>
      </c>
      <c r="R776">
        <v>1</v>
      </c>
      <c r="S776">
        <v>1</v>
      </c>
      <c r="T776">
        <v>0</v>
      </c>
      <c r="U776">
        <v>65</v>
      </c>
    </row>
    <row r="777" spans="1:21" x14ac:dyDescent="0.25">
      <c r="A777" s="68" t="s">
        <v>13</v>
      </c>
      <c r="B777" s="68" t="s">
        <v>186</v>
      </c>
      <c r="C777" s="68">
        <v>1</v>
      </c>
      <c r="D777" s="68">
        <v>1</v>
      </c>
      <c r="E777" s="68">
        <v>1</v>
      </c>
      <c r="F777" s="68">
        <v>17</v>
      </c>
      <c r="P777" t="s">
        <v>13</v>
      </c>
      <c r="Q777" t="s">
        <v>186</v>
      </c>
      <c r="R777">
        <v>1</v>
      </c>
      <c r="S777">
        <v>1</v>
      </c>
      <c r="T777">
        <v>1</v>
      </c>
      <c r="U777">
        <v>17</v>
      </c>
    </row>
    <row r="778" spans="1:21" x14ac:dyDescent="0.25">
      <c r="A778" s="68" t="s">
        <v>13</v>
      </c>
      <c r="B778" s="68" t="s">
        <v>187</v>
      </c>
      <c r="C778" s="68">
        <v>0</v>
      </c>
      <c r="D778" s="68">
        <v>0</v>
      </c>
      <c r="E778" s="68">
        <v>0</v>
      </c>
      <c r="F778" s="68">
        <v>437</v>
      </c>
      <c r="P778" t="s">
        <v>13</v>
      </c>
      <c r="Q778" t="s">
        <v>187</v>
      </c>
      <c r="R778">
        <v>0</v>
      </c>
      <c r="S778">
        <v>0</v>
      </c>
      <c r="T778">
        <v>0</v>
      </c>
      <c r="U778">
        <v>437</v>
      </c>
    </row>
    <row r="779" spans="1:21" x14ac:dyDescent="0.25">
      <c r="A779" s="68" t="s">
        <v>13</v>
      </c>
      <c r="B779" s="68" t="s">
        <v>187</v>
      </c>
      <c r="C779" s="68">
        <v>0</v>
      </c>
      <c r="D779" s="68">
        <v>0</v>
      </c>
      <c r="E779" s="68">
        <v>1</v>
      </c>
      <c r="F779" s="68">
        <v>113</v>
      </c>
      <c r="P779" t="s">
        <v>13</v>
      </c>
      <c r="Q779" t="s">
        <v>187</v>
      </c>
      <c r="R779">
        <v>0</v>
      </c>
      <c r="S779">
        <v>0</v>
      </c>
      <c r="T779">
        <v>1</v>
      </c>
      <c r="U779">
        <v>113</v>
      </c>
    </row>
    <row r="780" spans="1:21" x14ac:dyDescent="0.25">
      <c r="A780" s="68" t="s">
        <v>13</v>
      </c>
      <c r="B780" s="68" t="s">
        <v>187</v>
      </c>
      <c r="C780" s="68">
        <v>0</v>
      </c>
      <c r="D780" s="68">
        <v>1</v>
      </c>
      <c r="E780" s="68">
        <v>0</v>
      </c>
      <c r="F780" s="68">
        <v>478</v>
      </c>
      <c r="P780" t="s">
        <v>13</v>
      </c>
      <c r="Q780" t="s">
        <v>187</v>
      </c>
      <c r="R780">
        <v>0</v>
      </c>
      <c r="S780">
        <v>1</v>
      </c>
      <c r="T780">
        <v>0</v>
      </c>
      <c r="U780">
        <v>478</v>
      </c>
    </row>
    <row r="781" spans="1:21" x14ac:dyDescent="0.25">
      <c r="A781" s="68" t="s">
        <v>13</v>
      </c>
      <c r="B781" s="68" t="s">
        <v>187</v>
      </c>
      <c r="C781" s="68">
        <v>0</v>
      </c>
      <c r="D781" s="68">
        <v>1</v>
      </c>
      <c r="E781" s="68">
        <v>1</v>
      </c>
      <c r="F781" s="68">
        <v>353</v>
      </c>
      <c r="P781" t="s">
        <v>13</v>
      </c>
      <c r="Q781" t="s">
        <v>187</v>
      </c>
      <c r="R781">
        <v>0</v>
      </c>
      <c r="S781">
        <v>1</v>
      </c>
      <c r="T781">
        <v>1</v>
      </c>
      <c r="U781">
        <v>353</v>
      </c>
    </row>
    <row r="782" spans="1:21" x14ac:dyDescent="0.25">
      <c r="A782" s="68" t="s">
        <v>13</v>
      </c>
      <c r="B782" s="68" t="s">
        <v>187</v>
      </c>
      <c r="C782" s="68">
        <v>1</v>
      </c>
      <c r="D782" s="68">
        <v>0</v>
      </c>
      <c r="E782" s="68">
        <v>0</v>
      </c>
      <c r="F782" s="68">
        <v>36</v>
      </c>
      <c r="P782" t="s">
        <v>13</v>
      </c>
      <c r="Q782" t="s">
        <v>187</v>
      </c>
      <c r="R782">
        <v>1</v>
      </c>
      <c r="S782">
        <v>0</v>
      </c>
      <c r="T782">
        <v>0</v>
      </c>
      <c r="U782">
        <v>36</v>
      </c>
    </row>
    <row r="783" spans="1:21" x14ac:dyDescent="0.25">
      <c r="A783" s="68" t="s">
        <v>13</v>
      </c>
      <c r="B783" s="68" t="s">
        <v>187</v>
      </c>
      <c r="C783" s="68">
        <v>1</v>
      </c>
      <c r="D783" s="68">
        <v>0</v>
      </c>
      <c r="E783" s="68">
        <v>1</v>
      </c>
      <c r="F783" s="68">
        <v>1</v>
      </c>
      <c r="P783" t="s">
        <v>13</v>
      </c>
      <c r="Q783" t="s">
        <v>187</v>
      </c>
      <c r="R783">
        <v>1</v>
      </c>
      <c r="S783">
        <v>0</v>
      </c>
      <c r="T783">
        <v>1</v>
      </c>
      <c r="U783">
        <v>1</v>
      </c>
    </row>
    <row r="784" spans="1:21" x14ac:dyDescent="0.25">
      <c r="A784" s="68" t="s">
        <v>13</v>
      </c>
      <c r="B784" s="68" t="s">
        <v>187</v>
      </c>
      <c r="C784" s="68">
        <v>1</v>
      </c>
      <c r="D784" s="68">
        <v>1</v>
      </c>
      <c r="E784" s="68">
        <v>0</v>
      </c>
      <c r="F784" s="68">
        <v>101</v>
      </c>
      <c r="P784" t="s">
        <v>13</v>
      </c>
      <c r="Q784" t="s">
        <v>187</v>
      </c>
      <c r="R784">
        <v>1</v>
      </c>
      <c r="S784">
        <v>1</v>
      </c>
      <c r="T784">
        <v>0</v>
      </c>
      <c r="U784">
        <v>101</v>
      </c>
    </row>
    <row r="785" spans="1:21" x14ac:dyDescent="0.25">
      <c r="A785" s="68" t="s">
        <v>13</v>
      </c>
      <c r="B785" s="68" t="s">
        <v>187</v>
      </c>
      <c r="C785" s="68">
        <v>1</v>
      </c>
      <c r="D785" s="68">
        <v>1</v>
      </c>
      <c r="E785" s="68">
        <v>1</v>
      </c>
      <c r="F785" s="68">
        <v>33</v>
      </c>
      <c r="P785" t="s">
        <v>13</v>
      </c>
      <c r="Q785" t="s">
        <v>187</v>
      </c>
      <c r="R785">
        <v>1</v>
      </c>
      <c r="S785">
        <v>1</v>
      </c>
      <c r="T785">
        <v>1</v>
      </c>
      <c r="U785">
        <v>33</v>
      </c>
    </row>
    <row r="786" spans="1:21" x14ac:dyDescent="0.25">
      <c r="A786" s="68" t="s">
        <v>13</v>
      </c>
      <c r="B786" s="68" t="s">
        <v>188</v>
      </c>
      <c r="C786" s="68">
        <v>0</v>
      </c>
      <c r="D786" s="68">
        <v>0</v>
      </c>
      <c r="E786" s="68">
        <v>0</v>
      </c>
      <c r="F786" s="68">
        <v>978</v>
      </c>
      <c r="P786" t="s">
        <v>13</v>
      </c>
      <c r="Q786" t="s">
        <v>188</v>
      </c>
      <c r="R786">
        <v>0</v>
      </c>
      <c r="S786">
        <v>0</v>
      </c>
      <c r="T786">
        <v>0</v>
      </c>
      <c r="U786">
        <v>978</v>
      </c>
    </row>
    <row r="787" spans="1:21" x14ac:dyDescent="0.25">
      <c r="A787" s="68" t="s">
        <v>13</v>
      </c>
      <c r="B787" s="68" t="s">
        <v>188</v>
      </c>
      <c r="C787" s="68">
        <v>0</v>
      </c>
      <c r="D787" s="68">
        <v>0</v>
      </c>
      <c r="E787" s="68">
        <v>1</v>
      </c>
      <c r="F787" s="68">
        <v>252</v>
      </c>
      <c r="P787" t="s">
        <v>13</v>
      </c>
      <c r="Q787" t="s">
        <v>188</v>
      </c>
      <c r="R787">
        <v>0</v>
      </c>
      <c r="S787">
        <v>0</v>
      </c>
      <c r="T787">
        <v>1</v>
      </c>
      <c r="U787">
        <v>252</v>
      </c>
    </row>
    <row r="788" spans="1:21" x14ac:dyDescent="0.25">
      <c r="A788" s="68" t="s">
        <v>13</v>
      </c>
      <c r="B788" s="68" t="s">
        <v>188</v>
      </c>
      <c r="C788" s="68">
        <v>0</v>
      </c>
      <c r="D788" s="68">
        <v>1</v>
      </c>
      <c r="E788" s="68">
        <v>0</v>
      </c>
      <c r="F788" s="68">
        <v>946</v>
      </c>
      <c r="P788" t="s">
        <v>13</v>
      </c>
      <c r="Q788" t="s">
        <v>188</v>
      </c>
      <c r="R788">
        <v>0</v>
      </c>
      <c r="S788">
        <v>1</v>
      </c>
      <c r="T788">
        <v>0</v>
      </c>
      <c r="U788">
        <v>946</v>
      </c>
    </row>
    <row r="789" spans="1:21" x14ac:dyDescent="0.25">
      <c r="A789" s="68" t="s">
        <v>13</v>
      </c>
      <c r="B789" s="68" t="s">
        <v>188</v>
      </c>
      <c r="C789" s="68">
        <v>0</v>
      </c>
      <c r="D789" s="68">
        <v>1</v>
      </c>
      <c r="E789" s="68">
        <v>1</v>
      </c>
      <c r="F789" s="68">
        <v>616</v>
      </c>
      <c r="P789" t="s">
        <v>13</v>
      </c>
      <c r="Q789" t="s">
        <v>188</v>
      </c>
      <c r="R789">
        <v>0</v>
      </c>
      <c r="S789">
        <v>1</v>
      </c>
      <c r="T789">
        <v>1</v>
      </c>
      <c r="U789">
        <v>616</v>
      </c>
    </row>
    <row r="790" spans="1:21" x14ac:dyDescent="0.25">
      <c r="A790" s="68" t="s">
        <v>13</v>
      </c>
      <c r="B790" s="68" t="s">
        <v>188</v>
      </c>
      <c r="C790" s="68">
        <v>1</v>
      </c>
      <c r="D790" s="68">
        <v>0</v>
      </c>
      <c r="E790" s="68">
        <v>0</v>
      </c>
      <c r="F790" s="68">
        <v>99</v>
      </c>
      <c r="P790" t="s">
        <v>13</v>
      </c>
      <c r="Q790" t="s">
        <v>188</v>
      </c>
      <c r="R790">
        <v>1</v>
      </c>
      <c r="S790">
        <v>0</v>
      </c>
      <c r="T790">
        <v>0</v>
      </c>
      <c r="U790">
        <v>99</v>
      </c>
    </row>
    <row r="791" spans="1:21" x14ac:dyDescent="0.25">
      <c r="A791" s="68" t="s">
        <v>13</v>
      </c>
      <c r="B791" s="68" t="s">
        <v>188</v>
      </c>
      <c r="C791" s="68">
        <v>1</v>
      </c>
      <c r="D791" s="68">
        <v>0</v>
      </c>
      <c r="E791" s="68">
        <v>1</v>
      </c>
      <c r="F791" s="68">
        <v>7</v>
      </c>
      <c r="P791" t="s">
        <v>13</v>
      </c>
      <c r="Q791" t="s">
        <v>188</v>
      </c>
      <c r="R791">
        <v>1</v>
      </c>
      <c r="S791">
        <v>0</v>
      </c>
      <c r="T791">
        <v>1</v>
      </c>
      <c r="U791">
        <v>7</v>
      </c>
    </row>
    <row r="792" spans="1:21" x14ac:dyDescent="0.25">
      <c r="A792" s="68" t="s">
        <v>13</v>
      </c>
      <c r="B792" s="68" t="s">
        <v>188</v>
      </c>
      <c r="C792" s="68">
        <v>1</v>
      </c>
      <c r="D792" s="68">
        <v>1</v>
      </c>
      <c r="E792" s="68">
        <v>0</v>
      </c>
      <c r="F792" s="68">
        <v>197</v>
      </c>
      <c r="P792" t="s">
        <v>13</v>
      </c>
      <c r="Q792" t="s">
        <v>188</v>
      </c>
      <c r="R792">
        <v>1</v>
      </c>
      <c r="S792">
        <v>1</v>
      </c>
      <c r="T792">
        <v>0</v>
      </c>
      <c r="U792">
        <v>197</v>
      </c>
    </row>
    <row r="793" spans="1:21" x14ac:dyDescent="0.25">
      <c r="A793" s="68" t="s">
        <v>13</v>
      </c>
      <c r="B793" s="68" t="s">
        <v>188</v>
      </c>
      <c r="C793" s="68">
        <v>1</v>
      </c>
      <c r="D793" s="68">
        <v>1</v>
      </c>
      <c r="E793" s="68">
        <v>1</v>
      </c>
      <c r="F793" s="68">
        <v>49</v>
      </c>
      <c r="P793" t="s">
        <v>13</v>
      </c>
      <c r="Q793" t="s">
        <v>188</v>
      </c>
      <c r="R793">
        <v>1</v>
      </c>
      <c r="S793">
        <v>1</v>
      </c>
      <c r="T793">
        <v>1</v>
      </c>
      <c r="U793">
        <v>49</v>
      </c>
    </row>
    <row r="794" spans="1:21" x14ac:dyDescent="0.25">
      <c r="A794" s="68" t="s">
        <v>13</v>
      </c>
      <c r="B794" s="68" t="s">
        <v>189</v>
      </c>
      <c r="C794" s="68">
        <v>0</v>
      </c>
      <c r="D794" s="68">
        <v>0</v>
      </c>
      <c r="E794" s="68">
        <v>0</v>
      </c>
      <c r="F794" s="68">
        <v>2262</v>
      </c>
      <c r="P794" t="s">
        <v>13</v>
      </c>
      <c r="Q794" t="s">
        <v>189</v>
      </c>
      <c r="R794">
        <v>0</v>
      </c>
      <c r="S794">
        <v>0</v>
      </c>
      <c r="T794">
        <v>0</v>
      </c>
      <c r="U794">
        <v>2262</v>
      </c>
    </row>
    <row r="795" spans="1:21" x14ac:dyDescent="0.25">
      <c r="A795" s="68" t="s">
        <v>13</v>
      </c>
      <c r="B795" s="68" t="s">
        <v>189</v>
      </c>
      <c r="C795" s="68">
        <v>0</v>
      </c>
      <c r="D795" s="68">
        <v>0</v>
      </c>
      <c r="E795" s="68">
        <v>1</v>
      </c>
      <c r="F795" s="68">
        <v>645</v>
      </c>
      <c r="P795" t="s">
        <v>13</v>
      </c>
      <c r="Q795" t="s">
        <v>189</v>
      </c>
      <c r="R795">
        <v>0</v>
      </c>
      <c r="S795">
        <v>0</v>
      </c>
      <c r="T795">
        <v>1</v>
      </c>
      <c r="U795">
        <v>645</v>
      </c>
    </row>
    <row r="796" spans="1:21" x14ac:dyDescent="0.25">
      <c r="A796" s="68" t="s">
        <v>13</v>
      </c>
      <c r="B796" s="68" t="s">
        <v>189</v>
      </c>
      <c r="C796" s="68">
        <v>0</v>
      </c>
      <c r="D796" s="68">
        <v>1</v>
      </c>
      <c r="E796" s="68">
        <v>0</v>
      </c>
      <c r="F796" s="68">
        <v>1127</v>
      </c>
      <c r="P796" t="s">
        <v>13</v>
      </c>
      <c r="Q796" t="s">
        <v>189</v>
      </c>
      <c r="R796">
        <v>0</v>
      </c>
      <c r="S796">
        <v>1</v>
      </c>
      <c r="T796">
        <v>0</v>
      </c>
      <c r="U796">
        <v>1127</v>
      </c>
    </row>
    <row r="797" spans="1:21" x14ac:dyDescent="0.25">
      <c r="A797" s="68" t="s">
        <v>13</v>
      </c>
      <c r="B797" s="68" t="s">
        <v>189</v>
      </c>
      <c r="C797" s="68">
        <v>0</v>
      </c>
      <c r="D797" s="68">
        <v>1</v>
      </c>
      <c r="E797" s="68">
        <v>1</v>
      </c>
      <c r="F797" s="68">
        <v>660</v>
      </c>
      <c r="P797" t="s">
        <v>13</v>
      </c>
      <c r="Q797" t="s">
        <v>189</v>
      </c>
      <c r="R797">
        <v>0</v>
      </c>
      <c r="S797">
        <v>1</v>
      </c>
      <c r="T797">
        <v>1</v>
      </c>
      <c r="U797">
        <v>660</v>
      </c>
    </row>
    <row r="798" spans="1:21" x14ac:dyDescent="0.25">
      <c r="A798" s="68" t="s">
        <v>13</v>
      </c>
      <c r="B798" s="68" t="s">
        <v>189</v>
      </c>
      <c r="C798" s="68">
        <v>1</v>
      </c>
      <c r="D798" s="68">
        <v>0</v>
      </c>
      <c r="E798" s="68">
        <v>0</v>
      </c>
      <c r="F798" s="68">
        <v>316</v>
      </c>
      <c r="P798" t="s">
        <v>13</v>
      </c>
      <c r="Q798" t="s">
        <v>189</v>
      </c>
      <c r="R798">
        <v>1</v>
      </c>
      <c r="S798">
        <v>0</v>
      </c>
      <c r="T798">
        <v>0</v>
      </c>
      <c r="U798">
        <v>316</v>
      </c>
    </row>
    <row r="799" spans="1:21" x14ac:dyDescent="0.25">
      <c r="A799" s="68" t="s">
        <v>13</v>
      </c>
      <c r="B799" s="68" t="s">
        <v>189</v>
      </c>
      <c r="C799" s="68">
        <v>1</v>
      </c>
      <c r="D799" s="68">
        <v>0</v>
      </c>
      <c r="E799" s="68">
        <v>1</v>
      </c>
      <c r="F799" s="68">
        <v>16</v>
      </c>
      <c r="P799" t="s">
        <v>13</v>
      </c>
      <c r="Q799" t="s">
        <v>189</v>
      </c>
      <c r="R799">
        <v>1</v>
      </c>
      <c r="S799">
        <v>0</v>
      </c>
      <c r="T799">
        <v>1</v>
      </c>
      <c r="U799">
        <v>16</v>
      </c>
    </row>
    <row r="800" spans="1:21" x14ac:dyDescent="0.25">
      <c r="A800" s="68" t="s">
        <v>13</v>
      </c>
      <c r="B800" s="68" t="s">
        <v>189</v>
      </c>
      <c r="C800" s="68">
        <v>1</v>
      </c>
      <c r="D800" s="68">
        <v>1</v>
      </c>
      <c r="E800" s="68">
        <v>0</v>
      </c>
      <c r="F800" s="68">
        <v>219</v>
      </c>
      <c r="P800" t="s">
        <v>13</v>
      </c>
      <c r="Q800" t="s">
        <v>189</v>
      </c>
      <c r="R800">
        <v>1</v>
      </c>
      <c r="S800">
        <v>1</v>
      </c>
      <c r="T800">
        <v>0</v>
      </c>
      <c r="U800">
        <v>219</v>
      </c>
    </row>
    <row r="801" spans="1:21" x14ac:dyDescent="0.25">
      <c r="A801" s="68" t="s">
        <v>13</v>
      </c>
      <c r="B801" s="68" t="s">
        <v>189</v>
      </c>
      <c r="C801" s="68">
        <v>1</v>
      </c>
      <c r="D801" s="68">
        <v>1</v>
      </c>
      <c r="E801" s="68">
        <v>1</v>
      </c>
      <c r="F801" s="68">
        <v>40</v>
      </c>
      <c r="P801" t="s">
        <v>13</v>
      </c>
      <c r="Q801" t="s">
        <v>189</v>
      </c>
      <c r="R801">
        <v>1</v>
      </c>
      <c r="S801">
        <v>1</v>
      </c>
      <c r="T801">
        <v>1</v>
      </c>
      <c r="U801">
        <v>40</v>
      </c>
    </row>
    <row r="802" spans="1:21" x14ac:dyDescent="0.25">
      <c r="A802" s="68" t="s">
        <v>13</v>
      </c>
      <c r="B802" s="68" t="s">
        <v>190</v>
      </c>
      <c r="C802" s="68">
        <v>0</v>
      </c>
      <c r="D802" s="68">
        <v>0</v>
      </c>
      <c r="E802" s="68">
        <v>0</v>
      </c>
      <c r="F802" s="68">
        <v>4341</v>
      </c>
      <c r="P802" t="s">
        <v>13</v>
      </c>
      <c r="Q802" t="s">
        <v>190</v>
      </c>
      <c r="R802">
        <v>0</v>
      </c>
      <c r="S802">
        <v>0</v>
      </c>
      <c r="T802">
        <v>0</v>
      </c>
      <c r="U802">
        <v>4341</v>
      </c>
    </row>
    <row r="803" spans="1:21" x14ac:dyDescent="0.25">
      <c r="A803" s="68" t="s">
        <v>13</v>
      </c>
      <c r="B803" s="68" t="s">
        <v>190</v>
      </c>
      <c r="C803" s="68">
        <v>0</v>
      </c>
      <c r="D803" s="68">
        <v>0</v>
      </c>
      <c r="E803" s="68">
        <v>1</v>
      </c>
      <c r="F803" s="68">
        <v>430</v>
      </c>
      <c r="P803" t="s">
        <v>13</v>
      </c>
      <c r="Q803" t="s">
        <v>190</v>
      </c>
      <c r="R803">
        <v>0</v>
      </c>
      <c r="S803">
        <v>0</v>
      </c>
      <c r="T803">
        <v>1</v>
      </c>
      <c r="U803">
        <v>430</v>
      </c>
    </row>
    <row r="804" spans="1:21" x14ac:dyDescent="0.25">
      <c r="A804" s="68" t="s">
        <v>13</v>
      </c>
      <c r="B804" s="68" t="s">
        <v>190</v>
      </c>
      <c r="C804" s="68">
        <v>0</v>
      </c>
      <c r="D804" s="68">
        <v>1</v>
      </c>
      <c r="E804" s="68">
        <v>0</v>
      </c>
      <c r="F804" s="68">
        <v>302</v>
      </c>
      <c r="P804" t="s">
        <v>13</v>
      </c>
      <c r="Q804" t="s">
        <v>190</v>
      </c>
      <c r="R804">
        <v>0</v>
      </c>
      <c r="S804">
        <v>1</v>
      </c>
      <c r="T804">
        <v>0</v>
      </c>
      <c r="U804">
        <v>302</v>
      </c>
    </row>
    <row r="805" spans="1:21" x14ac:dyDescent="0.25">
      <c r="A805" s="68" t="s">
        <v>13</v>
      </c>
      <c r="B805" s="68" t="s">
        <v>190</v>
      </c>
      <c r="C805" s="68">
        <v>0</v>
      </c>
      <c r="D805" s="68">
        <v>1</v>
      </c>
      <c r="E805" s="68">
        <v>1</v>
      </c>
      <c r="F805" s="68">
        <v>64</v>
      </c>
      <c r="P805" t="s">
        <v>13</v>
      </c>
      <c r="Q805" t="s">
        <v>190</v>
      </c>
      <c r="R805">
        <v>0</v>
      </c>
      <c r="S805">
        <v>1</v>
      </c>
      <c r="T805">
        <v>1</v>
      </c>
      <c r="U805">
        <v>64</v>
      </c>
    </row>
    <row r="806" spans="1:21" x14ac:dyDescent="0.25">
      <c r="A806" s="68" t="s">
        <v>13</v>
      </c>
      <c r="B806" s="68" t="s">
        <v>190</v>
      </c>
      <c r="C806" s="68">
        <v>1</v>
      </c>
      <c r="D806" s="68">
        <v>0</v>
      </c>
      <c r="E806" s="68">
        <v>0</v>
      </c>
      <c r="F806" s="68">
        <v>510</v>
      </c>
      <c r="P806" t="s">
        <v>13</v>
      </c>
      <c r="Q806" t="s">
        <v>190</v>
      </c>
      <c r="R806">
        <v>1</v>
      </c>
      <c r="S806">
        <v>0</v>
      </c>
      <c r="T806">
        <v>0</v>
      </c>
      <c r="U806">
        <v>510</v>
      </c>
    </row>
    <row r="807" spans="1:21" x14ac:dyDescent="0.25">
      <c r="A807" s="68" t="s">
        <v>13</v>
      </c>
      <c r="B807" s="68" t="s">
        <v>190</v>
      </c>
      <c r="C807" s="68">
        <v>1</v>
      </c>
      <c r="D807" s="68">
        <v>0</v>
      </c>
      <c r="E807" s="68">
        <v>1</v>
      </c>
      <c r="F807" s="68">
        <v>4</v>
      </c>
      <c r="P807" t="s">
        <v>13</v>
      </c>
      <c r="Q807" t="s">
        <v>190</v>
      </c>
      <c r="R807">
        <v>1</v>
      </c>
      <c r="S807">
        <v>0</v>
      </c>
      <c r="T807">
        <v>1</v>
      </c>
      <c r="U807">
        <v>4</v>
      </c>
    </row>
    <row r="808" spans="1:21" x14ac:dyDescent="0.25">
      <c r="A808" s="68" t="s">
        <v>13</v>
      </c>
      <c r="B808" s="68" t="s">
        <v>190</v>
      </c>
      <c r="C808" s="68">
        <v>1</v>
      </c>
      <c r="D808" s="68">
        <v>1</v>
      </c>
      <c r="E808" s="68">
        <v>0</v>
      </c>
      <c r="F808" s="68">
        <v>69</v>
      </c>
      <c r="P808" t="s">
        <v>13</v>
      </c>
      <c r="Q808" t="s">
        <v>190</v>
      </c>
      <c r="R808">
        <v>1</v>
      </c>
      <c r="S808">
        <v>1</v>
      </c>
      <c r="T808">
        <v>0</v>
      </c>
      <c r="U808">
        <v>69</v>
      </c>
    </row>
    <row r="809" spans="1:21" x14ac:dyDescent="0.25">
      <c r="A809" s="68" t="s">
        <v>13</v>
      </c>
      <c r="B809" s="68" t="s">
        <v>190</v>
      </c>
      <c r="C809" s="68">
        <v>1</v>
      </c>
      <c r="D809" s="68">
        <v>1</v>
      </c>
      <c r="E809" s="68">
        <v>1</v>
      </c>
      <c r="F809" s="68">
        <v>2</v>
      </c>
      <c r="P809" t="s">
        <v>13</v>
      </c>
      <c r="Q809" t="s">
        <v>190</v>
      </c>
      <c r="R809">
        <v>1</v>
      </c>
      <c r="S809">
        <v>1</v>
      </c>
      <c r="T809">
        <v>1</v>
      </c>
      <c r="U809">
        <v>2</v>
      </c>
    </row>
    <row r="810" spans="1:21" x14ac:dyDescent="0.25">
      <c r="A810" s="68" t="s">
        <v>10</v>
      </c>
      <c r="B810" s="68" t="s">
        <v>186</v>
      </c>
      <c r="C810" s="68">
        <v>0</v>
      </c>
      <c r="D810" s="68">
        <v>0</v>
      </c>
      <c r="E810" s="68">
        <v>0</v>
      </c>
      <c r="F810" s="68">
        <v>149</v>
      </c>
      <c r="P810" t="s">
        <v>10</v>
      </c>
      <c r="Q810" t="s">
        <v>186</v>
      </c>
      <c r="R810">
        <v>0</v>
      </c>
      <c r="S810">
        <v>0</v>
      </c>
      <c r="T810">
        <v>0</v>
      </c>
      <c r="U810">
        <v>149</v>
      </c>
    </row>
    <row r="811" spans="1:21" x14ac:dyDescent="0.25">
      <c r="A811" s="68" t="s">
        <v>10</v>
      </c>
      <c r="B811" s="68" t="s">
        <v>186</v>
      </c>
      <c r="C811" s="68">
        <v>0</v>
      </c>
      <c r="D811" s="68">
        <v>0</v>
      </c>
      <c r="E811" s="68">
        <v>1</v>
      </c>
      <c r="F811" s="68">
        <v>993</v>
      </c>
      <c r="P811" t="s">
        <v>10</v>
      </c>
      <c r="Q811" t="s">
        <v>186</v>
      </c>
      <c r="R811">
        <v>0</v>
      </c>
      <c r="S811">
        <v>0</v>
      </c>
      <c r="T811">
        <v>1</v>
      </c>
      <c r="U811">
        <v>993</v>
      </c>
    </row>
    <row r="812" spans="1:21" x14ac:dyDescent="0.25">
      <c r="A812" s="68" t="s">
        <v>10</v>
      </c>
      <c r="B812" s="68" t="s">
        <v>186</v>
      </c>
      <c r="C812" s="68">
        <v>0</v>
      </c>
      <c r="D812" s="68">
        <v>1</v>
      </c>
      <c r="E812" s="68">
        <v>0</v>
      </c>
      <c r="F812" s="68">
        <v>30</v>
      </c>
      <c r="P812" t="s">
        <v>10</v>
      </c>
      <c r="Q812" t="s">
        <v>186</v>
      </c>
      <c r="R812">
        <v>0</v>
      </c>
      <c r="S812">
        <v>1</v>
      </c>
      <c r="T812">
        <v>0</v>
      </c>
      <c r="U812">
        <v>30</v>
      </c>
    </row>
    <row r="813" spans="1:21" x14ac:dyDescent="0.25">
      <c r="A813" s="68" t="s">
        <v>10</v>
      </c>
      <c r="B813" s="68" t="s">
        <v>186</v>
      </c>
      <c r="C813" s="68">
        <v>0</v>
      </c>
      <c r="D813" s="68">
        <v>1</v>
      </c>
      <c r="E813" s="68">
        <v>1</v>
      </c>
      <c r="F813" s="68">
        <v>138</v>
      </c>
      <c r="P813" t="s">
        <v>10</v>
      </c>
      <c r="Q813" t="s">
        <v>186</v>
      </c>
      <c r="R813">
        <v>0</v>
      </c>
      <c r="S813">
        <v>1</v>
      </c>
      <c r="T813">
        <v>1</v>
      </c>
      <c r="U813">
        <v>138</v>
      </c>
    </row>
    <row r="814" spans="1:21" x14ac:dyDescent="0.25">
      <c r="A814" s="68" t="s">
        <v>10</v>
      </c>
      <c r="B814" s="68" t="s">
        <v>186</v>
      </c>
      <c r="C814" s="68">
        <v>1</v>
      </c>
      <c r="D814" s="68">
        <v>0</v>
      </c>
      <c r="E814" s="68">
        <v>0</v>
      </c>
      <c r="F814" s="68">
        <v>9</v>
      </c>
      <c r="P814" t="s">
        <v>10</v>
      </c>
      <c r="Q814" t="s">
        <v>186</v>
      </c>
      <c r="R814">
        <v>1</v>
      </c>
      <c r="S814">
        <v>0</v>
      </c>
      <c r="T814">
        <v>0</v>
      </c>
      <c r="U814">
        <v>9</v>
      </c>
    </row>
    <row r="815" spans="1:21" x14ac:dyDescent="0.25">
      <c r="A815" s="68" t="s">
        <v>10</v>
      </c>
      <c r="B815" s="68" t="s">
        <v>186</v>
      </c>
      <c r="C815" s="68">
        <v>1</v>
      </c>
      <c r="D815" s="68">
        <v>0</v>
      </c>
      <c r="E815" s="68">
        <v>1</v>
      </c>
      <c r="F815" s="68">
        <v>96</v>
      </c>
      <c r="P815" t="s">
        <v>10</v>
      </c>
      <c r="Q815" t="s">
        <v>186</v>
      </c>
      <c r="R815">
        <v>1</v>
      </c>
      <c r="S815">
        <v>0</v>
      </c>
      <c r="T815">
        <v>1</v>
      </c>
      <c r="U815">
        <v>96</v>
      </c>
    </row>
    <row r="816" spans="1:21" x14ac:dyDescent="0.25">
      <c r="A816" s="68" t="s">
        <v>10</v>
      </c>
      <c r="B816" s="68" t="s">
        <v>186</v>
      </c>
      <c r="C816" s="68">
        <v>1</v>
      </c>
      <c r="D816" s="68">
        <v>1</v>
      </c>
      <c r="E816" s="68">
        <v>0</v>
      </c>
      <c r="F816" s="68">
        <v>22</v>
      </c>
      <c r="P816" t="s">
        <v>10</v>
      </c>
      <c r="Q816" t="s">
        <v>186</v>
      </c>
      <c r="R816">
        <v>1</v>
      </c>
      <c r="S816">
        <v>1</v>
      </c>
      <c r="T816">
        <v>0</v>
      </c>
      <c r="U816">
        <v>22</v>
      </c>
    </row>
    <row r="817" spans="1:21" x14ac:dyDescent="0.25">
      <c r="A817" s="68" t="s">
        <v>10</v>
      </c>
      <c r="B817" s="68" t="s">
        <v>186</v>
      </c>
      <c r="C817" s="68">
        <v>1</v>
      </c>
      <c r="D817" s="68">
        <v>1</v>
      </c>
      <c r="E817" s="68">
        <v>1</v>
      </c>
      <c r="F817" s="68">
        <v>93</v>
      </c>
      <c r="P817" t="s">
        <v>10</v>
      </c>
      <c r="Q817" t="s">
        <v>186</v>
      </c>
      <c r="R817">
        <v>1</v>
      </c>
      <c r="S817">
        <v>1</v>
      </c>
      <c r="T817">
        <v>1</v>
      </c>
      <c r="U817">
        <v>93</v>
      </c>
    </row>
    <row r="818" spans="1:21" x14ac:dyDescent="0.25">
      <c r="A818" s="68" t="s">
        <v>10</v>
      </c>
      <c r="B818" s="68" t="s">
        <v>187</v>
      </c>
      <c r="C818" s="68">
        <v>0</v>
      </c>
      <c r="D818" s="68">
        <v>0</v>
      </c>
      <c r="E818" s="68">
        <v>0</v>
      </c>
      <c r="F818" s="68">
        <v>220</v>
      </c>
      <c r="P818" t="s">
        <v>10</v>
      </c>
      <c r="Q818" t="s">
        <v>187</v>
      </c>
      <c r="R818">
        <v>0</v>
      </c>
      <c r="S818">
        <v>0</v>
      </c>
      <c r="T818">
        <v>0</v>
      </c>
      <c r="U818">
        <v>220</v>
      </c>
    </row>
    <row r="819" spans="1:21" x14ac:dyDescent="0.25">
      <c r="A819" s="68" t="s">
        <v>10</v>
      </c>
      <c r="B819" s="68" t="s">
        <v>187</v>
      </c>
      <c r="C819" s="68">
        <v>0</v>
      </c>
      <c r="D819" s="68">
        <v>0</v>
      </c>
      <c r="E819" s="68">
        <v>1</v>
      </c>
      <c r="F819" s="68">
        <v>3217</v>
      </c>
      <c r="P819" t="s">
        <v>10</v>
      </c>
      <c r="Q819" t="s">
        <v>187</v>
      </c>
      <c r="R819">
        <v>0</v>
      </c>
      <c r="S819">
        <v>0</v>
      </c>
      <c r="T819">
        <v>1</v>
      </c>
      <c r="U819">
        <v>3217</v>
      </c>
    </row>
    <row r="820" spans="1:21" x14ac:dyDescent="0.25">
      <c r="A820" s="68" t="s">
        <v>10</v>
      </c>
      <c r="B820" s="68" t="s">
        <v>187</v>
      </c>
      <c r="C820" s="68">
        <v>0</v>
      </c>
      <c r="D820" s="68">
        <v>1</v>
      </c>
      <c r="E820" s="68">
        <v>0</v>
      </c>
      <c r="F820" s="68">
        <v>73</v>
      </c>
      <c r="P820" t="s">
        <v>10</v>
      </c>
      <c r="Q820" t="s">
        <v>187</v>
      </c>
      <c r="R820">
        <v>0</v>
      </c>
      <c r="S820">
        <v>1</v>
      </c>
      <c r="T820">
        <v>0</v>
      </c>
      <c r="U820">
        <v>73</v>
      </c>
    </row>
    <row r="821" spans="1:21" x14ac:dyDescent="0.25">
      <c r="A821" s="68" t="s">
        <v>10</v>
      </c>
      <c r="B821" s="68" t="s">
        <v>187</v>
      </c>
      <c r="C821" s="68">
        <v>0</v>
      </c>
      <c r="D821" s="68">
        <v>1</v>
      </c>
      <c r="E821" s="68">
        <v>1</v>
      </c>
      <c r="F821" s="68">
        <v>312</v>
      </c>
      <c r="P821" t="s">
        <v>10</v>
      </c>
      <c r="Q821" t="s">
        <v>187</v>
      </c>
      <c r="R821">
        <v>0</v>
      </c>
      <c r="S821">
        <v>1</v>
      </c>
      <c r="T821">
        <v>1</v>
      </c>
      <c r="U821">
        <v>312</v>
      </c>
    </row>
    <row r="822" spans="1:21" x14ac:dyDescent="0.25">
      <c r="A822" s="68" t="s">
        <v>10</v>
      </c>
      <c r="B822" s="68" t="s">
        <v>187</v>
      </c>
      <c r="C822" s="68">
        <v>1</v>
      </c>
      <c r="D822" s="68">
        <v>0</v>
      </c>
      <c r="E822" s="68">
        <v>0</v>
      </c>
      <c r="F822" s="68">
        <v>27</v>
      </c>
      <c r="P822" t="s">
        <v>10</v>
      </c>
      <c r="Q822" t="s">
        <v>187</v>
      </c>
      <c r="R822">
        <v>1</v>
      </c>
      <c r="S822">
        <v>0</v>
      </c>
      <c r="T822">
        <v>0</v>
      </c>
      <c r="U822">
        <v>27</v>
      </c>
    </row>
    <row r="823" spans="1:21" x14ac:dyDescent="0.25">
      <c r="A823" s="68" t="s">
        <v>10</v>
      </c>
      <c r="B823" s="68" t="s">
        <v>187</v>
      </c>
      <c r="C823" s="68">
        <v>1</v>
      </c>
      <c r="D823" s="68">
        <v>0</v>
      </c>
      <c r="E823" s="68">
        <v>1</v>
      </c>
      <c r="F823" s="68">
        <v>424</v>
      </c>
      <c r="P823" t="s">
        <v>10</v>
      </c>
      <c r="Q823" t="s">
        <v>187</v>
      </c>
      <c r="R823">
        <v>1</v>
      </c>
      <c r="S823">
        <v>0</v>
      </c>
      <c r="T823">
        <v>1</v>
      </c>
      <c r="U823">
        <v>424</v>
      </c>
    </row>
    <row r="824" spans="1:21" x14ac:dyDescent="0.25">
      <c r="A824" s="68" t="s">
        <v>10</v>
      </c>
      <c r="B824" s="68" t="s">
        <v>187</v>
      </c>
      <c r="C824" s="68">
        <v>1</v>
      </c>
      <c r="D824" s="68">
        <v>1</v>
      </c>
      <c r="E824" s="68">
        <v>0</v>
      </c>
      <c r="F824" s="68">
        <v>50</v>
      </c>
      <c r="P824" t="s">
        <v>10</v>
      </c>
      <c r="Q824" t="s">
        <v>187</v>
      </c>
      <c r="R824">
        <v>1</v>
      </c>
      <c r="S824">
        <v>1</v>
      </c>
      <c r="T824">
        <v>0</v>
      </c>
      <c r="U824">
        <v>50</v>
      </c>
    </row>
    <row r="825" spans="1:21" x14ac:dyDescent="0.25">
      <c r="A825" s="68" t="s">
        <v>10</v>
      </c>
      <c r="B825" s="68" t="s">
        <v>187</v>
      </c>
      <c r="C825" s="68">
        <v>1</v>
      </c>
      <c r="D825" s="68">
        <v>1</v>
      </c>
      <c r="E825" s="68">
        <v>1</v>
      </c>
      <c r="F825" s="68">
        <v>302</v>
      </c>
      <c r="P825" t="s">
        <v>10</v>
      </c>
      <c r="Q825" t="s">
        <v>187</v>
      </c>
      <c r="R825">
        <v>1</v>
      </c>
      <c r="S825">
        <v>1</v>
      </c>
      <c r="T825">
        <v>1</v>
      </c>
      <c r="U825">
        <v>302</v>
      </c>
    </row>
    <row r="826" spans="1:21" x14ac:dyDescent="0.25">
      <c r="A826" s="68" t="s">
        <v>10</v>
      </c>
      <c r="B826" s="68" t="s">
        <v>188</v>
      </c>
      <c r="C826" s="68">
        <v>0</v>
      </c>
      <c r="D826" s="68">
        <v>0</v>
      </c>
      <c r="E826" s="68">
        <v>0</v>
      </c>
      <c r="F826" s="68">
        <v>417</v>
      </c>
      <c r="P826" t="s">
        <v>10</v>
      </c>
      <c r="Q826" t="s">
        <v>188</v>
      </c>
      <c r="R826">
        <v>0</v>
      </c>
      <c r="S826">
        <v>0</v>
      </c>
      <c r="T826">
        <v>0</v>
      </c>
      <c r="U826">
        <v>417</v>
      </c>
    </row>
    <row r="827" spans="1:21" x14ac:dyDescent="0.25">
      <c r="A827" s="68" t="s">
        <v>10</v>
      </c>
      <c r="B827" s="68" t="s">
        <v>188</v>
      </c>
      <c r="C827" s="68">
        <v>0</v>
      </c>
      <c r="D827" s="68">
        <v>0</v>
      </c>
      <c r="E827" s="68">
        <v>1</v>
      </c>
      <c r="F827" s="68">
        <v>4482</v>
      </c>
      <c r="P827" t="s">
        <v>10</v>
      </c>
      <c r="Q827" t="s">
        <v>188</v>
      </c>
      <c r="R827">
        <v>0</v>
      </c>
      <c r="S827">
        <v>0</v>
      </c>
      <c r="T827">
        <v>1</v>
      </c>
      <c r="U827">
        <v>4482</v>
      </c>
    </row>
    <row r="828" spans="1:21" x14ac:dyDescent="0.25">
      <c r="A828" s="68" t="s">
        <v>10</v>
      </c>
      <c r="B828" s="68" t="s">
        <v>188</v>
      </c>
      <c r="C828" s="68">
        <v>0</v>
      </c>
      <c r="D828" s="68">
        <v>1</v>
      </c>
      <c r="E828" s="68">
        <v>0</v>
      </c>
      <c r="F828" s="68">
        <v>163</v>
      </c>
      <c r="P828" t="s">
        <v>10</v>
      </c>
      <c r="Q828" t="s">
        <v>188</v>
      </c>
      <c r="R828">
        <v>0</v>
      </c>
      <c r="S828">
        <v>1</v>
      </c>
      <c r="T828">
        <v>0</v>
      </c>
      <c r="U828">
        <v>163</v>
      </c>
    </row>
    <row r="829" spans="1:21" x14ac:dyDescent="0.25">
      <c r="A829" s="68" t="s">
        <v>10</v>
      </c>
      <c r="B829" s="68" t="s">
        <v>188</v>
      </c>
      <c r="C829" s="68">
        <v>0</v>
      </c>
      <c r="D829" s="68">
        <v>1</v>
      </c>
      <c r="E829" s="68">
        <v>1</v>
      </c>
      <c r="F829" s="68">
        <v>538</v>
      </c>
      <c r="P829" t="s">
        <v>10</v>
      </c>
      <c r="Q829" t="s">
        <v>188</v>
      </c>
      <c r="R829">
        <v>0</v>
      </c>
      <c r="S829">
        <v>1</v>
      </c>
      <c r="T829">
        <v>1</v>
      </c>
      <c r="U829">
        <v>538</v>
      </c>
    </row>
    <row r="830" spans="1:21" x14ac:dyDescent="0.25">
      <c r="A830" s="68" t="s">
        <v>10</v>
      </c>
      <c r="B830" s="68" t="s">
        <v>188</v>
      </c>
      <c r="C830" s="68">
        <v>1</v>
      </c>
      <c r="D830" s="68">
        <v>0</v>
      </c>
      <c r="E830" s="68">
        <v>0</v>
      </c>
      <c r="F830" s="68">
        <v>81</v>
      </c>
      <c r="P830" t="s">
        <v>10</v>
      </c>
      <c r="Q830" t="s">
        <v>188</v>
      </c>
      <c r="R830">
        <v>1</v>
      </c>
      <c r="S830">
        <v>0</v>
      </c>
      <c r="T830">
        <v>0</v>
      </c>
      <c r="U830">
        <v>81</v>
      </c>
    </row>
    <row r="831" spans="1:21" x14ac:dyDescent="0.25">
      <c r="A831" s="68" t="s">
        <v>10</v>
      </c>
      <c r="B831" s="68" t="s">
        <v>188</v>
      </c>
      <c r="C831" s="68">
        <v>1</v>
      </c>
      <c r="D831" s="68">
        <v>0</v>
      </c>
      <c r="E831" s="68">
        <v>1</v>
      </c>
      <c r="F831" s="68">
        <v>944</v>
      </c>
      <c r="P831" t="s">
        <v>10</v>
      </c>
      <c r="Q831" t="s">
        <v>188</v>
      </c>
      <c r="R831">
        <v>1</v>
      </c>
      <c r="S831">
        <v>0</v>
      </c>
      <c r="T831">
        <v>1</v>
      </c>
      <c r="U831">
        <v>944</v>
      </c>
    </row>
    <row r="832" spans="1:21" x14ac:dyDescent="0.25">
      <c r="A832" s="68" t="s">
        <v>10</v>
      </c>
      <c r="B832" s="68" t="s">
        <v>188</v>
      </c>
      <c r="C832" s="68">
        <v>1</v>
      </c>
      <c r="D832" s="68">
        <v>1</v>
      </c>
      <c r="E832" s="68">
        <v>0</v>
      </c>
      <c r="F832" s="68">
        <v>62</v>
      </c>
      <c r="P832" t="s">
        <v>10</v>
      </c>
      <c r="Q832" t="s">
        <v>188</v>
      </c>
      <c r="R832">
        <v>1</v>
      </c>
      <c r="S832">
        <v>1</v>
      </c>
      <c r="T832">
        <v>0</v>
      </c>
      <c r="U832">
        <v>62</v>
      </c>
    </row>
    <row r="833" spans="1:21" x14ac:dyDescent="0.25">
      <c r="A833" s="68" t="s">
        <v>10</v>
      </c>
      <c r="B833" s="68" t="s">
        <v>188</v>
      </c>
      <c r="C833" s="68">
        <v>1</v>
      </c>
      <c r="D833" s="68">
        <v>1</v>
      </c>
      <c r="E833" s="68">
        <v>1</v>
      </c>
      <c r="F833" s="68">
        <v>549</v>
      </c>
      <c r="P833" t="s">
        <v>10</v>
      </c>
      <c r="Q833" t="s">
        <v>188</v>
      </c>
      <c r="R833">
        <v>1</v>
      </c>
      <c r="S833">
        <v>1</v>
      </c>
      <c r="T833">
        <v>1</v>
      </c>
      <c r="U833">
        <v>549</v>
      </c>
    </row>
    <row r="834" spans="1:21" x14ac:dyDescent="0.25">
      <c r="A834" s="68" t="s">
        <v>10</v>
      </c>
      <c r="B834" s="68" t="s">
        <v>189</v>
      </c>
      <c r="C834" s="68">
        <v>0</v>
      </c>
      <c r="D834" s="68">
        <v>0</v>
      </c>
      <c r="E834" s="68">
        <v>0</v>
      </c>
      <c r="F834" s="68">
        <v>556</v>
      </c>
      <c r="P834" t="s">
        <v>10</v>
      </c>
      <c r="Q834" t="s">
        <v>189</v>
      </c>
      <c r="R834">
        <v>0</v>
      </c>
      <c r="S834">
        <v>0</v>
      </c>
      <c r="T834">
        <v>0</v>
      </c>
      <c r="U834">
        <v>556</v>
      </c>
    </row>
    <row r="835" spans="1:21" x14ac:dyDescent="0.25">
      <c r="A835" s="68" t="s">
        <v>10</v>
      </c>
      <c r="B835" s="68" t="s">
        <v>189</v>
      </c>
      <c r="C835" s="68">
        <v>0</v>
      </c>
      <c r="D835" s="68">
        <v>0</v>
      </c>
      <c r="E835" s="68">
        <v>1</v>
      </c>
      <c r="F835" s="68">
        <v>3368</v>
      </c>
      <c r="P835" t="s">
        <v>10</v>
      </c>
      <c r="Q835" t="s">
        <v>189</v>
      </c>
      <c r="R835">
        <v>0</v>
      </c>
      <c r="S835">
        <v>0</v>
      </c>
      <c r="T835">
        <v>1</v>
      </c>
      <c r="U835">
        <v>3368</v>
      </c>
    </row>
    <row r="836" spans="1:21" x14ac:dyDescent="0.25">
      <c r="A836" s="68" t="s">
        <v>10</v>
      </c>
      <c r="B836" s="68" t="s">
        <v>189</v>
      </c>
      <c r="C836" s="68">
        <v>0</v>
      </c>
      <c r="D836" s="68">
        <v>1</v>
      </c>
      <c r="E836" s="68">
        <v>0</v>
      </c>
      <c r="F836" s="68">
        <v>146</v>
      </c>
      <c r="P836" t="s">
        <v>10</v>
      </c>
      <c r="Q836" t="s">
        <v>189</v>
      </c>
      <c r="R836">
        <v>0</v>
      </c>
      <c r="S836">
        <v>1</v>
      </c>
      <c r="T836">
        <v>0</v>
      </c>
      <c r="U836">
        <v>146</v>
      </c>
    </row>
    <row r="837" spans="1:21" x14ac:dyDescent="0.25">
      <c r="A837" s="68" t="s">
        <v>10</v>
      </c>
      <c r="B837" s="68" t="s">
        <v>189</v>
      </c>
      <c r="C837" s="68">
        <v>0</v>
      </c>
      <c r="D837" s="68">
        <v>1</v>
      </c>
      <c r="E837" s="68">
        <v>1</v>
      </c>
      <c r="F837" s="68">
        <v>442</v>
      </c>
      <c r="P837" t="s">
        <v>10</v>
      </c>
      <c r="Q837" t="s">
        <v>189</v>
      </c>
      <c r="R837">
        <v>0</v>
      </c>
      <c r="S837">
        <v>1</v>
      </c>
      <c r="T837">
        <v>1</v>
      </c>
      <c r="U837">
        <v>442</v>
      </c>
    </row>
    <row r="838" spans="1:21" x14ac:dyDescent="0.25">
      <c r="A838" s="68" t="s">
        <v>10</v>
      </c>
      <c r="B838" s="68" t="s">
        <v>189</v>
      </c>
      <c r="C838" s="68">
        <v>1</v>
      </c>
      <c r="D838" s="68">
        <v>0</v>
      </c>
      <c r="E838" s="68">
        <v>0</v>
      </c>
      <c r="F838" s="68">
        <v>130</v>
      </c>
      <c r="P838" t="s">
        <v>10</v>
      </c>
      <c r="Q838" t="s">
        <v>189</v>
      </c>
      <c r="R838">
        <v>1</v>
      </c>
      <c r="S838">
        <v>0</v>
      </c>
      <c r="T838">
        <v>0</v>
      </c>
      <c r="U838">
        <v>130</v>
      </c>
    </row>
    <row r="839" spans="1:21" x14ac:dyDescent="0.25">
      <c r="A839" s="68" t="s">
        <v>10</v>
      </c>
      <c r="B839" s="68" t="s">
        <v>189</v>
      </c>
      <c r="C839" s="68">
        <v>1</v>
      </c>
      <c r="D839" s="68">
        <v>0</v>
      </c>
      <c r="E839" s="68">
        <v>1</v>
      </c>
      <c r="F839" s="68">
        <v>903</v>
      </c>
      <c r="P839" t="s">
        <v>10</v>
      </c>
      <c r="Q839" t="s">
        <v>189</v>
      </c>
      <c r="R839">
        <v>1</v>
      </c>
      <c r="S839">
        <v>0</v>
      </c>
      <c r="T839">
        <v>1</v>
      </c>
      <c r="U839">
        <v>903</v>
      </c>
    </row>
    <row r="840" spans="1:21" x14ac:dyDescent="0.25">
      <c r="A840" s="68" t="s">
        <v>10</v>
      </c>
      <c r="B840" s="68" t="s">
        <v>189</v>
      </c>
      <c r="C840" s="68">
        <v>1</v>
      </c>
      <c r="D840" s="68">
        <v>1</v>
      </c>
      <c r="E840" s="68">
        <v>0</v>
      </c>
      <c r="F840" s="68">
        <v>58</v>
      </c>
      <c r="P840" t="s">
        <v>10</v>
      </c>
      <c r="Q840" t="s">
        <v>189</v>
      </c>
      <c r="R840">
        <v>1</v>
      </c>
      <c r="S840">
        <v>1</v>
      </c>
      <c r="T840">
        <v>0</v>
      </c>
      <c r="U840">
        <v>58</v>
      </c>
    </row>
    <row r="841" spans="1:21" x14ac:dyDescent="0.25">
      <c r="A841" s="68" t="s">
        <v>10</v>
      </c>
      <c r="B841" s="68" t="s">
        <v>189</v>
      </c>
      <c r="C841" s="68">
        <v>1</v>
      </c>
      <c r="D841" s="68">
        <v>1</v>
      </c>
      <c r="E841" s="68">
        <v>1</v>
      </c>
      <c r="F841" s="68">
        <v>341</v>
      </c>
      <c r="P841" t="s">
        <v>10</v>
      </c>
      <c r="Q841" t="s">
        <v>189</v>
      </c>
      <c r="R841">
        <v>1</v>
      </c>
      <c r="S841">
        <v>1</v>
      </c>
      <c r="T841">
        <v>1</v>
      </c>
      <c r="U841">
        <v>341</v>
      </c>
    </row>
    <row r="842" spans="1:21" x14ac:dyDescent="0.25">
      <c r="A842" s="68" t="s">
        <v>10</v>
      </c>
      <c r="B842" s="68" t="s">
        <v>190</v>
      </c>
      <c r="C842" s="68">
        <v>0</v>
      </c>
      <c r="D842" s="68">
        <v>0</v>
      </c>
      <c r="E842" s="68">
        <v>0</v>
      </c>
      <c r="F842" s="68">
        <v>1102</v>
      </c>
      <c r="P842" t="s">
        <v>10</v>
      </c>
      <c r="Q842" t="s">
        <v>190</v>
      </c>
      <c r="R842">
        <v>0</v>
      </c>
      <c r="S842">
        <v>0</v>
      </c>
      <c r="T842">
        <v>0</v>
      </c>
      <c r="U842">
        <v>1102</v>
      </c>
    </row>
    <row r="843" spans="1:21" x14ac:dyDescent="0.25">
      <c r="A843" s="68" t="s">
        <v>10</v>
      </c>
      <c r="B843" s="68" t="s">
        <v>190</v>
      </c>
      <c r="C843" s="68">
        <v>0</v>
      </c>
      <c r="D843" s="68">
        <v>0</v>
      </c>
      <c r="E843" s="68">
        <v>1</v>
      </c>
      <c r="F843" s="68">
        <v>1551</v>
      </c>
      <c r="P843" t="s">
        <v>10</v>
      </c>
      <c r="Q843" t="s">
        <v>190</v>
      </c>
      <c r="R843">
        <v>0</v>
      </c>
      <c r="S843">
        <v>0</v>
      </c>
      <c r="T843">
        <v>1</v>
      </c>
      <c r="U843">
        <v>1551</v>
      </c>
    </row>
    <row r="844" spans="1:21" x14ac:dyDescent="0.25">
      <c r="A844" s="68" t="s">
        <v>10</v>
      </c>
      <c r="B844" s="68" t="s">
        <v>190</v>
      </c>
      <c r="C844" s="68">
        <v>0</v>
      </c>
      <c r="D844" s="68">
        <v>1</v>
      </c>
      <c r="E844" s="68">
        <v>0</v>
      </c>
      <c r="F844" s="68">
        <v>64</v>
      </c>
      <c r="P844" t="s">
        <v>10</v>
      </c>
      <c r="Q844" t="s">
        <v>190</v>
      </c>
      <c r="R844">
        <v>0</v>
      </c>
      <c r="S844">
        <v>1</v>
      </c>
      <c r="T844">
        <v>0</v>
      </c>
      <c r="U844">
        <v>64</v>
      </c>
    </row>
    <row r="845" spans="1:21" x14ac:dyDescent="0.25">
      <c r="A845" s="68" t="s">
        <v>10</v>
      </c>
      <c r="B845" s="68" t="s">
        <v>190</v>
      </c>
      <c r="C845" s="68">
        <v>0</v>
      </c>
      <c r="D845" s="68">
        <v>1</v>
      </c>
      <c r="E845" s="68">
        <v>1</v>
      </c>
      <c r="F845" s="68">
        <v>89</v>
      </c>
      <c r="P845" t="s">
        <v>10</v>
      </c>
      <c r="Q845" t="s">
        <v>190</v>
      </c>
      <c r="R845">
        <v>0</v>
      </c>
      <c r="S845">
        <v>1</v>
      </c>
      <c r="T845">
        <v>1</v>
      </c>
      <c r="U845">
        <v>89</v>
      </c>
    </row>
    <row r="846" spans="1:21" x14ac:dyDescent="0.25">
      <c r="A846" s="68" t="s">
        <v>10</v>
      </c>
      <c r="B846" s="68" t="s">
        <v>190</v>
      </c>
      <c r="C846" s="68">
        <v>1</v>
      </c>
      <c r="D846" s="68">
        <v>0</v>
      </c>
      <c r="E846" s="68">
        <v>0</v>
      </c>
      <c r="F846" s="68">
        <v>188</v>
      </c>
      <c r="P846" t="s">
        <v>10</v>
      </c>
      <c r="Q846" t="s">
        <v>190</v>
      </c>
      <c r="R846">
        <v>1</v>
      </c>
      <c r="S846">
        <v>0</v>
      </c>
      <c r="T846">
        <v>0</v>
      </c>
      <c r="U846">
        <v>188</v>
      </c>
    </row>
    <row r="847" spans="1:21" x14ac:dyDescent="0.25">
      <c r="A847" s="68" t="s">
        <v>10</v>
      </c>
      <c r="B847" s="68" t="s">
        <v>190</v>
      </c>
      <c r="C847" s="68">
        <v>1</v>
      </c>
      <c r="D847" s="68">
        <v>0</v>
      </c>
      <c r="E847" s="68">
        <v>1</v>
      </c>
      <c r="F847" s="68">
        <v>316</v>
      </c>
      <c r="P847" t="s">
        <v>10</v>
      </c>
      <c r="Q847" t="s">
        <v>190</v>
      </c>
      <c r="R847">
        <v>1</v>
      </c>
      <c r="S847">
        <v>0</v>
      </c>
      <c r="T847">
        <v>1</v>
      </c>
      <c r="U847">
        <v>316</v>
      </c>
    </row>
    <row r="848" spans="1:21" x14ac:dyDescent="0.25">
      <c r="A848" s="68" t="s">
        <v>10</v>
      </c>
      <c r="B848" s="68" t="s">
        <v>190</v>
      </c>
      <c r="C848" s="68">
        <v>1</v>
      </c>
      <c r="D848" s="68">
        <v>1</v>
      </c>
      <c r="E848" s="68">
        <v>0</v>
      </c>
      <c r="F848" s="68">
        <v>23</v>
      </c>
      <c r="P848" t="s">
        <v>10</v>
      </c>
      <c r="Q848" t="s">
        <v>190</v>
      </c>
      <c r="R848">
        <v>1</v>
      </c>
      <c r="S848">
        <v>1</v>
      </c>
      <c r="T848">
        <v>0</v>
      </c>
      <c r="U848">
        <v>23</v>
      </c>
    </row>
    <row r="849" spans="1:21" x14ac:dyDescent="0.25">
      <c r="A849" s="68" t="s">
        <v>10</v>
      </c>
      <c r="B849" s="68" t="s">
        <v>190</v>
      </c>
      <c r="C849" s="68">
        <v>1</v>
      </c>
      <c r="D849" s="68">
        <v>1</v>
      </c>
      <c r="E849" s="68">
        <v>1</v>
      </c>
      <c r="F849" s="68">
        <v>43</v>
      </c>
      <c r="P849" t="s">
        <v>10</v>
      </c>
      <c r="Q849" t="s">
        <v>190</v>
      </c>
      <c r="R849">
        <v>1</v>
      </c>
      <c r="S849">
        <v>1</v>
      </c>
      <c r="T849">
        <v>1</v>
      </c>
      <c r="U849">
        <v>43</v>
      </c>
    </row>
    <row r="850" spans="1:21" x14ac:dyDescent="0.25">
      <c r="A850" s="68" t="s">
        <v>21</v>
      </c>
      <c r="B850" s="68" t="s">
        <v>186</v>
      </c>
      <c r="C850" s="68">
        <v>0</v>
      </c>
      <c r="D850" s="68">
        <v>0</v>
      </c>
      <c r="E850" s="68">
        <v>0</v>
      </c>
      <c r="F850" s="68">
        <v>23</v>
      </c>
      <c r="P850" t="s">
        <v>21</v>
      </c>
      <c r="Q850" t="s">
        <v>186</v>
      </c>
      <c r="R850">
        <v>0</v>
      </c>
      <c r="S850">
        <v>0</v>
      </c>
      <c r="T850">
        <v>0</v>
      </c>
      <c r="U850">
        <v>23</v>
      </c>
    </row>
    <row r="851" spans="1:21" x14ac:dyDescent="0.25">
      <c r="A851" s="68" t="s">
        <v>21</v>
      </c>
      <c r="B851" s="68" t="s">
        <v>186</v>
      </c>
      <c r="C851" s="68">
        <v>0</v>
      </c>
      <c r="D851" s="68">
        <v>0</v>
      </c>
      <c r="E851" s="68">
        <v>1</v>
      </c>
      <c r="F851" s="68">
        <v>258</v>
      </c>
      <c r="P851" t="s">
        <v>21</v>
      </c>
      <c r="Q851" t="s">
        <v>186</v>
      </c>
      <c r="R851">
        <v>0</v>
      </c>
      <c r="S851">
        <v>0</v>
      </c>
      <c r="T851">
        <v>1</v>
      </c>
      <c r="U851">
        <v>258</v>
      </c>
    </row>
    <row r="852" spans="1:21" x14ac:dyDescent="0.25">
      <c r="A852" s="68" t="s">
        <v>21</v>
      </c>
      <c r="B852" s="68" t="s">
        <v>186</v>
      </c>
      <c r="C852" s="68">
        <v>0</v>
      </c>
      <c r="D852" s="68">
        <v>1</v>
      </c>
      <c r="E852" s="68">
        <v>1</v>
      </c>
      <c r="F852" s="68">
        <v>4</v>
      </c>
      <c r="P852" t="s">
        <v>21</v>
      </c>
      <c r="Q852" t="s">
        <v>186</v>
      </c>
      <c r="R852">
        <v>0</v>
      </c>
      <c r="S852">
        <v>1</v>
      </c>
      <c r="T852">
        <v>1</v>
      </c>
      <c r="U852">
        <v>4</v>
      </c>
    </row>
    <row r="853" spans="1:21" x14ac:dyDescent="0.25">
      <c r="A853" s="68" t="s">
        <v>21</v>
      </c>
      <c r="B853" s="68" t="s">
        <v>186</v>
      </c>
      <c r="C853" s="68">
        <v>1</v>
      </c>
      <c r="D853" s="68">
        <v>0</v>
      </c>
      <c r="E853" s="68">
        <v>0</v>
      </c>
      <c r="F853" s="68">
        <v>5</v>
      </c>
      <c r="P853" t="s">
        <v>21</v>
      </c>
      <c r="Q853" t="s">
        <v>186</v>
      </c>
      <c r="R853">
        <v>1</v>
      </c>
      <c r="S853">
        <v>0</v>
      </c>
      <c r="T853">
        <v>0</v>
      </c>
      <c r="U853">
        <v>5</v>
      </c>
    </row>
    <row r="854" spans="1:21" x14ac:dyDescent="0.25">
      <c r="A854" s="68" t="s">
        <v>21</v>
      </c>
      <c r="B854" s="68" t="s">
        <v>186</v>
      </c>
      <c r="C854" s="68">
        <v>1</v>
      </c>
      <c r="D854" s="68">
        <v>0</v>
      </c>
      <c r="E854" s="68">
        <v>1</v>
      </c>
      <c r="F854" s="68">
        <v>33</v>
      </c>
      <c r="P854" t="s">
        <v>21</v>
      </c>
      <c r="Q854" t="s">
        <v>186</v>
      </c>
      <c r="R854">
        <v>1</v>
      </c>
      <c r="S854">
        <v>0</v>
      </c>
      <c r="T854">
        <v>1</v>
      </c>
      <c r="U854">
        <v>33</v>
      </c>
    </row>
    <row r="855" spans="1:21" x14ac:dyDescent="0.25">
      <c r="A855" s="68" t="s">
        <v>21</v>
      </c>
      <c r="B855" s="68" t="s">
        <v>186</v>
      </c>
      <c r="C855" s="68">
        <v>1</v>
      </c>
      <c r="D855" s="68">
        <v>1</v>
      </c>
      <c r="E855" s="68">
        <v>0</v>
      </c>
      <c r="F855" s="68">
        <v>17</v>
      </c>
      <c r="P855" t="s">
        <v>21</v>
      </c>
      <c r="Q855" t="s">
        <v>186</v>
      </c>
      <c r="R855">
        <v>1</v>
      </c>
      <c r="S855">
        <v>1</v>
      </c>
      <c r="T855">
        <v>0</v>
      </c>
      <c r="U855">
        <v>17</v>
      </c>
    </row>
    <row r="856" spans="1:21" x14ac:dyDescent="0.25">
      <c r="A856" s="68" t="s">
        <v>21</v>
      </c>
      <c r="B856" s="68" t="s">
        <v>186</v>
      </c>
      <c r="C856" s="68">
        <v>1</v>
      </c>
      <c r="D856" s="68">
        <v>1</v>
      </c>
      <c r="E856" s="68">
        <v>1</v>
      </c>
      <c r="F856" s="68">
        <v>15</v>
      </c>
      <c r="P856" t="s">
        <v>21</v>
      </c>
      <c r="Q856" t="s">
        <v>186</v>
      </c>
      <c r="R856">
        <v>1</v>
      </c>
      <c r="S856">
        <v>1</v>
      </c>
      <c r="T856">
        <v>1</v>
      </c>
      <c r="U856">
        <v>15</v>
      </c>
    </row>
    <row r="857" spans="1:21" x14ac:dyDescent="0.25">
      <c r="A857" s="68" t="s">
        <v>21</v>
      </c>
      <c r="B857" s="68" t="s">
        <v>187</v>
      </c>
      <c r="C857" s="68">
        <v>0</v>
      </c>
      <c r="D857" s="68">
        <v>0</v>
      </c>
      <c r="E857" s="68">
        <v>0</v>
      </c>
      <c r="F857" s="68">
        <v>32</v>
      </c>
      <c r="P857" t="s">
        <v>21</v>
      </c>
      <c r="Q857" t="s">
        <v>187</v>
      </c>
      <c r="R857">
        <v>0</v>
      </c>
      <c r="S857">
        <v>0</v>
      </c>
      <c r="T857">
        <v>0</v>
      </c>
      <c r="U857">
        <v>32</v>
      </c>
    </row>
    <row r="858" spans="1:21" x14ac:dyDescent="0.25">
      <c r="A858" s="68" t="s">
        <v>21</v>
      </c>
      <c r="B858" s="68" t="s">
        <v>187</v>
      </c>
      <c r="C858" s="68">
        <v>0</v>
      </c>
      <c r="D858" s="68">
        <v>0</v>
      </c>
      <c r="E858" s="68">
        <v>1</v>
      </c>
      <c r="F858" s="68">
        <v>310</v>
      </c>
      <c r="P858" t="s">
        <v>21</v>
      </c>
      <c r="Q858" t="s">
        <v>187</v>
      </c>
      <c r="R858">
        <v>0</v>
      </c>
      <c r="S858">
        <v>0</v>
      </c>
      <c r="T858">
        <v>1</v>
      </c>
      <c r="U858">
        <v>310</v>
      </c>
    </row>
    <row r="859" spans="1:21" x14ac:dyDescent="0.25">
      <c r="A859" s="68" t="s">
        <v>21</v>
      </c>
      <c r="B859" s="68" t="s">
        <v>187</v>
      </c>
      <c r="C859" s="68">
        <v>0</v>
      </c>
      <c r="D859" s="68">
        <v>1</v>
      </c>
      <c r="E859" s="68">
        <v>0</v>
      </c>
      <c r="F859" s="68">
        <v>4</v>
      </c>
      <c r="P859" t="s">
        <v>21</v>
      </c>
      <c r="Q859" t="s">
        <v>187</v>
      </c>
      <c r="R859">
        <v>0</v>
      </c>
      <c r="S859">
        <v>1</v>
      </c>
      <c r="T859">
        <v>0</v>
      </c>
      <c r="U859">
        <v>4</v>
      </c>
    </row>
    <row r="860" spans="1:21" x14ac:dyDescent="0.25">
      <c r="A860" s="68" t="s">
        <v>21</v>
      </c>
      <c r="B860" s="68" t="s">
        <v>187</v>
      </c>
      <c r="C860" s="68">
        <v>0</v>
      </c>
      <c r="D860" s="68">
        <v>1</v>
      </c>
      <c r="E860" s="68">
        <v>1</v>
      </c>
      <c r="F860" s="68">
        <v>11</v>
      </c>
      <c r="P860" t="s">
        <v>21</v>
      </c>
      <c r="Q860" t="s">
        <v>187</v>
      </c>
      <c r="R860">
        <v>0</v>
      </c>
      <c r="S860">
        <v>1</v>
      </c>
      <c r="T860">
        <v>1</v>
      </c>
      <c r="U860">
        <v>11</v>
      </c>
    </row>
    <row r="861" spans="1:21" x14ac:dyDescent="0.25">
      <c r="A861" s="68" t="s">
        <v>21</v>
      </c>
      <c r="B861" s="68" t="s">
        <v>187</v>
      </c>
      <c r="C861" s="68">
        <v>1</v>
      </c>
      <c r="D861" s="68">
        <v>0</v>
      </c>
      <c r="E861" s="68">
        <v>0</v>
      </c>
      <c r="F861" s="68">
        <v>10</v>
      </c>
      <c r="P861" t="s">
        <v>21</v>
      </c>
      <c r="Q861" t="s">
        <v>187</v>
      </c>
      <c r="R861">
        <v>1</v>
      </c>
      <c r="S861">
        <v>0</v>
      </c>
      <c r="T861">
        <v>0</v>
      </c>
      <c r="U861">
        <v>10</v>
      </c>
    </row>
    <row r="862" spans="1:21" x14ac:dyDescent="0.25">
      <c r="A862" s="68" t="s">
        <v>21</v>
      </c>
      <c r="B862" s="68" t="s">
        <v>187</v>
      </c>
      <c r="C862" s="68">
        <v>1</v>
      </c>
      <c r="D862" s="68">
        <v>0</v>
      </c>
      <c r="E862" s="68">
        <v>1</v>
      </c>
      <c r="F862" s="68">
        <v>39</v>
      </c>
      <c r="P862" t="s">
        <v>21</v>
      </c>
      <c r="Q862" t="s">
        <v>187</v>
      </c>
      <c r="R862">
        <v>1</v>
      </c>
      <c r="S862">
        <v>0</v>
      </c>
      <c r="T862">
        <v>1</v>
      </c>
      <c r="U862">
        <v>39</v>
      </c>
    </row>
    <row r="863" spans="1:21" x14ac:dyDescent="0.25">
      <c r="A863" s="68" t="s">
        <v>21</v>
      </c>
      <c r="B863" s="68" t="s">
        <v>187</v>
      </c>
      <c r="C863" s="68">
        <v>1</v>
      </c>
      <c r="D863" s="68">
        <v>1</v>
      </c>
      <c r="E863" s="68">
        <v>0</v>
      </c>
      <c r="F863" s="68">
        <v>24</v>
      </c>
      <c r="P863" t="s">
        <v>21</v>
      </c>
      <c r="Q863" t="s">
        <v>187</v>
      </c>
      <c r="R863">
        <v>1</v>
      </c>
      <c r="S863">
        <v>1</v>
      </c>
      <c r="T863">
        <v>0</v>
      </c>
      <c r="U863">
        <v>24</v>
      </c>
    </row>
    <row r="864" spans="1:21" x14ac:dyDescent="0.25">
      <c r="A864" s="68" t="s">
        <v>21</v>
      </c>
      <c r="B864" s="68" t="s">
        <v>187</v>
      </c>
      <c r="C864" s="68">
        <v>1</v>
      </c>
      <c r="D864" s="68">
        <v>1</v>
      </c>
      <c r="E864" s="68">
        <v>1</v>
      </c>
      <c r="F864" s="68">
        <v>36</v>
      </c>
      <c r="P864" t="s">
        <v>21</v>
      </c>
      <c r="Q864" t="s">
        <v>187</v>
      </c>
      <c r="R864">
        <v>1</v>
      </c>
      <c r="S864">
        <v>1</v>
      </c>
      <c r="T864">
        <v>1</v>
      </c>
      <c r="U864">
        <v>36</v>
      </c>
    </row>
    <row r="865" spans="1:21" x14ac:dyDescent="0.25">
      <c r="A865" s="68" t="s">
        <v>21</v>
      </c>
      <c r="B865" s="68" t="s">
        <v>188</v>
      </c>
      <c r="C865" s="68">
        <v>0</v>
      </c>
      <c r="D865" s="68">
        <v>0</v>
      </c>
      <c r="E865" s="68">
        <v>0</v>
      </c>
      <c r="F865" s="68">
        <v>49</v>
      </c>
      <c r="P865" t="s">
        <v>21</v>
      </c>
      <c r="Q865" t="s">
        <v>188</v>
      </c>
      <c r="R865">
        <v>0</v>
      </c>
      <c r="S865">
        <v>0</v>
      </c>
      <c r="T865">
        <v>0</v>
      </c>
      <c r="U865">
        <v>49</v>
      </c>
    </row>
    <row r="866" spans="1:21" x14ac:dyDescent="0.25">
      <c r="A866" s="68" t="s">
        <v>21</v>
      </c>
      <c r="B866" s="68" t="s">
        <v>188</v>
      </c>
      <c r="C866" s="68">
        <v>0</v>
      </c>
      <c r="D866" s="68">
        <v>0</v>
      </c>
      <c r="E866" s="68">
        <v>1</v>
      </c>
      <c r="F866" s="68">
        <v>396</v>
      </c>
      <c r="P866" t="s">
        <v>21</v>
      </c>
      <c r="Q866" t="s">
        <v>188</v>
      </c>
      <c r="R866">
        <v>0</v>
      </c>
      <c r="S866">
        <v>0</v>
      </c>
      <c r="T866">
        <v>1</v>
      </c>
      <c r="U866">
        <v>396</v>
      </c>
    </row>
    <row r="867" spans="1:21" x14ac:dyDescent="0.25">
      <c r="A867" s="68" t="s">
        <v>21</v>
      </c>
      <c r="B867" s="68" t="s">
        <v>188</v>
      </c>
      <c r="C867" s="68">
        <v>0</v>
      </c>
      <c r="D867" s="68">
        <v>1</v>
      </c>
      <c r="E867" s="68">
        <v>0</v>
      </c>
      <c r="F867" s="68">
        <v>10</v>
      </c>
      <c r="P867" t="s">
        <v>21</v>
      </c>
      <c r="Q867" t="s">
        <v>188</v>
      </c>
      <c r="R867">
        <v>0</v>
      </c>
      <c r="S867">
        <v>1</v>
      </c>
      <c r="T867">
        <v>0</v>
      </c>
      <c r="U867">
        <v>10</v>
      </c>
    </row>
    <row r="868" spans="1:21" x14ac:dyDescent="0.25">
      <c r="A868" s="68" t="s">
        <v>21</v>
      </c>
      <c r="B868" s="68" t="s">
        <v>188</v>
      </c>
      <c r="C868" s="68">
        <v>0</v>
      </c>
      <c r="D868" s="68">
        <v>1</v>
      </c>
      <c r="E868" s="68">
        <v>1</v>
      </c>
      <c r="F868" s="68">
        <v>10</v>
      </c>
      <c r="P868" t="s">
        <v>21</v>
      </c>
      <c r="Q868" t="s">
        <v>188</v>
      </c>
      <c r="R868">
        <v>0</v>
      </c>
      <c r="S868">
        <v>1</v>
      </c>
      <c r="T868">
        <v>1</v>
      </c>
      <c r="U868">
        <v>10</v>
      </c>
    </row>
    <row r="869" spans="1:21" x14ac:dyDescent="0.25">
      <c r="A869" s="68" t="s">
        <v>21</v>
      </c>
      <c r="B869" s="68" t="s">
        <v>188</v>
      </c>
      <c r="C869" s="68">
        <v>1</v>
      </c>
      <c r="D869" s="68">
        <v>0</v>
      </c>
      <c r="E869" s="68">
        <v>0</v>
      </c>
      <c r="F869" s="68">
        <v>21</v>
      </c>
      <c r="P869" t="s">
        <v>21</v>
      </c>
      <c r="Q869" t="s">
        <v>188</v>
      </c>
      <c r="R869">
        <v>1</v>
      </c>
      <c r="S869">
        <v>0</v>
      </c>
      <c r="T869">
        <v>0</v>
      </c>
      <c r="U869">
        <v>21</v>
      </c>
    </row>
    <row r="870" spans="1:21" x14ac:dyDescent="0.25">
      <c r="A870" s="68" t="s">
        <v>21</v>
      </c>
      <c r="B870" s="68" t="s">
        <v>188</v>
      </c>
      <c r="C870" s="68">
        <v>1</v>
      </c>
      <c r="D870" s="68">
        <v>0</v>
      </c>
      <c r="E870" s="68">
        <v>1</v>
      </c>
      <c r="F870" s="68">
        <v>75</v>
      </c>
      <c r="P870" t="s">
        <v>21</v>
      </c>
      <c r="Q870" t="s">
        <v>188</v>
      </c>
      <c r="R870">
        <v>1</v>
      </c>
      <c r="S870">
        <v>0</v>
      </c>
      <c r="T870">
        <v>1</v>
      </c>
      <c r="U870">
        <v>75</v>
      </c>
    </row>
    <row r="871" spans="1:21" x14ac:dyDescent="0.25">
      <c r="A871" s="68" t="s">
        <v>21</v>
      </c>
      <c r="B871" s="68" t="s">
        <v>188</v>
      </c>
      <c r="C871" s="68">
        <v>1</v>
      </c>
      <c r="D871" s="68">
        <v>1</v>
      </c>
      <c r="E871" s="68">
        <v>0</v>
      </c>
      <c r="F871" s="68">
        <v>30</v>
      </c>
      <c r="P871" t="s">
        <v>21</v>
      </c>
      <c r="Q871" t="s">
        <v>188</v>
      </c>
      <c r="R871">
        <v>1</v>
      </c>
      <c r="S871">
        <v>1</v>
      </c>
      <c r="T871">
        <v>0</v>
      </c>
      <c r="U871">
        <v>30</v>
      </c>
    </row>
    <row r="872" spans="1:21" x14ac:dyDescent="0.25">
      <c r="A872" s="68" t="s">
        <v>21</v>
      </c>
      <c r="B872" s="68" t="s">
        <v>188</v>
      </c>
      <c r="C872" s="68">
        <v>1</v>
      </c>
      <c r="D872" s="68">
        <v>1</v>
      </c>
      <c r="E872" s="68">
        <v>1</v>
      </c>
      <c r="F872" s="68">
        <v>28</v>
      </c>
      <c r="P872" t="s">
        <v>21</v>
      </c>
      <c r="Q872" t="s">
        <v>188</v>
      </c>
      <c r="R872">
        <v>1</v>
      </c>
      <c r="S872">
        <v>1</v>
      </c>
      <c r="T872">
        <v>1</v>
      </c>
      <c r="U872">
        <v>28</v>
      </c>
    </row>
    <row r="873" spans="1:21" x14ac:dyDescent="0.25">
      <c r="A873" s="68" t="s">
        <v>21</v>
      </c>
      <c r="B873" s="68" t="s">
        <v>189</v>
      </c>
      <c r="C873" s="68">
        <v>0</v>
      </c>
      <c r="D873" s="68">
        <v>0</v>
      </c>
      <c r="E873" s="68">
        <v>0</v>
      </c>
      <c r="F873" s="68">
        <v>86</v>
      </c>
      <c r="P873" t="s">
        <v>21</v>
      </c>
      <c r="Q873" t="s">
        <v>189</v>
      </c>
      <c r="R873">
        <v>0</v>
      </c>
      <c r="S873">
        <v>0</v>
      </c>
      <c r="T873">
        <v>0</v>
      </c>
      <c r="U873">
        <v>86</v>
      </c>
    </row>
    <row r="874" spans="1:21" x14ac:dyDescent="0.25">
      <c r="A874" s="68" t="s">
        <v>21</v>
      </c>
      <c r="B874" s="68" t="s">
        <v>189</v>
      </c>
      <c r="C874" s="68">
        <v>0</v>
      </c>
      <c r="D874" s="68">
        <v>0</v>
      </c>
      <c r="E874" s="68">
        <v>1</v>
      </c>
      <c r="F874" s="68">
        <v>477</v>
      </c>
      <c r="P874" t="s">
        <v>21</v>
      </c>
      <c r="Q874" t="s">
        <v>189</v>
      </c>
      <c r="R874">
        <v>0</v>
      </c>
      <c r="S874">
        <v>0</v>
      </c>
      <c r="T874">
        <v>1</v>
      </c>
      <c r="U874">
        <v>477</v>
      </c>
    </row>
    <row r="875" spans="1:21" x14ac:dyDescent="0.25">
      <c r="A875" s="68" t="s">
        <v>21</v>
      </c>
      <c r="B875" s="68" t="s">
        <v>189</v>
      </c>
      <c r="C875" s="68">
        <v>0</v>
      </c>
      <c r="D875" s="68">
        <v>1</v>
      </c>
      <c r="E875" s="68">
        <v>0</v>
      </c>
      <c r="F875" s="68">
        <v>5</v>
      </c>
      <c r="P875" t="s">
        <v>21</v>
      </c>
      <c r="Q875" t="s">
        <v>189</v>
      </c>
      <c r="R875">
        <v>0</v>
      </c>
      <c r="S875">
        <v>1</v>
      </c>
      <c r="T875">
        <v>0</v>
      </c>
      <c r="U875">
        <v>5</v>
      </c>
    </row>
    <row r="876" spans="1:21" x14ac:dyDescent="0.25">
      <c r="A876" s="68" t="s">
        <v>21</v>
      </c>
      <c r="B876" s="68" t="s">
        <v>189</v>
      </c>
      <c r="C876" s="68">
        <v>0</v>
      </c>
      <c r="D876" s="68">
        <v>1</v>
      </c>
      <c r="E876" s="68">
        <v>1</v>
      </c>
      <c r="F876" s="68">
        <v>6</v>
      </c>
      <c r="P876" t="s">
        <v>21</v>
      </c>
      <c r="Q876" t="s">
        <v>189</v>
      </c>
      <c r="R876">
        <v>0</v>
      </c>
      <c r="S876">
        <v>1</v>
      </c>
      <c r="T876">
        <v>1</v>
      </c>
      <c r="U876">
        <v>6</v>
      </c>
    </row>
    <row r="877" spans="1:21" x14ac:dyDescent="0.25">
      <c r="A877" s="68" t="s">
        <v>21</v>
      </c>
      <c r="B877" s="68" t="s">
        <v>189</v>
      </c>
      <c r="C877" s="68">
        <v>1</v>
      </c>
      <c r="D877" s="68">
        <v>0</v>
      </c>
      <c r="E877" s="68">
        <v>0</v>
      </c>
      <c r="F877" s="68">
        <v>34</v>
      </c>
      <c r="P877" t="s">
        <v>21</v>
      </c>
      <c r="Q877" t="s">
        <v>189</v>
      </c>
      <c r="R877">
        <v>1</v>
      </c>
      <c r="S877">
        <v>0</v>
      </c>
      <c r="T877">
        <v>0</v>
      </c>
      <c r="U877">
        <v>34</v>
      </c>
    </row>
    <row r="878" spans="1:21" x14ac:dyDescent="0.25">
      <c r="A878" s="68" t="s">
        <v>21</v>
      </c>
      <c r="B878" s="68" t="s">
        <v>189</v>
      </c>
      <c r="C878" s="68">
        <v>1</v>
      </c>
      <c r="D878" s="68">
        <v>0</v>
      </c>
      <c r="E878" s="68">
        <v>1</v>
      </c>
      <c r="F878" s="68">
        <v>116</v>
      </c>
      <c r="P878" t="s">
        <v>21</v>
      </c>
      <c r="Q878" t="s">
        <v>189</v>
      </c>
      <c r="R878">
        <v>1</v>
      </c>
      <c r="S878">
        <v>0</v>
      </c>
      <c r="T878">
        <v>1</v>
      </c>
      <c r="U878">
        <v>116</v>
      </c>
    </row>
    <row r="879" spans="1:21" x14ac:dyDescent="0.25">
      <c r="A879" s="68" t="s">
        <v>21</v>
      </c>
      <c r="B879" s="68" t="s">
        <v>189</v>
      </c>
      <c r="C879" s="68">
        <v>1</v>
      </c>
      <c r="D879" s="68">
        <v>1</v>
      </c>
      <c r="E879" s="68">
        <v>0</v>
      </c>
      <c r="F879" s="68">
        <v>26</v>
      </c>
      <c r="P879" t="s">
        <v>21</v>
      </c>
      <c r="Q879" t="s">
        <v>189</v>
      </c>
      <c r="R879">
        <v>1</v>
      </c>
      <c r="S879">
        <v>1</v>
      </c>
      <c r="T879">
        <v>0</v>
      </c>
      <c r="U879">
        <v>26</v>
      </c>
    </row>
    <row r="880" spans="1:21" x14ac:dyDescent="0.25">
      <c r="A880" s="68" t="s">
        <v>21</v>
      </c>
      <c r="B880" s="68" t="s">
        <v>189</v>
      </c>
      <c r="C880" s="68">
        <v>1</v>
      </c>
      <c r="D880" s="68">
        <v>1</v>
      </c>
      <c r="E880" s="68">
        <v>1</v>
      </c>
      <c r="F880" s="68">
        <v>22</v>
      </c>
      <c r="P880" t="s">
        <v>21</v>
      </c>
      <c r="Q880" t="s">
        <v>189</v>
      </c>
      <c r="R880">
        <v>1</v>
      </c>
      <c r="S880">
        <v>1</v>
      </c>
      <c r="T880">
        <v>1</v>
      </c>
      <c r="U880">
        <v>22</v>
      </c>
    </row>
    <row r="881" spans="1:21" x14ac:dyDescent="0.25">
      <c r="A881" s="68" t="s">
        <v>21</v>
      </c>
      <c r="B881" s="68" t="s">
        <v>190</v>
      </c>
      <c r="C881" s="68">
        <v>0</v>
      </c>
      <c r="D881" s="68">
        <v>0</v>
      </c>
      <c r="E881" s="68">
        <v>0</v>
      </c>
      <c r="F881" s="68">
        <v>243</v>
      </c>
      <c r="P881" t="s">
        <v>21</v>
      </c>
      <c r="Q881" t="s">
        <v>190</v>
      </c>
      <c r="R881">
        <v>0</v>
      </c>
      <c r="S881">
        <v>0</v>
      </c>
      <c r="T881">
        <v>0</v>
      </c>
      <c r="U881">
        <v>243</v>
      </c>
    </row>
    <row r="882" spans="1:21" x14ac:dyDescent="0.25">
      <c r="A882" s="68" t="s">
        <v>21</v>
      </c>
      <c r="B882" s="68" t="s">
        <v>190</v>
      </c>
      <c r="C882" s="68">
        <v>0</v>
      </c>
      <c r="D882" s="68">
        <v>0</v>
      </c>
      <c r="E882" s="68">
        <v>1</v>
      </c>
      <c r="F882" s="68">
        <v>574</v>
      </c>
      <c r="P882" t="s">
        <v>21</v>
      </c>
      <c r="Q882" t="s">
        <v>190</v>
      </c>
      <c r="R882">
        <v>0</v>
      </c>
      <c r="S882">
        <v>0</v>
      </c>
      <c r="T882">
        <v>1</v>
      </c>
      <c r="U882">
        <v>574</v>
      </c>
    </row>
    <row r="883" spans="1:21" x14ac:dyDescent="0.25">
      <c r="A883" s="68" t="s">
        <v>21</v>
      </c>
      <c r="B883" s="68" t="s">
        <v>190</v>
      </c>
      <c r="C883" s="68">
        <v>0</v>
      </c>
      <c r="D883" s="68">
        <v>1</v>
      </c>
      <c r="E883" s="68">
        <v>1</v>
      </c>
      <c r="F883" s="68">
        <v>4</v>
      </c>
      <c r="P883" t="s">
        <v>21</v>
      </c>
      <c r="Q883" t="s">
        <v>190</v>
      </c>
      <c r="R883">
        <v>0</v>
      </c>
      <c r="S883">
        <v>1</v>
      </c>
      <c r="T883">
        <v>1</v>
      </c>
      <c r="U883">
        <v>4</v>
      </c>
    </row>
    <row r="884" spans="1:21" x14ac:dyDescent="0.25">
      <c r="A884" s="68" t="s">
        <v>21</v>
      </c>
      <c r="B884" s="68" t="s">
        <v>190</v>
      </c>
      <c r="C884" s="68">
        <v>1</v>
      </c>
      <c r="D884" s="68">
        <v>0</v>
      </c>
      <c r="E884" s="68">
        <v>0</v>
      </c>
      <c r="F884" s="68">
        <v>93</v>
      </c>
      <c r="P884" t="s">
        <v>21</v>
      </c>
      <c r="Q884" t="s">
        <v>190</v>
      </c>
      <c r="R884">
        <v>1</v>
      </c>
      <c r="S884">
        <v>0</v>
      </c>
      <c r="T884">
        <v>0</v>
      </c>
      <c r="U884">
        <v>93</v>
      </c>
    </row>
    <row r="885" spans="1:21" x14ac:dyDescent="0.25">
      <c r="A885" s="68" t="s">
        <v>21</v>
      </c>
      <c r="B885" s="68" t="s">
        <v>190</v>
      </c>
      <c r="C885" s="68">
        <v>1</v>
      </c>
      <c r="D885" s="68">
        <v>0</v>
      </c>
      <c r="E885" s="68">
        <v>1</v>
      </c>
      <c r="F885" s="68">
        <v>99</v>
      </c>
      <c r="P885" t="s">
        <v>21</v>
      </c>
      <c r="Q885" t="s">
        <v>190</v>
      </c>
      <c r="R885">
        <v>1</v>
      </c>
      <c r="S885">
        <v>0</v>
      </c>
      <c r="T885">
        <v>1</v>
      </c>
      <c r="U885">
        <v>99</v>
      </c>
    </row>
    <row r="886" spans="1:21" x14ac:dyDescent="0.25">
      <c r="A886" s="68" t="s">
        <v>21</v>
      </c>
      <c r="B886" s="68" t="s">
        <v>190</v>
      </c>
      <c r="C886" s="68">
        <v>1</v>
      </c>
      <c r="D886" s="68">
        <v>1</v>
      </c>
      <c r="E886" s="68">
        <v>0</v>
      </c>
      <c r="F886" s="68">
        <v>6</v>
      </c>
      <c r="P886" t="s">
        <v>21</v>
      </c>
      <c r="Q886" t="s">
        <v>190</v>
      </c>
      <c r="R886">
        <v>1</v>
      </c>
      <c r="S886">
        <v>1</v>
      </c>
      <c r="T886">
        <v>0</v>
      </c>
      <c r="U886">
        <v>6</v>
      </c>
    </row>
    <row r="887" spans="1:21" x14ac:dyDescent="0.25">
      <c r="A887" s="68" t="s">
        <v>21</v>
      </c>
      <c r="B887" s="68" t="s">
        <v>190</v>
      </c>
      <c r="C887" s="68">
        <v>1</v>
      </c>
      <c r="D887" s="68">
        <v>1</v>
      </c>
      <c r="E887" s="68">
        <v>1</v>
      </c>
      <c r="F887" s="68">
        <v>5</v>
      </c>
      <c r="P887" t="s">
        <v>21</v>
      </c>
      <c r="Q887" t="s">
        <v>190</v>
      </c>
      <c r="R887">
        <v>1</v>
      </c>
      <c r="S887">
        <v>1</v>
      </c>
      <c r="T887">
        <v>1</v>
      </c>
      <c r="U887">
        <v>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V898"/>
  <sheetViews>
    <sheetView workbookViewId="0">
      <selection activeCell="Q40" sqref="Q40"/>
    </sheetView>
  </sheetViews>
  <sheetFormatPr defaultRowHeight="15" x14ac:dyDescent="0.25"/>
  <cols>
    <col min="1" max="6" width="9.140625" style="68"/>
  </cols>
  <sheetData>
    <row r="1" spans="1:22" x14ac:dyDescent="0.25">
      <c r="A1" s="68" t="s">
        <v>173</v>
      </c>
      <c r="B1" s="68" t="s">
        <v>209</v>
      </c>
      <c r="C1" s="68" t="s">
        <v>211</v>
      </c>
      <c r="D1" s="68" t="s">
        <v>1</v>
      </c>
      <c r="E1" s="68" t="s">
        <v>59</v>
      </c>
      <c r="F1" s="68" t="s">
        <v>132</v>
      </c>
      <c r="Q1" t="s">
        <v>173</v>
      </c>
      <c r="R1" t="s">
        <v>209</v>
      </c>
      <c r="S1" t="s">
        <v>211</v>
      </c>
      <c r="T1" t="s">
        <v>1</v>
      </c>
      <c r="U1" t="s">
        <v>59</v>
      </c>
      <c r="V1" t="s">
        <v>132</v>
      </c>
    </row>
    <row r="2" spans="1:22" x14ac:dyDescent="0.25">
      <c r="A2" s="68" t="s">
        <v>2</v>
      </c>
      <c r="B2" s="68" t="s">
        <v>196</v>
      </c>
      <c r="C2" s="68">
        <v>0</v>
      </c>
      <c r="D2" s="68">
        <v>0</v>
      </c>
      <c r="E2" s="68">
        <v>0</v>
      </c>
      <c r="F2" s="68">
        <v>1241</v>
      </c>
      <c r="Q2" t="s">
        <v>2</v>
      </c>
      <c r="R2" t="s">
        <v>196</v>
      </c>
      <c r="S2">
        <v>0</v>
      </c>
      <c r="T2">
        <v>0</v>
      </c>
      <c r="U2">
        <v>0</v>
      </c>
      <c r="V2">
        <v>1241</v>
      </c>
    </row>
    <row r="3" spans="1:22" x14ac:dyDescent="0.25">
      <c r="A3" s="68" t="s">
        <v>2</v>
      </c>
      <c r="B3" s="68" t="s">
        <v>196</v>
      </c>
      <c r="C3" s="68">
        <v>0</v>
      </c>
      <c r="D3" s="68">
        <v>0</v>
      </c>
      <c r="E3" s="68">
        <v>1</v>
      </c>
      <c r="F3" s="68">
        <v>1486</v>
      </c>
      <c r="Q3" t="s">
        <v>2</v>
      </c>
      <c r="R3" t="s">
        <v>196</v>
      </c>
      <c r="S3">
        <v>0</v>
      </c>
      <c r="T3">
        <v>0</v>
      </c>
      <c r="U3">
        <v>1</v>
      </c>
      <c r="V3">
        <v>1486</v>
      </c>
    </row>
    <row r="4" spans="1:22" x14ac:dyDescent="0.25">
      <c r="A4" s="68" t="s">
        <v>2</v>
      </c>
      <c r="B4" s="68" t="s">
        <v>196</v>
      </c>
      <c r="C4" s="68">
        <v>0</v>
      </c>
      <c r="D4" s="68">
        <v>1</v>
      </c>
      <c r="E4" s="68">
        <v>0</v>
      </c>
      <c r="F4" s="68">
        <v>308</v>
      </c>
      <c r="Q4" t="s">
        <v>2</v>
      </c>
      <c r="R4" t="s">
        <v>196</v>
      </c>
      <c r="S4">
        <v>0</v>
      </c>
      <c r="T4">
        <v>1</v>
      </c>
      <c r="U4">
        <v>0</v>
      </c>
      <c r="V4">
        <v>308</v>
      </c>
    </row>
    <row r="5" spans="1:22" x14ac:dyDescent="0.25">
      <c r="A5" s="68" t="s">
        <v>2</v>
      </c>
      <c r="B5" s="68" t="s">
        <v>196</v>
      </c>
      <c r="C5" s="68">
        <v>0</v>
      </c>
      <c r="D5" s="68">
        <v>1</v>
      </c>
      <c r="E5" s="68">
        <v>1</v>
      </c>
      <c r="F5" s="68">
        <v>1159</v>
      </c>
      <c r="Q5" t="s">
        <v>2</v>
      </c>
      <c r="R5" t="s">
        <v>196</v>
      </c>
      <c r="S5">
        <v>0</v>
      </c>
      <c r="T5">
        <v>1</v>
      </c>
      <c r="U5">
        <v>1</v>
      </c>
      <c r="V5">
        <v>1159</v>
      </c>
    </row>
    <row r="6" spans="1:22" x14ac:dyDescent="0.25">
      <c r="A6" s="68" t="s">
        <v>2</v>
      </c>
      <c r="B6" s="68" t="s">
        <v>196</v>
      </c>
      <c r="C6" s="68">
        <v>1</v>
      </c>
      <c r="D6" s="68">
        <v>0</v>
      </c>
      <c r="E6" s="68">
        <v>0</v>
      </c>
      <c r="F6" s="68">
        <v>619</v>
      </c>
      <c r="Q6" t="s">
        <v>2</v>
      </c>
      <c r="R6" t="s">
        <v>196</v>
      </c>
      <c r="S6">
        <v>1</v>
      </c>
      <c r="T6">
        <v>0</v>
      </c>
      <c r="U6">
        <v>0</v>
      </c>
      <c r="V6">
        <v>619</v>
      </c>
    </row>
    <row r="7" spans="1:22" x14ac:dyDescent="0.25">
      <c r="A7" s="68" t="s">
        <v>2</v>
      </c>
      <c r="B7" s="68" t="s">
        <v>196</v>
      </c>
      <c r="C7" s="68">
        <v>1</v>
      </c>
      <c r="D7" s="68">
        <v>0</v>
      </c>
      <c r="E7" s="68">
        <v>1</v>
      </c>
      <c r="F7" s="68">
        <v>70</v>
      </c>
      <c r="Q7" t="s">
        <v>2</v>
      </c>
      <c r="R7" t="s">
        <v>196</v>
      </c>
      <c r="S7">
        <v>1</v>
      </c>
      <c r="T7">
        <v>0</v>
      </c>
      <c r="U7">
        <v>1</v>
      </c>
      <c r="V7">
        <v>70</v>
      </c>
    </row>
    <row r="8" spans="1:22" x14ac:dyDescent="0.25">
      <c r="A8" s="68" t="s">
        <v>2</v>
      </c>
      <c r="B8" s="68" t="s">
        <v>196</v>
      </c>
      <c r="C8" s="68">
        <v>1</v>
      </c>
      <c r="D8" s="68">
        <v>1</v>
      </c>
      <c r="E8" s="68">
        <v>0</v>
      </c>
      <c r="F8" s="68">
        <v>394</v>
      </c>
      <c r="Q8" t="s">
        <v>2</v>
      </c>
      <c r="R8" t="s">
        <v>196</v>
      </c>
      <c r="S8">
        <v>1</v>
      </c>
      <c r="T8">
        <v>1</v>
      </c>
      <c r="U8">
        <v>0</v>
      </c>
      <c r="V8">
        <v>394</v>
      </c>
    </row>
    <row r="9" spans="1:22" x14ac:dyDescent="0.25">
      <c r="A9" s="68" t="s">
        <v>2</v>
      </c>
      <c r="B9" s="68" t="s">
        <v>196</v>
      </c>
      <c r="C9" s="68">
        <v>1</v>
      </c>
      <c r="D9" s="68">
        <v>1</v>
      </c>
      <c r="E9" s="68">
        <v>1</v>
      </c>
      <c r="F9" s="68">
        <v>69</v>
      </c>
      <c r="Q9" t="s">
        <v>2</v>
      </c>
      <c r="R9" t="s">
        <v>196</v>
      </c>
      <c r="S9">
        <v>1</v>
      </c>
      <c r="T9">
        <v>1</v>
      </c>
      <c r="U9">
        <v>1</v>
      </c>
      <c r="V9">
        <v>69</v>
      </c>
    </row>
    <row r="10" spans="1:22" x14ac:dyDescent="0.25">
      <c r="A10" s="68" t="s">
        <v>2</v>
      </c>
      <c r="B10" s="68">
        <v>2</v>
      </c>
      <c r="C10" s="68">
        <v>0</v>
      </c>
      <c r="D10" s="68">
        <v>0</v>
      </c>
      <c r="E10" s="68">
        <v>0</v>
      </c>
      <c r="F10" s="68">
        <v>1468</v>
      </c>
      <c r="Q10" t="s">
        <v>2</v>
      </c>
      <c r="R10">
        <v>2</v>
      </c>
      <c r="S10">
        <v>0</v>
      </c>
      <c r="T10">
        <v>0</v>
      </c>
      <c r="U10">
        <v>0</v>
      </c>
      <c r="V10">
        <v>1468</v>
      </c>
    </row>
    <row r="11" spans="1:22" x14ac:dyDescent="0.25">
      <c r="A11" s="68" t="s">
        <v>2</v>
      </c>
      <c r="B11" s="68">
        <v>2</v>
      </c>
      <c r="C11" s="68">
        <v>0</v>
      </c>
      <c r="D11" s="68">
        <v>0</v>
      </c>
      <c r="E11" s="68">
        <v>1</v>
      </c>
      <c r="F11" s="68">
        <v>1647</v>
      </c>
      <c r="Q11" t="s">
        <v>2</v>
      </c>
      <c r="R11">
        <v>2</v>
      </c>
      <c r="S11">
        <v>0</v>
      </c>
      <c r="T11">
        <v>0</v>
      </c>
      <c r="U11">
        <v>1</v>
      </c>
      <c r="V11">
        <v>1647</v>
      </c>
    </row>
    <row r="12" spans="1:22" x14ac:dyDescent="0.25">
      <c r="A12" s="68" t="s">
        <v>2</v>
      </c>
      <c r="B12" s="68">
        <v>2</v>
      </c>
      <c r="C12" s="68">
        <v>0</v>
      </c>
      <c r="D12" s="68">
        <v>1</v>
      </c>
      <c r="E12" s="68">
        <v>0</v>
      </c>
      <c r="F12" s="68">
        <v>312</v>
      </c>
      <c r="Q12" t="s">
        <v>2</v>
      </c>
      <c r="R12">
        <v>2</v>
      </c>
      <c r="S12">
        <v>0</v>
      </c>
      <c r="T12">
        <v>1</v>
      </c>
      <c r="U12">
        <v>0</v>
      </c>
      <c r="V12">
        <v>312</v>
      </c>
    </row>
    <row r="13" spans="1:22" x14ac:dyDescent="0.25">
      <c r="A13" s="68" t="s">
        <v>2</v>
      </c>
      <c r="B13" s="68">
        <v>2</v>
      </c>
      <c r="C13" s="68">
        <v>0</v>
      </c>
      <c r="D13" s="68">
        <v>1</v>
      </c>
      <c r="E13" s="68">
        <v>1</v>
      </c>
      <c r="F13" s="68">
        <v>1246</v>
      </c>
      <c r="Q13" t="s">
        <v>2</v>
      </c>
      <c r="R13">
        <v>2</v>
      </c>
      <c r="S13">
        <v>0</v>
      </c>
      <c r="T13">
        <v>1</v>
      </c>
      <c r="U13">
        <v>1</v>
      </c>
      <c r="V13">
        <v>1246</v>
      </c>
    </row>
    <row r="14" spans="1:22" x14ac:dyDescent="0.25">
      <c r="A14" s="68" t="s">
        <v>2</v>
      </c>
      <c r="B14" s="68">
        <v>2</v>
      </c>
      <c r="C14" s="68">
        <v>1</v>
      </c>
      <c r="D14" s="68">
        <v>0</v>
      </c>
      <c r="E14" s="68">
        <v>0</v>
      </c>
      <c r="F14" s="68">
        <v>598</v>
      </c>
      <c r="Q14" t="s">
        <v>2</v>
      </c>
      <c r="R14">
        <v>2</v>
      </c>
      <c r="S14">
        <v>1</v>
      </c>
      <c r="T14">
        <v>0</v>
      </c>
      <c r="U14">
        <v>0</v>
      </c>
      <c r="V14">
        <v>598</v>
      </c>
    </row>
    <row r="15" spans="1:22" x14ac:dyDescent="0.25">
      <c r="A15" s="68" t="s">
        <v>2</v>
      </c>
      <c r="B15" s="68">
        <v>2</v>
      </c>
      <c r="C15" s="68">
        <v>1</v>
      </c>
      <c r="D15" s="68">
        <v>0</v>
      </c>
      <c r="E15" s="68">
        <v>1</v>
      </c>
      <c r="F15" s="68">
        <v>92</v>
      </c>
      <c r="Q15" t="s">
        <v>2</v>
      </c>
      <c r="R15">
        <v>2</v>
      </c>
      <c r="S15">
        <v>1</v>
      </c>
      <c r="T15">
        <v>0</v>
      </c>
      <c r="U15">
        <v>1</v>
      </c>
      <c r="V15">
        <v>92</v>
      </c>
    </row>
    <row r="16" spans="1:22" x14ac:dyDescent="0.25">
      <c r="A16" s="68" t="s">
        <v>2</v>
      </c>
      <c r="B16" s="68">
        <v>2</v>
      </c>
      <c r="C16" s="68">
        <v>1</v>
      </c>
      <c r="D16" s="68">
        <v>1</v>
      </c>
      <c r="E16" s="68">
        <v>0</v>
      </c>
      <c r="F16" s="68">
        <v>443</v>
      </c>
      <c r="Q16" t="s">
        <v>2</v>
      </c>
      <c r="R16">
        <v>2</v>
      </c>
      <c r="S16">
        <v>1</v>
      </c>
      <c r="T16">
        <v>1</v>
      </c>
      <c r="U16">
        <v>0</v>
      </c>
      <c r="V16">
        <v>443</v>
      </c>
    </row>
    <row r="17" spans="1:22" x14ac:dyDescent="0.25">
      <c r="A17" s="68" t="s">
        <v>2</v>
      </c>
      <c r="B17" s="68">
        <v>2</v>
      </c>
      <c r="C17" s="68">
        <v>1</v>
      </c>
      <c r="D17" s="68">
        <v>1</v>
      </c>
      <c r="E17" s="68">
        <v>1</v>
      </c>
      <c r="F17" s="68">
        <v>100</v>
      </c>
      <c r="Q17" t="s">
        <v>2</v>
      </c>
      <c r="R17">
        <v>2</v>
      </c>
      <c r="S17">
        <v>1</v>
      </c>
      <c r="T17">
        <v>1</v>
      </c>
      <c r="U17">
        <v>1</v>
      </c>
      <c r="V17">
        <v>100</v>
      </c>
    </row>
    <row r="18" spans="1:22" x14ac:dyDescent="0.25">
      <c r="A18" s="68" t="s">
        <v>2</v>
      </c>
      <c r="B18" s="68">
        <v>3</v>
      </c>
      <c r="C18" s="68">
        <v>0</v>
      </c>
      <c r="D18" s="68">
        <v>0</v>
      </c>
      <c r="E18" s="68">
        <v>0</v>
      </c>
      <c r="F18" s="68">
        <v>1366</v>
      </c>
      <c r="Q18" t="s">
        <v>2</v>
      </c>
      <c r="R18">
        <v>3</v>
      </c>
      <c r="S18">
        <v>0</v>
      </c>
      <c r="T18">
        <v>0</v>
      </c>
      <c r="U18">
        <v>0</v>
      </c>
      <c r="V18">
        <v>1366</v>
      </c>
    </row>
    <row r="19" spans="1:22" x14ac:dyDescent="0.25">
      <c r="A19" s="68" t="s">
        <v>2</v>
      </c>
      <c r="B19" s="68">
        <v>3</v>
      </c>
      <c r="C19" s="68">
        <v>0</v>
      </c>
      <c r="D19" s="68">
        <v>0</v>
      </c>
      <c r="E19" s="68">
        <v>1</v>
      </c>
      <c r="F19" s="68">
        <v>1416</v>
      </c>
      <c r="Q19" t="s">
        <v>2</v>
      </c>
      <c r="R19">
        <v>3</v>
      </c>
      <c r="S19">
        <v>0</v>
      </c>
      <c r="T19">
        <v>0</v>
      </c>
      <c r="U19">
        <v>1</v>
      </c>
      <c r="V19">
        <v>1416</v>
      </c>
    </row>
    <row r="20" spans="1:22" x14ac:dyDescent="0.25">
      <c r="A20" s="68" t="s">
        <v>2</v>
      </c>
      <c r="B20" s="68">
        <v>3</v>
      </c>
      <c r="C20" s="68">
        <v>0</v>
      </c>
      <c r="D20" s="68">
        <v>1</v>
      </c>
      <c r="E20" s="68">
        <v>0</v>
      </c>
      <c r="F20" s="68">
        <v>278</v>
      </c>
      <c r="Q20" t="s">
        <v>2</v>
      </c>
      <c r="R20">
        <v>3</v>
      </c>
      <c r="S20">
        <v>0</v>
      </c>
      <c r="T20">
        <v>1</v>
      </c>
      <c r="U20">
        <v>0</v>
      </c>
      <c r="V20">
        <v>278</v>
      </c>
    </row>
    <row r="21" spans="1:22" x14ac:dyDescent="0.25">
      <c r="A21" s="68" t="s">
        <v>2</v>
      </c>
      <c r="B21" s="68">
        <v>3</v>
      </c>
      <c r="C21" s="68">
        <v>0</v>
      </c>
      <c r="D21" s="68">
        <v>1</v>
      </c>
      <c r="E21" s="68">
        <v>1</v>
      </c>
      <c r="F21" s="68">
        <v>1198</v>
      </c>
      <c r="Q21" t="s">
        <v>2</v>
      </c>
      <c r="R21">
        <v>3</v>
      </c>
      <c r="S21">
        <v>0</v>
      </c>
      <c r="T21">
        <v>1</v>
      </c>
      <c r="U21">
        <v>1</v>
      </c>
      <c r="V21">
        <v>1198</v>
      </c>
    </row>
    <row r="22" spans="1:22" x14ac:dyDescent="0.25">
      <c r="A22" s="68" t="s">
        <v>2</v>
      </c>
      <c r="B22" s="68">
        <v>3</v>
      </c>
      <c r="C22" s="68">
        <v>1</v>
      </c>
      <c r="D22" s="68">
        <v>0</v>
      </c>
      <c r="E22" s="68">
        <v>0</v>
      </c>
      <c r="F22" s="68">
        <v>639</v>
      </c>
      <c r="Q22" t="s">
        <v>2</v>
      </c>
      <c r="R22">
        <v>3</v>
      </c>
      <c r="S22">
        <v>1</v>
      </c>
      <c r="T22">
        <v>0</v>
      </c>
      <c r="U22">
        <v>0</v>
      </c>
      <c r="V22">
        <v>639</v>
      </c>
    </row>
    <row r="23" spans="1:22" x14ac:dyDescent="0.25">
      <c r="A23" s="68" t="s">
        <v>2</v>
      </c>
      <c r="B23" s="68">
        <v>3</v>
      </c>
      <c r="C23" s="68">
        <v>1</v>
      </c>
      <c r="D23" s="68">
        <v>0</v>
      </c>
      <c r="E23" s="68">
        <v>1</v>
      </c>
      <c r="F23" s="68">
        <v>107</v>
      </c>
      <c r="Q23" t="s">
        <v>2</v>
      </c>
      <c r="R23">
        <v>3</v>
      </c>
      <c r="S23">
        <v>1</v>
      </c>
      <c r="T23">
        <v>0</v>
      </c>
      <c r="U23">
        <v>1</v>
      </c>
      <c r="V23">
        <v>107</v>
      </c>
    </row>
    <row r="24" spans="1:22" x14ac:dyDescent="0.25">
      <c r="A24" s="68" t="s">
        <v>2</v>
      </c>
      <c r="B24" s="68">
        <v>3</v>
      </c>
      <c r="C24" s="68">
        <v>1</v>
      </c>
      <c r="D24" s="68">
        <v>1</v>
      </c>
      <c r="E24" s="68">
        <v>0</v>
      </c>
      <c r="F24" s="68">
        <v>419</v>
      </c>
      <c r="Q24" t="s">
        <v>2</v>
      </c>
      <c r="R24">
        <v>3</v>
      </c>
      <c r="S24">
        <v>1</v>
      </c>
      <c r="T24">
        <v>1</v>
      </c>
      <c r="U24">
        <v>0</v>
      </c>
      <c r="V24">
        <v>419</v>
      </c>
    </row>
    <row r="25" spans="1:22" x14ac:dyDescent="0.25">
      <c r="A25" s="68" t="s">
        <v>2</v>
      </c>
      <c r="B25" s="68">
        <v>3</v>
      </c>
      <c r="C25" s="68">
        <v>1</v>
      </c>
      <c r="D25" s="68">
        <v>1</v>
      </c>
      <c r="E25" s="68">
        <v>1</v>
      </c>
      <c r="F25" s="68">
        <v>53</v>
      </c>
      <c r="Q25" t="s">
        <v>2</v>
      </c>
      <c r="R25">
        <v>3</v>
      </c>
      <c r="S25">
        <v>1</v>
      </c>
      <c r="T25">
        <v>1</v>
      </c>
      <c r="U25">
        <v>1</v>
      </c>
      <c r="V25">
        <v>53</v>
      </c>
    </row>
    <row r="26" spans="1:22" x14ac:dyDescent="0.25">
      <c r="A26" s="68" t="s">
        <v>2</v>
      </c>
      <c r="B26" s="68">
        <v>4</v>
      </c>
      <c r="C26" s="68">
        <v>0</v>
      </c>
      <c r="D26" s="68">
        <v>0</v>
      </c>
      <c r="E26" s="68">
        <v>0</v>
      </c>
      <c r="F26" s="68">
        <v>1414</v>
      </c>
      <c r="Q26" t="s">
        <v>2</v>
      </c>
      <c r="R26">
        <v>4</v>
      </c>
      <c r="S26">
        <v>0</v>
      </c>
      <c r="T26">
        <v>0</v>
      </c>
      <c r="U26">
        <v>0</v>
      </c>
      <c r="V26">
        <v>1414</v>
      </c>
    </row>
    <row r="27" spans="1:22" x14ac:dyDescent="0.25">
      <c r="A27" s="68" t="s">
        <v>2</v>
      </c>
      <c r="B27" s="68">
        <v>4</v>
      </c>
      <c r="C27" s="68">
        <v>0</v>
      </c>
      <c r="D27" s="68">
        <v>0</v>
      </c>
      <c r="E27" s="68">
        <v>1</v>
      </c>
      <c r="F27" s="68">
        <v>1272</v>
      </c>
      <c r="Q27" t="s">
        <v>2</v>
      </c>
      <c r="R27">
        <v>4</v>
      </c>
      <c r="S27">
        <v>0</v>
      </c>
      <c r="T27">
        <v>0</v>
      </c>
      <c r="U27">
        <v>1</v>
      </c>
      <c r="V27">
        <v>1272</v>
      </c>
    </row>
    <row r="28" spans="1:22" x14ac:dyDescent="0.25">
      <c r="A28" s="68" t="s">
        <v>2</v>
      </c>
      <c r="B28" s="68">
        <v>4</v>
      </c>
      <c r="C28" s="68">
        <v>0</v>
      </c>
      <c r="D28" s="68">
        <v>1</v>
      </c>
      <c r="E28" s="68">
        <v>0</v>
      </c>
      <c r="F28" s="68">
        <v>223</v>
      </c>
      <c r="Q28" t="s">
        <v>2</v>
      </c>
      <c r="R28">
        <v>4</v>
      </c>
      <c r="S28">
        <v>0</v>
      </c>
      <c r="T28">
        <v>1</v>
      </c>
      <c r="U28">
        <v>0</v>
      </c>
      <c r="V28">
        <v>223</v>
      </c>
    </row>
    <row r="29" spans="1:22" x14ac:dyDescent="0.25">
      <c r="A29" s="68" t="s">
        <v>2</v>
      </c>
      <c r="B29" s="68">
        <v>4</v>
      </c>
      <c r="C29" s="68">
        <v>0</v>
      </c>
      <c r="D29" s="68">
        <v>1</v>
      </c>
      <c r="E29" s="68">
        <v>1</v>
      </c>
      <c r="F29" s="68">
        <v>952</v>
      </c>
      <c r="Q29" t="s">
        <v>2</v>
      </c>
      <c r="R29">
        <v>4</v>
      </c>
      <c r="S29">
        <v>0</v>
      </c>
      <c r="T29">
        <v>1</v>
      </c>
      <c r="U29">
        <v>1</v>
      </c>
      <c r="V29">
        <v>952</v>
      </c>
    </row>
    <row r="30" spans="1:22" x14ac:dyDescent="0.25">
      <c r="A30" s="68" t="s">
        <v>2</v>
      </c>
      <c r="B30" s="68">
        <v>4</v>
      </c>
      <c r="C30" s="68">
        <v>1</v>
      </c>
      <c r="D30" s="68">
        <v>0</v>
      </c>
      <c r="E30" s="68">
        <v>0</v>
      </c>
      <c r="F30" s="68">
        <v>580</v>
      </c>
      <c r="Q30" t="s">
        <v>2</v>
      </c>
      <c r="R30">
        <v>4</v>
      </c>
      <c r="S30">
        <v>1</v>
      </c>
      <c r="T30">
        <v>0</v>
      </c>
      <c r="U30">
        <v>0</v>
      </c>
      <c r="V30">
        <v>580</v>
      </c>
    </row>
    <row r="31" spans="1:22" x14ac:dyDescent="0.25">
      <c r="A31" s="68" t="s">
        <v>2</v>
      </c>
      <c r="B31" s="68">
        <v>4</v>
      </c>
      <c r="C31" s="68">
        <v>1</v>
      </c>
      <c r="D31" s="68">
        <v>0</v>
      </c>
      <c r="E31" s="68">
        <v>1</v>
      </c>
      <c r="F31" s="68">
        <v>75</v>
      </c>
      <c r="Q31" t="s">
        <v>2</v>
      </c>
      <c r="R31">
        <v>4</v>
      </c>
      <c r="S31">
        <v>1</v>
      </c>
      <c r="T31">
        <v>0</v>
      </c>
      <c r="U31">
        <v>1</v>
      </c>
      <c r="V31">
        <v>75</v>
      </c>
    </row>
    <row r="32" spans="1:22" x14ac:dyDescent="0.25">
      <c r="A32" s="68" t="s">
        <v>2</v>
      </c>
      <c r="B32" s="68">
        <v>4</v>
      </c>
      <c r="C32" s="68">
        <v>1</v>
      </c>
      <c r="D32" s="68">
        <v>1</v>
      </c>
      <c r="E32" s="68">
        <v>0</v>
      </c>
      <c r="F32" s="68">
        <v>327</v>
      </c>
      <c r="Q32" t="s">
        <v>2</v>
      </c>
      <c r="R32">
        <v>4</v>
      </c>
      <c r="S32">
        <v>1</v>
      </c>
      <c r="T32">
        <v>1</v>
      </c>
      <c r="U32">
        <v>0</v>
      </c>
      <c r="V32">
        <v>327</v>
      </c>
    </row>
    <row r="33" spans="1:22" x14ac:dyDescent="0.25">
      <c r="A33" s="68" t="s">
        <v>2</v>
      </c>
      <c r="B33" s="68">
        <v>4</v>
      </c>
      <c r="C33" s="68">
        <v>1</v>
      </c>
      <c r="D33" s="68">
        <v>1</v>
      </c>
      <c r="E33" s="68">
        <v>1</v>
      </c>
      <c r="F33" s="68">
        <v>57</v>
      </c>
      <c r="Q33" t="s">
        <v>2</v>
      </c>
      <c r="R33">
        <v>4</v>
      </c>
      <c r="S33">
        <v>1</v>
      </c>
      <c r="T33">
        <v>1</v>
      </c>
      <c r="U33">
        <v>1</v>
      </c>
      <c r="V33">
        <v>57</v>
      </c>
    </row>
    <row r="34" spans="1:22" x14ac:dyDescent="0.25">
      <c r="A34" s="68" t="s">
        <v>2</v>
      </c>
      <c r="B34" s="68" t="s">
        <v>197</v>
      </c>
      <c r="C34" s="68">
        <v>0</v>
      </c>
      <c r="D34" s="68">
        <v>0</v>
      </c>
      <c r="E34" s="68">
        <v>0</v>
      </c>
      <c r="F34" s="68">
        <v>1272</v>
      </c>
      <c r="Q34" t="s">
        <v>2</v>
      </c>
      <c r="R34" t="s">
        <v>197</v>
      </c>
      <c r="S34">
        <v>0</v>
      </c>
      <c r="T34">
        <v>0</v>
      </c>
      <c r="U34">
        <v>0</v>
      </c>
      <c r="V34">
        <v>1272</v>
      </c>
    </row>
    <row r="35" spans="1:22" x14ac:dyDescent="0.25">
      <c r="A35" s="68" t="s">
        <v>2</v>
      </c>
      <c r="B35" s="68" t="s">
        <v>197</v>
      </c>
      <c r="C35" s="68">
        <v>0</v>
      </c>
      <c r="D35" s="68">
        <v>0</v>
      </c>
      <c r="E35" s="68">
        <v>1</v>
      </c>
      <c r="F35" s="68">
        <v>1190</v>
      </c>
      <c r="Q35" t="s">
        <v>2</v>
      </c>
      <c r="R35" t="s">
        <v>197</v>
      </c>
      <c r="S35">
        <v>0</v>
      </c>
      <c r="T35">
        <v>0</v>
      </c>
      <c r="U35">
        <v>1</v>
      </c>
      <c r="V35">
        <v>1190</v>
      </c>
    </row>
    <row r="36" spans="1:22" x14ac:dyDescent="0.25">
      <c r="A36" s="68" t="s">
        <v>2</v>
      </c>
      <c r="B36" s="68" t="s">
        <v>197</v>
      </c>
      <c r="C36" s="68">
        <v>0</v>
      </c>
      <c r="D36" s="68">
        <v>1</v>
      </c>
      <c r="E36" s="68">
        <v>0</v>
      </c>
      <c r="F36" s="68">
        <v>221</v>
      </c>
      <c r="Q36" t="s">
        <v>2</v>
      </c>
      <c r="R36" t="s">
        <v>197</v>
      </c>
      <c r="S36">
        <v>0</v>
      </c>
      <c r="T36">
        <v>1</v>
      </c>
      <c r="U36">
        <v>0</v>
      </c>
      <c r="V36">
        <v>221</v>
      </c>
    </row>
    <row r="37" spans="1:22" x14ac:dyDescent="0.25">
      <c r="A37" s="68" t="s">
        <v>2</v>
      </c>
      <c r="B37" s="68" t="s">
        <v>197</v>
      </c>
      <c r="C37" s="68">
        <v>0</v>
      </c>
      <c r="D37" s="68">
        <v>1</v>
      </c>
      <c r="E37" s="68">
        <v>1</v>
      </c>
      <c r="F37" s="68">
        <v>871</v>
      </c>
      <c r="Q37" t="s">
        <v>2</v>
      </c>
      <c r="R37" t="s">
        <v>197</v>
      </c>
      <c r="S37">
        <v>0</v>
      </c>
      <c r="T37">
        <v>1</v>
      </c>
      <c r="U37">
        <v>1</v>
      </c>
      <c r="V37">
        <v>871</v>
      </c>
    </row>
    <row r="38" spans="1:22" x14ac:dyDescent="0.25">
      <c r="A38" s="68" t="s">
        <v>2</v>
      </c>
      <c r="B38" s="68" t="s">
        <v>197</v>
      </c>
      <c r="C38" s="68">
        <v>1</v>
      </c>
      <c r="D38" s="68">
        <v>0</v>
      </c>
      <c r="E38" s="68">
        <v>0</v>
      </c>
      <c r="F38" s="68">
        <v>518</v>
      </c>
      <c r="Q38" t="s">
        <v>2</v>
      </c>
      <c r="R38" t="s">
        <v>197</v>
      </c>
      <c r="S38">
        <v>1</v>
      </c>
      <c r="T38">
        <v>0</v>
      </c>
      <c r="U38">
        <v>0</v>
      </c>
      <c r="V38">
        <v>518</v>
      </c>
    </row>
    <row r="39" spans="1:22" x14ac:dyDescent="0.25">
      <c r="A39" s="68" t="s">
        <v>2</v>
      </c>
      <c r="B39" s="68" t="s">
        <v>197</v>
      </c>
      <c r="C39" s="68">
        <v>1</v>
      </c>
      <c r="D39" s="68">
        <v>0</v>
      </c>
      <c r="E39" s="68">
        <v>1</v>
      </c>
      <c r="F39" s="68">
        <v>86</v>
      </c>
      <c r="Q39" t="s">
        <v>2</v>
      </c>
      <c r="R39" t="s">
        <v>197</v>
      </c>
      <c r="S39">
        <v>1</v>
      </c>
      <c r="T39">
        <v>0</v>
      </c>
      <c r="U39">
        <v>1</v>
      </c>
      <c r="V39">
        <v>86</v>
      </c>
    </row>
    <row r="40" spans="1:22" x14ac:dyDescent="0.25">
      <c r="A40" s="68" t="s">
        <v>2</v>
      </c>
      <c r="B40" s="68" t="s">
        <v>197</v>
      </c>
      <c r="C40" s="68">
        <v>1</v>
      </c>
      <c r="D40" s="68">
        <v>1</v>
      </c>
      <c r="E40" s="68">
        <v>0</v>
      </c>
      <c r="F40" s="68">
        <v>323</v>
      </c>
      <c r="Q40" t="s">
        <v>2</v>
      </c>
      <c r="R40" t="s">
        <v>197</v>
      </c>
      <c r="S40">
        <v>1</v>
      </c>
      <c r="T40">
        <v>1</v>
      </c>
      <c r="U40">
        <v>0</v>
      </c>
      <c r="V40">
        <v>323</v>
      </c>
    </row>
    <row r="41" spans="1:22" x14ac:dyDescent="0.25">
      <c r="A41" s="68" t="s">
        <v>2</v>
      </c>
      <c r="B41" s="68" t="s">
        <v>197</v>
      </c>
      <c r="C41" s="68">
        <v>1</v>
      </c>
      <c r="D41" s="68">
        <v>1</v>
      </c>
      <c r="E41" s="68">
        <v>1</v>
      </c>
      <c r="F41" s="68">
        <v>61</v>
      </c>
      <c r="Q41" t="s">
        <v>2</v>
      </c>
      <c r="R41" t="s">
        <v>197</v>
      </c>
      <c r="S41">
        <v>1</v>
      </c>
      <c r="T41">
        <v>1</v>
      </c>
      <c r="U41">
        <v>1</v>
      </c>
      <c r="V41">
        <v>61</v>
      </c>
    </row>
    <row r="42" spans="1:22" x14ac:dyDescent="0.25">
      <c r="A42" s="68" t="s">
        <v>4</v>
      </c>
      <c r="B42" s="68" t="s">
        <v>196</v>
      </c>
      <c r="C42" s="68">
        <v>0</v>
      </c>
      <c r="D42" s="68">
        <v>0</v>
      </c>
      <c r="E42" s="68">
        <v>0</v>
      </c>
      <c r="F42" s="68">
        <v>3919</v>
      </c>
      <c r="Q42" t="s">
        <v>4</v>
      </c>
      <c r="R42" t="s">
        <v>196</v>
      </c>
      <c r="S42">
        <v>0</v>
      </c>
      <c r="T42">
        <v>0</v>
      </c>
      <c r="U42">
        <v>0</v>
      </c>
      <c r="V42">
        <v>3919</v>
      </c>
    </row>
    <row r="43" spans="1:22" x14ac:dyDescent="0.25">
      <c r="A43" s="68" t="s">
        <v>4</v>
      </c>
      <c r="B43" s="68" t="s">
        <v>196</v>
      </c>
      <c r="C43" s="68">
        <v>0</v>
      </c>
      <c r="D43" s="68">
        <v>0</v>
      </c>
      <c r="E43" s="68">
        <v>1</v>
      </c>
      <c r="F43" s="68">
        <v>5590</v>
      </c>
      <c r="Q43" t="s">
        <v>4</v>
      </c>
      <c r="R43" t="s">
        <v>196</v>
      </c>
      <c r="S43">
        <v>0</v>
      </c>
      <c r="T43">
        <v>0</v>
      </c>
      <c r="U43">
        <v>1</v>
      </c>
      <c r="V43">
        <v>5590</v>
      </c>
    </row>
    <row r="44" spans="1:22" x14ac:dyDescent="0.25">
      <c r="A44" s="68" t="s">
        <v>4</v>
      </c>
      <c r="B44" s="68" t="s">
        <v>196</v>
      </c>
      <c r="C44" s="68">
        <v>0</v>
      </c>
      <c r="D44" s="68">
        <v>1</v>
      </c>
      <c r="E44" s="68">
        <v>0</v>
      </c>
      <c r="F44" s="68">
        <v>461</v>
      </c>
      <c r="Q44" t="s">
        <v>4</v>
      </c>
      <c r="R44" t="s">
        <v>196</v>
      </c>
      <c r="S44">
        <v>0</v>
      </c>
      <c r="T44">
        <v>1</v>
      </c>
      <c r="U44">
        <v>0</v>
      </c>
      <c r="V44">
        <v>461</v>
      </c>
    </row>
    <row r="45" spans="1:22" x14ac:dyDescent="0.25">
      <c r="A45" s="68" t="s">
        <v>4</v>
      </c>
      <c r="B45" s="68" t="s">
        <v>196</v>
      </c>
      <c r="C45" s="68">
        <v>0</v>
      </c>
      <c r="D45" s="68">
        <v>1</v>
      </c>
      <c r="E45" s="68">
        <v>1</v>
      </c>
      <c r="F45" s="68">
        <v>1760</v>
      </c>
      <c r="Q45" t="s">
        <v>4</v>
      </c>
      <c r="R45" t="s">
        <v>196</v>
      </c>
      <c r="S45">
        <v>0</v>
      </c>
      <c r="T45">
        <v>1</v>
      </c>
      <c r="U45">
        <v>1</v>
      </c>
      <c r="V45">
        <v>1760</v>
      </c>
    </row>
    <row r="46" spans="1:22" x14ac:dyDescent="0.25">
      <c r="A46" s="68" t="s">
        <v>4</v>
      </c>
      <c r="B46" s="68" t="s">
        <v>196</v>
      </c>
      <c r="C46" s="68">
        <v>1</v>
      </c>
      <c r="D46" s="68">
        <v>0</v>
      </c>
      <c r="E46" s="68">
        <v>0</v>
      </c>
      <c r="F46" s="68">
        <v>720</v>
      </c>
      <c r="Q46" t="s">
        <v>4</v>
      </c>
      <c r="R46" t="s">
        <v>196</v>
      </c>
      <c r="S46">
        <v>1</v>
      </c>
      <c r="T46">
        <v>0</v>
      </c>
      <c r="U46">
        <v>0</v>
      </c>
      <c r="V46">
        <v>720</v>
      </c>
    </row>
    <row r="47" spans="1:22" x14ac:dyDescent="0.25">
      <c r="A47" s="68" t="s">
        <v>4</v>
      </c>
      <c r="B47" s="68" t="s">
        <v>196</v>
      </c>
      <c r="C47" s="68">
        <v>1</v>
      </c>
      <c r="D47" s="68">
        <v>0</v>
      </c>
      <c r="E47" s="68">
        <v>1</v>
      </c>
      <c r="F47" s="68">
        <v>11546</v>
      </c>
      <c r="Q47" t="s">
        <v>4</v>
      </c>
      <c r="R47" t="s">
        <v>196</v>
      </c>
      <c r="S47">
        <v>1</v>
      </c>
      <c r="T47">
        <v>0</v>
      </c>
      <c r="U47">
        <v>1</v>
      </c>
      <c r="V47">
        <v>11546</v>
      </c>
    </row>
    <row r="48" spans="1:22" x14ac:dyDescent="0.25">
      <c r="A48" s="68" t="s">
        <v>4</v>
      </c>
      <c r="B48" s="68" t="s">
        <v>196</v>
      </c>
      <c r="C48" s="68">
        <v>1</v>
      </c>
      <c r="D48" s="68">
        <v>1</v>
      </c>
      <c r="E48" s="68">
        <v>0</v>
      </c>
      <c r="F48" s="68">
        <v>426</v>
      </c>
      <c r="Q48" t="s">
        <v>4</v>
      </c>
      <c r="R48" t="s">
        <v>196</v>
      </c>
      <c r="S48">
        <v>1</v>
      </c>
      <c r="T48">
        <v>1</v>
      </c>
      <c r="U48">
        <v>0</v>
      </c>
      <c r="V48">
        <v>426</v>
      </c>
    </row>
    <row r="49" spans="1:22" x14ac:dyDescent="0.25">
      <c r="A49" s="68" t="s">
        <v>4</v>
      </c>
      <c r="B49" s="68" t="s">
        <v>196</v>
      </c>
      <c r="C49" s="68">
        <v>1</v>
      </c>
      <c r="D49" s="68">
        <v>1</v>
      </c>
      <c r="E49" s="68">
        <v>1</v>
      </c>
      <c r="F49" s="68">
        <v>7686</v>
      </c>
      <c r="Q49" t="s">
        <v>4</v>
      </c>
      <c r="R49" t="s">
        <v>196</v>
      </c>
      <c r="S49">
        <v>1</v>
      </c>
      <c r="T49">
        <v>1</v>
      </c>
      <c r="U49">
        <v>1</v>
      </c>
      <c r="V49">
        <v>7686</v>
      </c>
    </row>
    <row r="50" spans="1:22" x14ac:dyDescent="0.25">
      <c r="A50" s="68" t="s">
        <v>4</v>
      </c>
      <c r="B50" s="68">
        <v>2</v>
      </c>
      <c r="C50" s="68">
        <v>0</v>
      </c>
      <c r="D50" s="68">
        <v>0</v>
      </c>
      <c r="E50" s="68">
        <v>0</v>
      </c>
      <c r="F50" s="68">
        <v>4021</v>
      </c>
      <c r="Q50" t="s">
        <v>4</v>
      </c>
      <c r="R50">
        <v>2</v>
      </c>
      <c r="S50">
        <v>0</v>
      </c>
      <c r="T50">
        <v>0</v>
      </c>
      <c r="U50">
        <v>0</v>
      </c>
      <c r="V50">
        <v>4021</v>
      </c>
    </row>
    <row r="51" spans="1:22" x14ac:dyDescent="0.25">
      <c r="A51" s="68" t="s">
        <v>4</v>
      </c>
      <c r="B51" s="68">
        <v>2</v>
      </c>
      <c r="C51" s="68">
        <v>0</v>
      </c>
      <c r="D51" s="68">
        <v>0</v>
      </c>
      <c r="E51" s="68">
        <v>1</v>
      </c>
      <c r="F51" s="68">
        <v>4938</v>
      </c>
      <c r="Q51" t="s">
        <v>4</v>
      </c>
      <c r="R51">
        <v>2</v>
      </c>
      <c r="S51">
        <v>0</v>
      </c>
      <c r="T51">
        <v>0</v>
      </c>
      <c r="U51">
        <v>1</v>
      </c>
      <c r="V51">
        <v>4938</v>
      </c>
    </row>
    <row r="52" spans="1:22" x14ac:dyDescent="0.25">
      <c r="A52" s="68" t="s">
        <v>4</v>
      </c>
      <c r="B52" s="68">
        <v>2</v>
      </c>
      <c r="C52" s="68">
        <v>0</v>
      </c>
      <c r="D52" s="68">
        <v>1</v>
      </c>
      <c r="E52" s="68">
        <v>0</v>
      </c>
      <c r="F52" s="68">
        <v>523</v>
      </c>
      <c r="Q52" t="s">
        <v>4</v>
      </c>
      <c r="R52">
        <v>2</v>
      </c>
      <c r="S52">
        <v>0</v>
      </c>
      <c r="T52">
        <v>1</v>
      </c>
      <c r="U52">
        <v>0</v>
      </c>
      <c r="V52">
        <v>523</v>
      </c>
    </row>
    <row r="53" spans="1:22" x14ac:dyDescent="0.25">
      <c r="A53" s="68" t="s">
        <v>4</v>
      </c>
      <c r="B53" s="68">
        <v>2</v>
      </c>
      <c r="C53" s="68">
        <v>0</v>
      </c>
      <c r="D53" s="68">
        <v>1</v>
      </c>
      <c r="E53" s="68">
        <v>1</v>
      </c>
      <c r="F53" s="68">
        <v>1837</v>
      </c>
      <c r="Q53" t="s">
        <v>4</v>
      </c>
      <c r="R53">
        <v>2</v>
      </c>
      <c r="S53">
        <v>0</v>
      </c>
      <c r="T53">
        <v>1</v>
      </c>
      <c r="U53">
        <v>1</v>
      </c>
      <c r="V53">
        <v>1837</v>
      </c>
    </row>
    <row r="54" spans="1:22" x14ac:dyDescent="0.25">
      <c r="A54" s="68" t="s">
        <v>4</v>
      </c>
      <c r="B54" s="68">
        <v>2</v>
      </c>
      <c r="C54" s="68">
        <v>1</v>
      </c>
      <c r="D54" s="68">
        <v>0</v>
      </c>
      <c r="E54" s="68">
        <v>0</v>
      </c>
      <c r="F54" s="68">
        <v>632</v>
      </c>
      <c r="Q54" t="s">
        <v>4</v>
      </c>
      <c r="R54">
        <v>2</v>
      </c>
      <c r="S54">
        <v>1</v>
      </c>
      <c r="T54">
        <v>0</v>
      </c>
      <c r="U54">
        <v>0</v>
      </c>
      <c r="V54">
        <v>632</v>
      </c>
    </row>
    <row r="55" spans="1:22" x14ac:dyDescent="0.25">
      <c r="A55" s="68" t="s">
        <v>4</v>
      </c>
      <c r="B55" s="68">
        <v>2</v>
      </c>
      <c r="C55" s="68">
        <v>1</v>
      </c>
      <c r="D55" s="68">
        <v>0</v>
      </c>
      <c r="E55" s="68">
        <v>1</v>
      </c>
      <c r="F55" s="68">
        <v>11260</v>
      </c>
      <c r="Q55" t="s">
        <v>4</v>
      </c>
      <c r="R55">
        <v>2</v>
      </c>
      <c r="S55">
        <v>1</v>
      </c>
      <c r="T55">
        <v>0</v>
      </c>
      <c r="U55">
        <v>1</v>
      </c>
      <c r="V55">
        <v>11260</v>
      </c>
    </row>
    <row r="56" spans="1:22" x14ac:dyDescent="0.25">
      <c r="A56" s="68" t="s">
        <v>4</v>
      </c>
      <c r="B56" s="68">
        <v>2</v>
      </c>
      <c r="C56" s="68">
        <v>1</v>
      </c>
      <c r="D56" s="68">
        <v>1</v>
      </c>
      <c r="E56" s="68">
        <v>0</v>
      </c>
      <c r="F56" s="68">
        <v>436</v>
      </c>
      <c r="Q56" t="s">
        <v>4</v>
      </c>
      <c r="R56">
        <v>2</v>
      </c>
      <c r="S56">
        <v>1</v>
      </c>
      <c r="T56">
        <v>1</v>
      </c>
      <c r="U56">
        <v>0</v>
      </c>
      <c r="V56">
        <v>436</v>
      </c>
    </row>
    <row r="57" spans="1:22" x14ac:dyDescent="0.25">
      <c r="A57" s="68" t="s">
        <v>4</v>
      </c>
      <c r="B57" s="68">
        <v>2</v>
      </c>
      <c r="C57" s="68">
        <v>1</v>
      </c>
      <c r="D57" s="68">
        <v>1</v>
      </c>
      <c r="E57" s="68">
        <v>1</v>
      </c>
      <c r="F57" s="68">
        <v>7769</v>
      </c>
      <c r="Q57" t="s">
        <v>4</v>
      </c>
      <c r="R57">
        <v>2</v>
      </c>
      <c r="S57">
        <v>1</v>
      </c>
      <c r="T57">
        <v>1</v>
      </c>
      <c r="U57">
        <v>1</v>
      </c>
      <c r="V57">
        <v>7769</v>
      </c>
    </row>
    <row r="58" spans="1:22" x14ac:dyDescent="0.25">
      <c r="A58" s="68" t="s">
        <v>4</v>
      </c>
      <c r="B58" s="68">
        <v>3</v>
      </c>
      <c r="C58" s="68">
        <v>0</v>
      </c>
      <c r="D58" s="68">
        <v>0</v>
      </c>
      <c r="E58" s="68">
        <v>0</v>
      </c>
      <c r="F58" s="68">
        <v>4152</v>
      </c>
      <c r="Q58" t="s">
        <v>4</v>
      </c>
      <c r="R58">
        <v>3</v>
      </c>
      <c r="S58">
        <v>0</v>
      </c>
      <c r="T58">
        <v>0</v>
      </c>
      <c r="U58">
        <v>0</v>
      </c>
      <c r="V58">
        <v>4152</v>
      </c>
    </row>
    <row r="59" spans="1:22" x14ac:dyDescent="0.25">
      <c r="A59" s="68" t="s">
        <v>4</v>
      </c>
      <c r="B59" s="68">
        <v>3</v>
      </c>
      <c r="C59" s="68">
        <v>0</v>
      </c>
      <c r="D59" s="68">
        <v>0</v>
      </c>
      <c r="E59" s="68">
        <v>1</v>
      </c>
      <c r="F59" s="68">
        <v>4309</v>
      </c>
      <c r="Q59" t="s">
        <v>4</v>
      </c>
      <c r="R59">
        <v>3</v>
      </c>
      <c r="S59">
        <v>0</v>
      </c>
      <c r="T59">
        <v>0</v>
      </c>
      <c r="U59">
        <v>1</v>
      </c>
      <c r="V59">
        <v>4309</v>
      </c>
    </row>
    <row r="60" spans="1:22" x14ac:dyDescent="0.25">
      <c r="A60" s="68" t="s">
        <v>4</v>
      </c>
      <c r="B60" s="68">
        <v>3</v>
      </c>
      <c r="C60" s="68">
        <v>0</v>
      </c>
      <c r="D60" s="68">
        <v>1</v>
      </c>
      <c r="E60" s="68">
        <v>0</v>
      </c>
      <c r="F60" s="68">
        <v>472</v>
      </c>
      <c r="Q60" t="s">
        <v>4</v>
      </c>
      <c r="R60">
        <v>3</v>
      </c>
      <c r="S60">
        <v>0</v>
      </c>
      <c r="T60">
        <v>1</v>
      </c>
      <c r="U60">
        <v>0</v>
      </c>
      <c r="V60">
        <v>472</v>
      </c>
    </row>
    <row r="61" spans="1:22" x14ac:dyDescent="0.25">
      <c r="A61" s="68" t="s">
        <v>4</v>
      </c>
      <c r="B61" s="68">
        <v>3</v>
      </c>
      <c r="C61" s="68">
        <v>0</v>
      </c>
      <c r="D61" s="68">
        <v>1</v>
      </c>
      <c r="E61" s="68">
        <v>1</v>
      </c>
      <c r="F61" s="68">
        <v>1600</v>
      </c>
      <c r="Q61" t="s">
        <v>4</v>
      </c>
      <c r="R61">
        <v>3</v>
      </c>
      <c r="S61">
        <v>0</v>
      </c>
      <c r="T61">
        <v>1</v>
      </c>
      <c r="U61">
        <v>1</v>
      </c>
      <c r="V61">
        <v>1600</v>
      </c>
    </row>
    <row r="62" spans="1:22" x14ac:dyDescent="0.25">
      <c r="A62" s="68" t="s">
        <v>4</v>
      </c>
      <c r="B62" s="68">
        <v>3</v>
      </c>
      <c r="C62" s="68">
        <v>1</v>
      </c>
      <c r="D62" s="68">
        <v>0</v>
      </c>
      <c r="E62" s="68">
        <v>0</v>
      </c>
      <c r="F62" s="68">
        <v>542</v>
      </c>
      <c r="Q62" t="s">
        <v>4</v>
      </c>
      <c r="R62">
        <v>3</v>
      </c>
      <c r="S62">
        <v>1</v>
      </c>
      <c r="T62">
        <v>0</v>
      </c>
      <c r="U62">
        <v>0</v>
      </c>
      <c r="V62">
        <v>542</v>
      </c>
    </row>
    <row r="63" spans="1:22" x14ac:dyDescent="0.25">
      <c r="A63" s="68" t="s">
        <v>4</v>
      </c>
      <c r="B63" s="68">
        <v>3</v>
      </c>
      <c r="C63" s="68">
        <v>1</v>
      </c>
      <c r="D63" s="68">
        <v>0</v>
      </c>
      <c r="E63" s="68">
        <v>1</v>
      </c>
      <c r="F63" s="68">
        <v>9918</v>
      </c>
      <c r="Q63" t="s">
        <v>4</v>
      </c>
      <c r="R63">
        <v>3</v>
      </c>
      <c r="S63">
        <v>1</v>
      </c>
      <c r="T63">
        <v>0</v>
      </c>
      <c r="U63">
        <v>1</v>
      </c>
      <c r="V63">
        <v>9918</v>
      </c>
    </row>
    <row r="64" spans="1:22" x14ac:dyDescent="0.25">
      <c r="A64" s="68" t="s">
        <v>4</v>
      </c>
      <c r="B64" s="68">
        <v>3</v>
      </c>
      <c r="C64" s="68">
        <v>1</v>
      </c>
      <c r="D64" s="68">
        <v>1</v>
      </c>
      <c r="E64" s="68">
        <v>0</v>
      </c>
      <c r="F64" s="68">
        <v>365</v>
      </c>
      <c r="Q64" t="s">
        <v>4</v>
      </c>
      <c r="R64">
        <v>3</v>
      </c>
      <c r="S64">
        <v>1</v>
      </c>
      <c r="T64">
        <v>1</v>
      </c>
      <c r="U64">
        <v>0</v>
      </c>
      <c r="V64">
        <v>365</v>
      </c>
    </row>
    <row r="65" spans="1:22" x14ac:dyDescent="0.25">
      <c r="A65" s="68" t="s">
        <v>4</v>
      </c>
      <c r="B65" s="68">
        <v>3</v>
      </c>
      <c r="C65" s="68">
        <v>1</v>
      </c>
      <c r="D65" s="68">
        <v>1</v>
      </c>
      <c r="E65" s="68">
        <v>1</v>
      </c>
      <c r="F65" s="68">
        <v>7267</v>
      </c>
      <c r="Q65" t="s">
        <v>4</v>
      </c>
      <c r="R65">
        <v>3</v>
      </c>
      <c r="S65">
        <v>1</v>
      </c>
      <c r="T65">
        <v>1</v>
      </c>
      <c r="U65">
        <v>1</v>
      </c>
      <c r="V65">
        <v>7267</v>
      </c>
    </row>
    <row r="66" spans="1:22" x14ac:dyDescent="0.25">
      <c r="A66" s="68" t="s">
        <v>4</v>
      </c>
      <c r="B66" s="68">
        <v>4</v>
      </c>
      <c r="C66" s="68">
        <v>0</v>
      </c>
      <c r="D66" s="68">
        <v>0</v>
      </c>
      <c r="E66" s="68">
        <v>0</v>
      </c>
      <c r="F66" s="68">
        <v>3833</v>
      </c>
      <c r="Q66" t="s">
        <v>4</v>
      </c>
      <c r="R66">
        <v>4</v>
      </c>
      <c r="S66">
        <v>0</v>
      </c>
      <c r="T66">
        <v>0</v>
      </c>
      <c r="U66">
        <v>0</v>
      </c>
      <c r="V66">
        <v>3833</v>
      </c>
    </row>
    <row r="67" spans="1:22" x14ac:dyDescent="0.25">
      <c r="A67" s="68" t="s">
        <v>4</v>
      </c>
      <c r="B67" s="68">
        <v>4</v>
      </c>
      <c r="C67" s="68">
        <v>0</v>
      </c>
      <c r="D67" s="68">
        <v>0</v>
      </c>
      <c r="E67" s="68">
        <v>1</v>
      </c>
      <c r="F67" s="68">
        <v>3664</v>
      </c>
      <c r="Q67" t="s">
        <v>4</v>
      </c>
      <c r="R67">
        <v>4</v>
      </c>
      <c r="S67">
        <v>0</v>
      </c>
      <c r="T67">
        <v>0</v>
      </c>
      <c r="U67">
        <v>1</v>
      </c>
      <c r="V67">
        <v>3664</v>
      </c>
    </row>
    <row r="68" spans="1:22" x14ac:dyDescent="0.25">
      <c r="A68" s="68" t="s">
        <v>4</v>
      </c>
      <c r="B68" s="68">
        <v>4</v>
      </c>
      <c r="C68" s="68">
        <v>0</v>
      </c>
      <c r="D68" s="68">
        <v>1</v>
      </c>
      <c r="E68" s="68">
        <v>0</v>
      </c>
      <c r="F68" s="68">
        <v>480</v>
      </c>
      <c r="Q68" t="s">
        <v>4</v>
      </c>
      <c r="R68">
        <v>4</v>
      </c>
      <c r="S68">
        <v>0</v>
      </c>
      <c r="T68">
        <v>1</v>
      </c>
      <c r="U68">
        <v>0</v>
      </c>
      <c r="V68">
        <v>480</v>
      </c>
    </row>
    <row r="69" spans="1:22" x14ac:dyDescent="0.25">
      <c r="A69" s="68" t="s">
        <v>4</v>
      </c>
      <c r="B69" s="68">
        <v>4</v>
      </c>
      <c r="C69" s="68">
        <v>0</v>
      </c>
      <c r="D69" s="68">
        <v>1</v>
      </c>
      <c r="E69" s="68">
        <v>1</v>
      </c>
      <c r="F69" s="68">
        <v>1438</v>
      </c>
      <c r="Q69" t="s">
        <v>4</v>
      </c>
      <c r="R69">
        <v>4</v>
      </c>
      <c r="S69">
        <v>0</v>
      </c>
      <c r="T69">
        <v>1</v>
      </c>
      <c r="U69">
        <v>1</v>
      </c>
      <c r="V69">
        <v>1438</v>
      </c>
    </row>
    <row r="70" spans="1:22" x14ac:dyDescent="0.25">
      <c r="A70" s="68" t="s">
        <v>4</v>
      </c>
      <c r="B70" s="68">
        <v>4</v>
      </c>
      <c r="C70" s="68">
        <v>1</v>
      </c>
      <c r="D70" s="68">
        <v>0</v>
      </c>
      <c r="E70" s="68">
        <v>0</v>
      </c>
      <c r="F70" s="68">
        <v>410</v>
      </c>
      <c r="Q70" t="s">
        <v>4</v>
      </c>
      <c r="R70">
        <v>4</v>
      </c>
      <c r="S70">
        <v>1</v>
      </c>
      <c r="T70">
        <v>0</v>
      </c>
      <c r="U70">
        <v>0</v>
      </c>
      <c r="V70">
        <v>410</v>
      </c>
    </row>
    <row r="71" spans="1:22" x14ac:dyDescent="0.25">
      <c r="A71" s="68" t="s">
        <v>4</v>
      </c>
      <c r="B71" s="68">
        <v>4</v>
      </c>
      <c r="C71" s="68">
        <v>1</v>
      </c>
      <c r="D71" s="68">
        <v>0</v>
      </c>
      <c r="E71" s="68">
        <v>1</v>
      </c>
      <c r="F71" s="68">
        <v>8195</v>
      </c>
      <c r="Q71" t="s">
        <v>4</v>
      </c>
      <c r="R71">
        <v>4</v>
      </c>
      <c r="S71">
        <v>1</v>
      </c>
      <c r="T71">
        <v>0</v>
      </c>
      <c r="U71">
        <v>1</v>
      </c>
      <c r="V71">
        <v>8195</v>
      </c>
    </row>
    <row r="72" spans="1:22" x14ac:dyDescent="0.25">
      <c r="A72" s="68" t="s">
        <v>4</v>
      </c>
      <c r="B72" s="68">
        <v>4</v>
      </c>
      <c r="C72" s="68">
        <v>1</v>
      </c>
      <c r="D72" s="68">
        <v>1</v>
      </c>
      <c r="E72" s="68">
        <v>0</v>
      </c>
      <c r="F72" s="68">
        <v>351</v>
      </c>
      <c r="Q72" t="s">
        <v>4</v>
      </c>
      <c r="R72">
        <v>4</v>
      </c>
      <c r="S72">
        <v>1</v>
      </c>
      <c r="T72">
        <v>1</v>
      </c>
      <c r="U72">
        <v>0</v>
      </c>
      <c r="V72">
        <v>351</v>
      </c>
    </row>
    <row r="73" spans="1:22" x14ac:dyDescent="0.25">
      <c r="A73" s="68" t="s">
        <v>4</v>
      </c>
      <c r="B73" s="68">
        <v>4</v>
      </c>
      <c r="C73" s="68">
        <v>1</v>
      </c>
      <c r="D73" s="68">
        <v>1</v>
      </c>
      <c r="E73" s="68">
        <v>1</v>
      </c>
      <c r="F73" s="68">
        <v>6456</v>
      </c>
      <c r="Q73" t="s">
        <v>4</v>
      </c>
      <c r="R73">
        <v>4</v>
      </c>
      <c r="S73">
        <v>1</v>
      </c>
      <c r="T73">
        <v>1</v>
      </c>
      <c r="U73">
        <v>1</v>
      </c>
      <c r="V73">
        <v>6456</v>
      </c>
    </row>
    <row r="74" spans="1:22" x14ac:dyDescent="0.25">
      <c r="A74" s="68" t="s">
        <v>4</v>
      </c>
      <c r="B74" s="68" t="s">
        <v>197</v>
      </c>
      <c r="C74" s="68">
        <v>0</v>
      </c>
      <c r="D74" s="68">
        <v>0</v>
      </c>
      <c r="E74" s="68">
        <v>0</v>
      </c>
      <c r="F74" s="68">
        <v>3251</v>
      </c>
      <c r="Q74" t="s">
        <v>4</v>
      </c>
      <c r="R74" t="s">
        <v>197</v>
      </c>
      <c r="S74">
        <v>0</v>
      </c>
      <c r="T74">
        <v>0</v>
      </c>
      <c r="U74">
        <v>0</v>
      </c>
      <c r="V74">
        <v>3251</v>
      </c>
    </row>
    <row r="75" spans="1:22" x14ac:dyDescent="0.25">
      <c r="A75" s="68" t="s">
        <v>4</v>
      </c>
      <c r="B75" s="68" t="s">
        <v>197</v>
      </c>
      <c r="C75" s="68">
        <v>0</v>
      </c>
      <c r="D75" s="68">
        <v>0</v>
      </c>
      <c r="E75" s="68">
        <v>1</v>
      </c>
      <c r="F75" s="68">
        <v>3020</v>
      </c>
      <c r="Q75" t="s">
        <v>4</v>
      </c>
      <c r="R75" t="s">
        <v>197</v>
      </c>
      <c r="S75">
        <v>0</v>
      </c>
      <c r="T75">
        <v>0</v>
      </c>
      <c r="U75">
        <v>1</v>
      </c>
      <c r="V75">
        <v>3020</v>
      </c>
    </row>
    <row r="76" spans="1:22" x14ac:dyDescent="0.25">
      <c r="A76" s="68" t="s">
        <v>4</v>
      </c>
      <c r="B76" s="68" t="s">
        <v>197</v>
      </c>
      <c r="C76" s="68">
        <v>0</v>
      </c>
      <c r="D76" s="68">
        <v>1</v>
      </c>
      <c r="E76" s="68">
        <v>0</v>
      </c>
      <c r="F76" s="68">
        <v>413</v>
      </c>
      <c r="Q76" t="s">
        <v>4</v>
      </c>
      <c r="R76" t="s">
        <v>197</v>
      </c>
      <c r="S76">
        <v>0</v>
      </c>
      <c r="T76">
        <v>1</v>
      </c>
      <c r="U76">
        <v>0</v>
      </c>
      <c r="V76">
        <v>413</v>
      </c>
    </row>
    <row r="77" spans="1:22" x14ac:dyDescent="0.25">
      <c r="A77" s="68" t="s">
        <v>4</v>
      </c>
      <c r="B77" s="68" t="s">
        <v>197</v>
      </c>
      <c r="C77" s="68">
        <v>0</v>
      </c>
      <c r="D77" s="68">
        <v>1</v>
      </c>
      <c r="E77" s="68">
        <v>1</v>
      </c>
      <c r="F77" s="68">
        <v>1308</v>
      </c>
      <c r="Q77" t="s">
        <v>4</v>
      </c>
      <c r="R77" t="s">
        <v>197</v>
      </c>
      <c r="S77">
        <v>0</v>
      </c>
      <c r="T77">
        <v>1</v>
      </c>
      <c r="U77">
        <v>1</v>
      </c>
      <c r="V77">
        <v>1308</v>
      </c>
    </row>
    <row r="78" spans="1:22" x14ac:dyDescent="0.25">
      <c r="A78" s="68" t="s">
        <v>4</v>
      </c>
      <c r="B78" s="68" t="s">
        <v>197</v>
      </c>
      <c r="C78" s="68">
        <v>1</v>
      </c>
      <c r="D78" s="68">
        <v>0</v>
      </c>
      <c r="E78" s="68">
        <v>0</v>
      </c>
      <c r="F78" s="68">
        <v>334</v>
      </c>
      <c r="Q78" t="s">
        <v>4</v>
      </c>
      <c r="R78" t="s">
        <v>197</v>
      </c>
      <c r="S78">
        <v>1</v>
      </c>
      <c r="T78">
        <v>0</v>
      </c>
      <c r="U78">
        <v>0</v>
      </c>
      <c r="V78">
        <v>334</v>
      </c>
    </row>
    <row r="79" spans="1:22" x14ac:dyDescent="0.25">
      <c r="A79" s="68" t="s">
        <v>4</v>
      </c>
      <c r="B79" s="68" t="s">
        <v>197</v>
      </c>
      <c r="C79" s="68">
        <v>1</v>
      </c>
      <c r="D79" s="68">
        <v>0</v>
      </c>
      <c r="E79" s="68">
        <v>1</v>
      </c>
      <c r="F79" s="68">
        <v>6499</v>
      </c>
      <c r="Q79" t="s">
        <v>4</v>
      </c>
      <c r="R79" t="s">
        <v>197</v>
      </c>
      <c r="S79">
        <v>1</v>
      </c>
      <c r="T79">
        <v>0</v>
      </c>
      <c r="U79">
        <v>1</v>
      </c>
      <c r="V79">
        <v>6499</v>
      </c>
    </row>
    <row r="80" spans="1:22" x14ac:dyDescent="0.25">
      <c r="A80" s="68" t="s">
        <v>4</v>
      </c>
      <c r="B80" s="68" t="s">
        <v>197</v>
      </c>
      <c r="C80" s="68">
        <v>1</v>
      </c>
      <c r="D80" s="68">
        <v>1</v>
      </c>
      <c r="E80" s="68">
        <v>0</v>
      </c>
      <c r="F80" s="68">
        <v>271</v>
      </c>
      <c r="Q80" t="s">
        <v>4</v>
      </c>
      <c r="R80" t="s">
        <v>197</v>
      </c>
      <c r="S80">
        <v>1</v>
      </c>
      <c r="T80">
        <v>1</v>
      </c>
      <c r="U80">
        <v>0</v>
      </c>
      <c r="V80">
        <v>271</v>
      </c>
    </row>
    <row r="81" spans="1:22" x14ac:dyDescent="0.25">
      <c r="A81" s="68" t="s">
        <v>4</v>
      </c>
      <c r="B81" s="68" t="s">
        <v>197</v>
      </c>
      <c r="C81" s="68">
        <v>1</v>
      </c>
      <c r="D81" s="68">
        <v>1</v>
      </c>
      <c r="E81" s="68">
        <v>1</v>
      </c>
      <c r="F81" s="68">
        <v>5709</v>
      </c>
      <c r="Q81" t="s">
        <v>4</v>
      </c>
      <c r="R81" t="s">
        <v>197</v>
      </c>
      <c r="S81">
        <v>1</v>
      </c>
      <c r="T81">
        <v>1</v>
      </c>
      <c r="U81">
        <v>1</v>
      </c>
      <c r="V81">
        <v>5709</v>
      </c>
    </row>
    <row r="82" spans="1:22" x14ac:dyDescent="0.25">
      <c r="A82" s="68" t="s">
        <v>15</v>
      </c>
      <c r="B82" s="68" t="s">
        <v>196</v>
      </c>
      <c r="C82" s="68">
        <v>0</v>
      </c>
      <c r="D82" s="68">
        <v>0</v>
      </c>
      <c r="E82" s="68">
        <v>0</v>
      </c>
      <c r="F82" s="68">
        <v>144</v>
      </c>
      <c r="Q82" t="s">
        <v>15</v>
      </c>
      <c r="R82" t="s">
        <v>196</v>
      </c>
      <c r="S82">
        <v>0</v>
      </c>
      <c r="T82">
        <v>0</v>
      </c>
      <c r="U82">
        <v>0</v>
      </c>
      <c r="V82">
        <v>144</v>
      </c>
    </row>
    <row r="83" spans="1:22" x14ac:dyDescent="0.25">
      <c r="A83" s="68" t="s">
        <v>15</v>
      </c>
      <c r="B83" s="68" t="s">
        <v>196</v>
      </c>
      <c r="C83" s="68">
        <v>0</v>
      </c>
      <c r="D83" s="68">
        <v>0</v>
      </c>
      <c r="E83" s="68">
        <v>1</v>
      </c>
      <c r="F83" s="68">
        <v>524</v>
      </c>
      <c r="Q83" t="s">
        <v>15</v>
      </c>
      <c r="R83" t="s">
        <v>196</v>
      </c>
      <c r="S83">
        <v>0</v>
      </c>
      <c r="T83">
        <v>0</v>
      </c>
      <c r="U83">
        <v>1</v>
      </c>
      <c r="V83">
        <v>524</v>
      </c>
    </row>
    <row r="84" spans="1:22" x14ac:dyDescent="0.25">
      <c r="A84" s="68" t="s">
        <v>15</v>
      </c>
      <c r="B84" s="68" t="s">
        <v>196</v>
      </c>
      <c r="C84" s="68">
        <v>0</v>
      </c>
      <c r="D84" s="68">
        <v>1</v>
      </c>
      <c r="E84" s="68">
        <v>0</v>
      </c>
      <c r="F84" s="68">
        <v>21</v>
      </c>
      <c r="Q84" t="s">
        <v>15</v>
      </c>
      <c r="R84" t="s">
        <v>196</v>
      </c>
      <c r="S84">
        <v>0</v>
      </c>
      <c r="T84">
        <v>1</v>
      </c>
      <c r="U84">
        <v>0</v>
      </c>
      <c r="V84">
        <v>21</v>
      </c>
    </row>
    <row r="85" spans="1:22" x14ac:dyDescent="0.25">
      <c r="A85" s="68" t="s">
        <v>15</v>
      </c>
      <c r="B85" s="68" t="s">
        <v>196</v>
      </c>
      <c r="C85" s="68">
        <v>0</v>
      </c>
      <c r="D85" s="68">
        <v>1</v>
      </c>
      <c r="E85" s="68">
        <v>1</v>
      </c>
      <c r="F85" s="68">
        <v>17</v>
      </c>
      <c r="Q85" t="s">
        <v>15</v>
      </c>
      <c r="R85" t="s">
        <v>196</v>
      </c>
      <c r="S85">
        <v>0</v>
      </c>
      <c r="T85">
        <v>1</v>
      </c>
      <c r="U85">
        <v>1</v>
      </c>
      <c r="V85">
        <v>17</v>
      </c>
    </row>
    <row r="86" spans="1:22" x14ac:dyDescent="0.25">
      <c r="A86" s="68" t="s">
        <v>15</v>
      </c>
      <c r="B86" s="68" t="s">
        <v>196</v>
      </c>
      <c r="C86" s="68">
        <v>1</v>
      </c>
      <c r="D86" s="68">
        <v>0</v>
      </c>
      <c r="E86" s="68">
        <v>0</v>
      </c>
      <c r="F86" s="68">
        <v>95</v>
      </c>
      <c r="Q86" t="s">
        <v>15</v>
      </c>
      <c r="R86" t="s">
        <v>196</v>
      </c>
      <c r="S86">
        <v>1</v>
      </c>
      <c r="T86">
        <v>0</v>
      </c>
      <c r="U86">
        <v>0</v>
      </c>
      <c r="V86">
        <v>95</v>
      </c>
    </row>
    <row r="87" spans="1:22" x14ac:dyDescent="0.25">
      <c r="A87" s="68" t="s">
        <v>15</v>
      </c>
      <c r="B87" s="68" t="s">
        <v>196</v>
      </c>
      <c r="C87" s="68">
        <v>1</v>
      </c>
      <c r="D87" s="68">
        <v>0</v>
      </c>
      <c r="E87" s="68">
        <v>1</v>
      </c>
      <c r="F87" s="68">
        <v>34</v>
      </c>
      <c r="Q87" t="s">
        <v>15</v>
      </c>
      <c r="R87" t="s">
        <v>196</v>
      </c>
      <c r="S87">
        <v>1</v>
      </c>
      <c r="T87">
        <v>0</v>
      </c>
      <c r="U87">
        <v>1</v>
      </c>
      <c r="V87">
        <v>34</v>
      </c>
    </row>
    <row r="88" spans="1:22" x14ac:dyDescent="0.25">
      <c r="A88" s="68" t="s">
        <v>15</v>
      </c>
      <c r="B88" s="68" t="s">
        <v>196</v>
      </c>
      <c r="C88" s="68">
        <v>1</v>
      </c>
      <c r="D88" s="68">
        <v>1</v>
      </c>
      <c r="E88" s="68">
        <v>0</v>
      </c>
      <c r="F88" s="68">
        <v>261</v>
      </c>
      <c r="Q88" t="s">
        <v>15</v>
      </c>
      <c r="R88" t="s">
        <v>196</v>
      </c>
      <c r="S88">
        <v>1</v>
      </c>
      <c r="T88">
        <v>1</v>
      </c>
      <c r="U88">
        <v>0</v>
      </c>
      <c r="V88">
        <v>261</v>
      </c>
    </row>
    <row r="89" spans="1:22" x14ac:dyDescent="0.25">
      <c r="A89" s="68" t="s">
        <v>15</v>
      </c>
      <c r="B89" s="68" t="s">
        <v>196</v>
      </c>
      <c r="C89" s="68">
        <v>1</v>
      </c>
      <c r="D89" s="68">
        <v>1</v>
      </c>
      <c r="E89" s="68">
        <v>1</v>
      </c>
      <c r="F89" s="68">
        <v>68</v>
      </c>
      <c r="Q89" t="s">
        <v>15</v>
      </c>
      <c r="R89" t="s">
        <v>196</v>
      </c>
      <c r="S89">
        <v>1</v>
      </c>
      <c r="T89">
        <v>1</v>
      </c>
      <c r="U89">
        <v>1</v>
      </c>
      <c r="V89">
        <v>68</v>
      </c>
    </row>
    <row r="90" spans="1:22" x14ac:dyDescent="0.25">
      <c r="A90" s="68" t="s">
        <v>15</v>
      </c>
      <c r="B90" s="68">
        <v>2</v>
      </c>
      <c r="C90" s="68">
        <v>0</v>
      </c>
      <c r="D90" s="68">
        <v>0</v>
      </c>
      <c r="E90" s="68">
        <v>0</v>
      </c>
      <c r="F90" s="68">
        <v>181</v>
      </c>
      <c r="Q90" t="s">
        <v>15</v>
      </c>
      <c r="R90">
        <v>2</v>
      </c>
      <c r="S90">
        <v>0</v>
      </c>
      <c r="T90">
        <v>0</v>
      </c>
      <c r="U90">
        <v>0</v>
      </c>
      <c r="V90">
        <v>181</v>
      </c>
    </row>
    <row r="91" spans="1:22" x14ac:dyDescent="0.25">
      <c r="A91" s="68" t="s">
        <v>15</v>
      </c>
      <c r="B91" s="68">
        <v>2</v>
      </c>
      <c r="C91" s="68">
        <v>0</v>
      </c>
      <c r="D91" s="68">
        <v>0</v>
      </c>
      <c r="E91" s="68">
        <v>1</v>
      </c>
      <c r="F91" s="68">
        <v>640</v>
      </c>
      <c r="Q91" t="s">
        <v>15</v>
      </c>
      <c r="R91">
        <v>2</v>
      </c>
      <c r="S91">
        <v>0</v>
      </c>
      <c r="T91">
        <v>0</v>
      </c>
      <c r="U91">
        <v>1</v>
      </c>
      <c r="V91">
        <v>640</v>
      </c>
    </row>
    <row r="92" spans="1:22" x14ac:dyDescent="0.25">
      <c r="A92" s="68" t="s">
        <v>15</v>
      </c>
      <c r="B92" s="68">
        <v>2</v>
      </c>
      <c r="C92" s="68">
        <v>0</v>
      </c>
      <c r="D92" s="68">
        <v>1</v>
      </c>
      <c r="E92" s="68">
        <v>0</v>
      </c>
      <c r="F92" s="68">
        <v>37</v>
      </c>
      <c r="Q92" t="s">
        <v>15</v>
      </c>
      <c r="R92">
        <v>2</v>
      </c>
      <c r="S92">
        <v>0</v>
      </c>
      <c r="T92">
        <v>1</v>
      </c>
      <c r="U92">
        <v>0</v>
      </c>
      <c r="V92">
        <v>37</v>
      </c>
    </row>
    <row r="93" spans="1:22" x14ac:dyDescent="0.25">
      <c r="A93" s="68" t="s">
        <v>15</v>
      </c>
      <c r="B93" s="68">
        <v>2</v>
      </c>
      <c r="C93" s="68">
        <v>0</v>
      </c>
      <c r="D93" s="68">
        <v>1</v>
      </c>
      <c r="E93" s="68">
        <v>1</v>
      </c>
      <c r="F93" s="68">
        <v>18</v>
      </c>
      <c r="Q93" t="s">
        <v>15</v>
      </c>
      <c r="R93">
        <v>2</v>
      </c>
      <c r="S93">
        <v>0</v>
      </c>
      <c r="T93">
        <v>1</v>
      </c>
      <c r="U93">
        <v>1</v>
      </c>
      <c r="V93">
        <v>18</v>
      </c>
    </row>
    <row r="94" spans="1:22" x14ac:dyDescent="0.25">
      <c r="A94" s="68" t="s">
        <v>15</v>
      </c>
      <c r="B94" s="68">
        <v>2</v>
      </c>
      <c r="C94" s="68">
        <v>1</v>
      </c>
      <c r="D94" s="68">
        <v>0</v>
      </c>
      <c r="E94" s="68">
        <v>0</v>
      </c>
      <c r="F94" s="68">
        <v>123</v>
      </c>
      <c r="Q94" t="s">
        <v>15</v>
      </c>
      <c r="R94">
        <v>2</v>
      </c>
      <c r="S94">
        <v>1</v>
      </c>
      <c r="T94">
        <v>0</v>
      </c>
      <c r="U94">
        <v>0</v>
      </c>
      <c r="V94">
        <v>123</v>
      </c>
    </row>
    <row r="95" spans="1:22" x14ac:dyDescent="0.25">
      <c r="A95" s="68" t="s">
        <v>15</v>
      </c>
      <c r="B95" s="68">
        <v>2</v>
      </c>
      <c r="C95" s="68">
        <v>1</v>
      </c>
      <c r="D95" s="68">
        <v>0</v>
      </c>
      <c r="E95" s="68">
        <v>1</v>
      </c>
      <c r="F95" s="68">
        <v>24</v>
      </c>
      <c r="Q95" t="s">
        <v>15</v>
      </c>
      <c r="R95">
        <v>2</v>
      </c>
      <c r="S95">
        <v>1</v>
      </c>
      <c r="T95">
        <v>0</v>
      </c>
      <c r="U95">
        <v>1</v>
      </c>
      <c r="V95">
        <v>24</v>
      </c>
    </row>
    <row r="96" spans="1:22" x14ac:dyDescent="0.25">
      <c r="A96" s="68" t="s">
        <v>15</v>
      </c>
      <c r="B96" s="68">
        <v>2</v>
      </c>
      <c r="C96" s="68">
        <v>1</v>
      </c>
      <c r="D96" s="68">
        <v>1</v>
      </c>
      <c r="E96" s="68">
        <v>0</v>
      </c>
      <c r="F96" s="68">
        <v>341</v>
      </c>
      <c r="Q96" t="s">
        <v>15</v>
      </c>
      <c r="R96">
        <v>2</v>
      </c>
      <c r="S96">
        <v>1</v>
      </c>
      <c r="T96">
        <v>1</v>
      </c>
      <c r="U96">
        <v>0</v>
      </c>
      <c r="V96">
        <v>341</v>
      </c>
    </row>
    <row r="97" spans="1:22" x14ac:dyDescent="0.25">
      <c r="A97" s="68" t="s">
        <v>15</v>
      </c>
      <c r="B97" s="68">
        <v>2</v>
      </c>
      <c r="C97" s="68">
        <v>1</v>
      </c>
      <c r="D97" s="68">
        <v>1</v>
      </c>
      <c r="E97" s="68">
        <v>1</v>
      </c>
      <c r="F97" s="68">
        <v>81</v>
      </c>
      <c r="Q97" t="s">
        <v>15</v>
      </c>
      <c r="R97">
        <v>2</v>
      </c>
      <c r="S97">
        <v>1</v>
      </c>
      <c r="T97">
        <v>1</v>
      </c>
      <c r="U97">
        <v>1</v>
      </c>
      <c r="V97">
        <v>81</v>
      </c>
    </row>
    <row r="98" spans="1:22" x14ac:dyDescent="0.25">
      <c r="A98" s="68" t="s">
        <v>15</v>
      </c>
      <c r="B98" s="68">
        <v>3</v>
      </c>
      <c r="C98" s="68">
        <v>0</v>
      </c>
      <c r="D98" s="68">
        <v>0</v>
      </c>
      <c r="E98" s="68">
        <v>0</v>
      </c>
      <c r="F98" s="68">
        <v>186</v>
      </c>
      <c r="Q98" t="s">
        <v>15</v>
      </c>
      <c r="R98">
        <v>3</v>
      </c>
      <c r="S98">
        <v>0</v>
      </c>
      <c r="T98">
        <v>0</v>
      </c>
      <c r="U98">
        <v>0</v>
      </c>
      <c r="V98">
        <v>186</v>
      </c>
    </row>
    <row r="99" spans="1:22" x14ac:dyDescent="0.25">
      <c r="A99" s="68" t="s">
        <v>15</v>
      </c>
      <c r="B99" s="68">
        <v>3</v>
      </c>
      <c r="C99" s="68">
        <v>0</v>
      </c>
      <c r="D99" s="68">
        <v>0</v>
      </c>
      <c r="E99" s="68">
        <v>1</v>
      </c>
      <c r="F99" s="68">
        <v>702</v>
      </c>
      <c r="Q99" t="s">
        <v>15</v>
      </c>
      <c r="R99">
        <v>3</v>
      </c>
      <c r="S99">
        <v>0</v>
      </c>
      <c r="T99">
        <v>0</v>
      </c>
      <c r="U99">
        <v>1</v>
      </c>
      <c r="V99">
        <v>702</v>
      </c>
    </row>
    <row r="100" spans="1:22" x14ac:dyDescent="0.25">
      <c r="A100" s="68" t="s">
        <v>15</v>
      </c>
      <c r="B100" s="68">
        <v>3</v>
      </c>
      <c r="C100" s="68">
        <v>0</v>
      </c>
      <c r="D100" s="68">
        <v>1</v>
      </c>
      <c r="E100" s="68">
        <v>0</v>
      </c>
      <c r="F100" s="68">
        <v>44</v>
      </c>
      <c r="Q100" t="s">
        <v>15</v>
      </c>
      <c r="R100">
        <v>3</v>
      </c>
      <c r="S100">
        <v>0</v>
      </c>
      <c r="T100">
        <v>1</v>
      </c>
      <c r="U100">
        <v>0</v>
      </c>
      <c r="V100">
        <v>44</v>
      </c>
    </row>
    <row r="101" spans="1:22" x14ac:dyDescent="0.25">
      <c r="A101" s="68" t="s">
        <v>15</v>
      </c>
      <c r="B101" s="68">
        <v>3</v>
      </c>
      <c r="C101" s="68">
        <v>0</v>
      </c>
      <c r="D101" s="68">
        <v>1</v>
      </c>
      <c r="E101" s="68">
        <v>1</v>
      </c>
      <c r="F101" s="68">
        <v>17</v>
      </c>
      <c r="Q101" t="s">
        <v>15</v>
      </c>
      <c r="R101">
        <v>3</v>
      </c>
      <c r="S101">
        <v>0</v>
      </c>
      <c r="T101">
        <v>1</v>
      </c>
      <c r="U101">
        <v>1</v>
      </c>
      <c r="V101">
        <v>17</v>
      </c>
    </row>
    <row r="102" spans="1:22" x14ac:dyDescent="0.25">
      <c r="A102" s="68" t="s">
        <v>15</v>
      </c>
      <c r="B102" s="68">
        <v>3</v>
      </c>
      <c r="C102" s="68">
        <v>1</v>
      </c>
      <c r="D102" s="68">
        <v>0</v>
      </c>
      <c r="E102" s="68">
        <v>0</v>
      </c>
      <c r="F102" s="68">
        <v>118</v>
      </c>
      <c r="Q102" t="s">
        <v>15</v>
      </c>
      <c r="R102">
        <v>3</v>
      </c>
      <c r="S102">
        <v>1</v>
      </c>
      <c r="T102">
        <v>0</v>
      </c>
      <c r="U102">
        <v>0</v>
      </c>
      <c r="V102">
        <v>118</v>
      </c>
    </row>
    <row r="103" spans="1:22" x14ac:dyDescent="0.25">
      <c r="A103" s="68" t="s">
        <v>15</v>
      </c>
      <c r="B103" s="68">
        <v>3</v>
      </c>
      <c r="C103" s="68">
        <v>1</v>
      </c>
      <c r="D103" s="68">
        <v>0</v>
      </c>
      <c r="E103" s="68">
        <v>1</v>
      </c>
      <c r="F103" s="68">
        <v>28</v>
      </c>
      <c r="Q103" t="s">
        <v>15</v>
      </c>
      <c r="R103">
        <v>3</v>
      </c>
      <c r="S103">
        <v>1</v>
      </c>
      <c r="T103">
        <v>0</v>
      </c>
      <c r="U103">
        <v>1</v>
      </c>
      <c r="V103">
        <v>28</v>
      </c>
    </row>
    <row r="104" spans="1:22" x14ac:dyDescent="0.25">
      <c r="A104" s="68" t="s">
        <v>15</v>
      </c>
      <c r="B104" s="68">
        <v>3</v>
      </c>
      <c r="C104" s="68">
        <v>1</v>
      </c>
      <c r="D104" s="68">
        <v>1</v>
      </c>
      <c r="E104" s="68">
        <v>0</v>
      </c>
      <c r="F104" s="68">
        <v>354</v>
      </c>
      <c r="Q104" t="s">
        <v>15</v>
      </c>
      <c r="R104">
        <v>3</v>
      </c>
      <c r="S104">
        <v>1</v>
      </c>
      <c r="T104">
        <v>1</v>
      </c>
      <c r="U104">
        <v>0</v>
      </c>
      <c r="V104">
        <v>354</v>
      </c>
    </row>
    <row r="105" spans="1:22" x14ac:dyDescent="0.25">
      <c r="A105" s="68" t="s">
        <v>15</v>
      </c>
      <c r="B105" s="68">
        <v>3</v>
      </c>
      <c r="C105" s="68">
        <v>1</v>
      </c>
      <c r="D105" s="68">
        <v>1</v>
      </c>
      <c r="E105" s="68">
        <v>1</v>
      </c>
      <c r="F105" s="68">
        <v>99</v>
      </c>
      <c r="Q105" t="s">
        <v>15</v>
      </c>
      <c r="R105">
        <v>3</v>
      </c>
      <c r="S105">
        <v>1</v>
      </c>
      <c r="T105">
        <v>1</v>
      </c>
      <c r="U105">
        <v>1</v>
      </c>
      <c r="V105">
        <v>99</v>
      </c>
    </row>
    <row r="106" spans="1:22" x14ac:dyDescent="0.25">
      <c r="A106" s="68" t="s">
        <v>15</v>
      </c>
      <c r="B106" s="68">
        <v>4</v>
      </c>
      <c r="C106" s="68">
        <v>0</v>
      </c>
      <c r="D106" s="68">
        <v>0</v>
      </c>
      <c r="E106" s="68">
        <v>0</v>
      </c>
      <c r="F106" s="68">
        <v>182</v>
      </c>
      <c r="Q106" t="s">
        <v>15</v>
      </c>
      <c r="R106">
        <v>4</v>
      </c>
      <c r="S106">
        <v>0</v>
      </c>
      <c r="T106">
        <v>0</v>
      </c>
      <c r="U106">
        <v>0</v>
      </c>
      <c r="V106">
        <v>182</v>
      </c>
    </row>
    <row r="107" spans="1:22" x14ac:dyDescent="0.25">
      <c r="A107" s="68" t="s">
        <v>15</v>
      </c>
      <c r="B107" s="68">
        <v>4</v>
      </c>
      <c r="C107" s="68">
        <v>0</v>
      </c>
      <c r="D107" s="68">
        <v>0</v>
      </c>
      <c r="E107" s="68">
        <v>1</v>
      </c>
      <c r="F107" s="68">
        <v>742</v>
      </c>
      <c r="Q107" t="s">
        <v>15</v>
      </c>
      <c r="R107">
        <v>4</v>
      </c>
      <c r="S107">
        <v>0</v>
      </c>
      <c r="T107">
        <v>0</v>
      </c>
      <c r="U107">
        <v>1</v>
      </c>
      <c r="V107">
        <v>742</v>
      </c>
    </row>
    <row r="108" spans="1:22" x14ac:dyDescent="0.25">
      <c r="A108" s="68" t="s">
        <v>15</v>
      </c>
      <c r="B108" s="68">
        <v>4</v>
      </c>
      <c r="C108" s="68">
        <v>0</v>
      </c>
      <c r="D108" s="68">
        <v>1</v>
      </c>
      <c r="E108" s="68">
        <v>0</v>
      </c>
      <c r="F108" s="68">
        <v>33</v>
      </c>
      <c r="Q108" t="s">
        <v>15</v>
      </c>
      <c r="R108">
        <v>4</v>
      </c>
      <c r="S108">
        <v>0</v>
      </c>
      <c r="T108">
        <v>1</v>
      </c>
      <c r="U108">
        <v>0</v>
      </c>
      <c r="V108">
        <v>33</v>
      </c>
    </row>
    <row r="109" spans="1:22" x14ac:dyDescent="0.25">
      <c r="A109" s="68" t="s">
        <v>15</v>
      </c>
      <c r="B109" s="68">
        <v>4</v>
      </c>
      <c r="C109" s="68">
        <v>0</v>
      </c>
      <c r="D109" s="68">
        <v>1</v>
      </c>
      <c r="E109" s="68">
        <v>1</v>
      </c>
      <c r="F109" s="68">
        <v>17</v>
      </c>
      <c r="Q109" t="s">
        <v>15</v>
      </c>
      <c r="R109">
        <v>4</v>
      </c>
      <c r="S109">
        <v>0</v>
      </c>
      <c r="T109">
        <v>1</v>
      </c>
      <c r="U109">
        <v>1</v>
      </c>
      <c r="V109">
        <v>17</v>
      </c>
    </row>
    <row r="110" spans="1:22" x14ac:dyDescent="0.25">
      <c r="A110" s="68" t="s">
        <v>15</v>
      </c>
      <c r="B110" s="68">
        <v>4</v>
      </c>
      <c r="C110" s="68">
        <v>1</v>
      </c>
      <c r="D110" s="68">
        <v>0</v>
      </c>
      <c r="E110" s="68">
        <v>0</v>
      </c>
      <c r="F110" s="68">
        <v>155</v>
      </c>
      <c r="Q110" t="s">
        <v>15</v>
      </c>
      <c r="R110">
        <v>4</v>
      </c>
      <c r="S110">
        <v>1</v>
      </c>
      <c r="T110">
        <v>0</v>
      </c>
      <c r="U110">
        <v>0</v>
      </c>
      <c r="V110">
        <v>155</v>
      </c>
    </row>
    <row r="111" spans="1:22" x14ac:dyDescent="0.25">
      <c r="A111" s="68" t="s">
        <v>15</v>
      </c>
      <c r="B111" s="68">
        <v>4</v>
      </c>
      <c r="C111" s="68">
        <v>1</v>
      </c>
      <c r="D111" s="68">
        <v>0</v>
      </c>
      <c r="E111" s="68">
        <v>1</v>
      </c>
      <c r="F111" s="68">
        <v>25</v>
      </c>
      <c r="Q111" t="s">
        <v>15</v>
      </c>
      <c r="R111">
        <v>4</v>
      </c>
      <c r="S111">
        <v>1</v>
      </c>
      <c r="T111">
        <v>0</v>
      </c>
      <c r="U111">
        <v>1</v>
      </c>
      <c r="V111">
        <v>25</v>
      </c>
    </row>
    <row r="112" spans="1:22" x14ac:dyDescent="0.25">
      <c r="A112" s="68" t="s">
        <v>15</v>
      </c>
      <c r="B112" s="68">
        <v>4</v>
      </c>
      <c r="C112" s="68">
        <v>1</v>
      </c>
      <c r="D112" s="68">
        <v>1</v>
      </c>
      <c r="E112" s="68">
        <v>0</v>
      </c>
      <c r="F112" s="68">
        <v>453</v>
      </c>
      <c r="Q112" t="s">
        <v>15</v>
      </c>
      <c r="R112">
        <v>4</v>
      </c>
      <c r="S112">
        <v>1</v>
      </c>
      <c r="T112">
        <v>1</v>
      </c>
      <c r="U112">
        <v>0</v>
      </c>
      <c r="V112">
        <v>453</v>
      </c>
    </row>
    <row r="113" spans="1:22" x14ac:dyDescent="0.25">
      <c r="A113" s="68" t="s">
        <v>15</v>
      </c>
      <c r="B113" s="68">
        <v>4</v>
      </c>
      <c r="C113" s="68">
        <v>1</v>
      </c>
      <c r="D113" s="68">
        <v>1</v>
      </c>
      <c r="E113" s="68">
        <v>1</v>
      </c>
      <c r="F113" s="68">
        <v>90</v>
      </c>
      <c r="Q113" t="s">
        <v>15</v>
      </c>
      <c r="R113">
        <v>4</v>
      </c>
      <c r="S113">
        <v>1</v>
      </c>
      <c r="T113">
        <v>1</v>
      </c>
      <c r="U113">
        <v>1</v>
      </c>
      <c r="V113">
        <v>90</v>
      </c>
    </row>
    <row r="114" spans="1:22" x14ac:dyDescent="0.25">
      <c r="A114" s="68" t="s">
        <v>15</v>
      </c>
      <c r="B114" s="68" t="s">
        <v>197</v>
      </c>
      <c r="C114" s="68">
        <v>0</v>
      </c>
      <c r="D114" s="68">
        <v>0</v>
      </c>
      <c r="E114" s="68">
        <v>0</v>
      </c>
      <c r="F114" s="68">
        <v>192</v>
      </c>
      <c r="Q114" t="s">
        <v>15</v>
      </c>
      <c r="R114" t="s">
        <v>197</v>
      </c>
      <c r="S114">
        <v>0</v>
      </c>
      <c r="T114">
        <v>0</v>
      </c>
      <c r="U114">
        <v>0</v>
      </c>
      <c r="V114">
        <v>192</v>
      </c>
    </row>
    <row r="115" spans="1:22" x14ac:dyDescent="0.25">
      <c r="A115" s="68" t="s">
        <v>15</v>
      </c>
      <c r="B115" s="68" t="s">
        <v>197</v>
      </c>
      <c r="C115" s="68">
        <v>0</v>
      </c>
      <c r="D115" s="68">
        <v>0</v>
      </c>
      <c r="E115" s="68">
        <v>1</v>
      </c>
      <c r="F115" s="68">
        <v>896</v>
      </c>
      <c r="Q115" t="s">
        <v>15</v>
      </c>
      <c r="R115" t="s">
        <v>197</v>
      </c>
      <c r="S115">
        <v>0</v>
      </c>
      <c r="T115">
        <v>0</v>
      </c>
      <c r="U115">
        <v>1</v>
      </c>
      <c r="V115">
        <v>896</v>
      </c>
    </row>
    <row r="116" spans="1:22" x14ac:dyDescent="0.25">
      <c r="A116" s="68" t="s">
        <v>15</v>
      </c>
      <c r="B116" s="68" t="s">
        <v>197</v>
      </c>
      <c r="C116" s="68">
        <v>0</v>
      </c>
      <c r="D116" s="68">
        <v>1</v>
      </c>
      <c r="E116" s="68">
        <v>0</v>
      </c>
      <c r="F116" s="68">
        <v>55</v>
      </c>
      <c r="Q116" t="s">
        <v>15</v>
      </c>
      <c r="R116" t="s">
        <v>197</v>
      </c>
      <c r="S116">
        <v>0</v>
      </c>
      <c r="T116">
        <v>1</v>
      </c>
      <c r="U116">
        <v>0</v>
      </c>
      <c r="V116">
        <v>55</v>
      </c>
    </row>
    <row r="117" spans="1:22" x14ac:dyDescent="0.25">
      <c r="A117" s="68" t="s">
        <v>15</v>
      </c>
      <c r="B117" s="68" t="s">
        <v>197</v>
      </c>
      <c r="C117" s="68">
        <v>0</v>
      </c>
      <c r="D117" s="68">
        <v>1</v>
      </c>
      <c r="E117" s="68">
        <v>1</v>
      </c>
      <c r="F117" s="68">
        <v>17</v>
      </c>
      <c r="Q117" t="s">
        <v>15</v>
      </c>
      <c r="R117" t="s">
        <v>197</v>
      </c>
      <c r="S117">
        <v>0</v>
      </c>
      <c r="T117">
        <v>1</v>
      </c>
      <c r="U117">
        <v>1</v>
      </c>
      <c r="V117">
        <v>17</v>
      </c>
    </row>
    <row r="118" spans="1:22" x14ac:dyDescent="0.25">
      <c r="A118" s="68" t="s">
        <v>15</v>
      </c>
      <c r="B118" s="68" t="s">
        <v>197</v>
      </c>
      <c r="C118" s="68">
        <v>1</v>
      </c>
      <c r="D118" s="68">
        <v>0</v>
      </c>
      <c r="E118" s="68">
        <v>0</v>
      </c>
      <c r="F118" s="68">
        <v>185</v>
      </c>
      <c r="Q118" t="s">
        <v>15</v>
      </c>
      <c r="R118" t="s">
        <v>197</v>
      </c>
      <c r="S118">
        <v>1</v>
      </c>
      <c r="T118">
        <v>0</v>
      </c>
      <c r="U118">
        <v>0</v>
      </c>
      <c r="V118">
        <v>185</v>
      </c>
    </row>
    <row r="119" spans="1:22" x14ac:dyDescent="0.25">
      <c r="A119" s="68" t="s">
        <v>15</v>
      </c>
      <c r="B119" s="68" t="s">
        <v>197</v>
      </c>
      <c r="C119" s="68">
        <v>1</v>
      </c>
      <c r="D119" s="68">
        <v>0</v>
      </c>
      <c r="E119" s="68">
        <v>1</v>
      </c>
      <c r="F119" s="68">
        <v>36</v>
      </c>
      <c r="Q119" t="s">
        <v>15</v>
      </c>
      <c r="R119" t="s">
        <v>197</v>
      </c>
      <c r="S119">
        <v>1</v>
      </c>
      <c r="T119">
        <v>0</v>
      </c>
      <c r="U119">
        <v>1</v>
      </c>
      <c r="V119">
        <v>36</v>
      </c>
    </row>
    <row r="120" spans="1:22" x14ac:dyDescent="0.25">
      <c r="A120" s="68" t="s">
        <v>15</v>
      </c>
      <c r="B120" s="68" t="s">
        <v>197</v>
      </c>
      <c r="C120" s="68">
        <v>1</v>
      </c>
      <c r="D120" s="68">
        <v>1</v>
      </c>
      <c r="E120" s="68">
        <v>0</v>
      </c>
      <c r="F120" s="68">
        <v>490</v>
      </c>
      <c r="Q120" t="s">
        <v>15</v>
      </c>
      <c r="R120" t="s">
        <v>197</v>
      </c>
      <c r="S120">
        <v>1</v>
      </c>
      <c r="T120">
        <v>1</v>
      </c>
      <c r="U120">
        <v>0</v>
      </c>
      <c r="V120">
        <v>490</v>
      </c>
    </row>
    <row r="121" spans="1:22" x14ac:dyDescent="0.25">
      <c r="A121" s="68" t="s">
        <v>15</v>
      </c>
      <c r="B121" s="68" t="s">
        <v>197</v>
      </c>
      <c r="C121" s="68">
        <v>1</v>
      </c>
      <c r="D121" s="68">
        <v>1</v>
      </c>
      <c r="E121" s="68">
        <v>1</v>
      </c>
      <c r="F121" s="68">
        <v>89</v>
      </c>
      <c r="Q121" t="s">
        <v>15</v>
      </c>
      <c r="R121" t="s">
        <v>197</v>
      </c>
      <c r="S121">
        <v>1</v>
      </c>
      <c r="T121">
        <v>1</v>
      </c>
      <c r="U121">
        <v>1</v>
      </c>
      <c r="V121">
        <v>89</v>
      </c>
    </row>
    <row r="122" spans="1:22" x14ac:dyDescent="0.25">
      <c r="A122" s="68" t="s">
        <v>5</v>
      </c>
      <c r="B122" s="68" t="s">
        <v>196</v>
      </c>
      <c r="C122" s="68">
        <v>0</v>
      </c>
      <c r="D122" s="68">
        <v>0</v>
      </c>
      <c r="E122" s="68">
        <v>0</v>
      </c>
      <c r="F122" s="68">
        <v>3748</v>
      </c>
      <c r="Q122" t="s">
        <v>5</v>
      </c>
      <c r="R122" t="s">
        <v>196</v>
      </c>
      <c r="S122">
        <v>0</v>
      </c>
      <c r="T122">
        <v>0</v>
      </c>
      <c r="U122">
        <v>0</v>
      </c>
      <c r="V122">
        <v>3748</v>
      </c>
    </row>
    <row r="123" spans="1:22" x14ac:dyDescent="0.25">
      <c r="A123" s="68" t="s">
        <v>5</v>
      </c>
      <c r="B123" s="68" t="s">
        <v>196</v>
      </c>
      <c r="C123" s="68">
        <v>0</v>
      </c>
      <c r="D123" s="68">
        <v>0</v>
      </c>
      <c r="E123" s="68">
        <v>1</v>
      </c>
      <c r="F123" s="68">
        <v>7192</v>
      </c>
      <c r="Q123" t="s">
        <v>5</v>
      </c>
      <c r="R123" t="s">
        <v>196</v>
      </c>
      <c r="S123">
        <v>0</v>
      </c>
      <c r="T123">
        <v>0</v>
      </c>
      <c r="U123">
        <v>1</v>
      </c>
      <c r="V123">
        <v>7192</v>
      </c>
    </row>
    <row r="124" spans="1:22" x14ac:dyDescent="0.25">
      <c r="A124" s="68" t="s">
        <v>5</v>
      </c>
      <c r="B124" s="68" t="s">
        <v>196</v>
      </c>
      <c r="C124" s="68">
        <v>0</v>
      </c>
      <c r="D124" s="68">
        <v>1</v>
      </c>
      <c r="E124" s="68">
        <v>0</v>
      </c>
      <c r="F124" s="68">
        <v>1229</v>
      </c>
      <c r="Q124" t="s">
        <v>5</v>
      </c>
      <c r="R124" t="s">
        <v>196</v>
      </c>
      <c r="S124">
        <v>0</v>
      </c>
      <c r="T124">
        <v>1</v>
      </c>
      <c r="U124">
        <v>0</v>
      </c>
      <c r="V124">
        <v>1229</v>
      </c>
    </row>
    <row r="125" spans="1:22" x14ac:dyDescent="0.25">
      <c r="A125" s="68" t="s">
        <v>5</v>
      </c>
      <c r="B125" s="68" t="s">
        <v>196</v>
      </c>
      <c r="C125" s="68">
        <v>0</v>
      </c>
      <c r="D125" s="68">
        <v>1</v>
      </c>
      <c r="E125" s="68">
        <v>1</v>
      </c>
      <c r="F125" s="68">
        <v>3878</v>
      </c>
      <c r="Q125" t="s">
        <v>5</v>
      </c>
      <c r="R125" t="s">
        <v>196</v>
      </c>
      <c r="S125">
        <v>0</v>
      </c>
      <c r="T125">
        <v>1</v>
      </c>
      <c r="U125">
        <v>1</v>
      </c>
      <c r="V125">
        <v>3878</v>
      </c>
    </row>
    <row r="126" spans="1:22" x14ac:dyDescent="0.25">
      <c r="A126" s="68" t="s">
        <v>5</v>
      </c>
      <c r="B126" s="68" t="s">
        <v>196</v>
      </c>
      <c r="C126" s="68">
        <v>1</v>
      </c>
      <c r="D126" s="68">
        <v>0</v>
      </c>
      <c r="E126" s="68">
        <v>0</v>
      </c>
      <c r="F126" s="68">
        <v>130</v>
      </c>
      <c r="Q126" t="s">
        <v>5</v>
      </c>
      <c r="R126" t="s">
        <v>196</v>
      </c>
      <c r="S126">
        <v>1</v>
      </c>
      <c r="T126">
        <v>0</v>
      </c>
      <c r="U126">
        <v>0</v>
      </c>
      <c r="V126">
        <v>130</v>
      </c>
    </row>
    <row r="127" spans="1:22" x14ac:dyDescent="0.25">
      <c r="A127" s="68" t="s">
        <v>5</v>
      </c>
      <c r="B127" s="68" t="s">
        <v>196</v>
      </c>
      <c r="C127" s="68">
        <v>1</v>
      </c>
      <c r="D127" s="68">
        <v>0</v>
      </c>
      <c r="E127" s="68">
        <v>1</v>
      </c>
      <c r="F127" s="68">
        <v>79</v>
      </c>
      <c r="Q127" t="s">
        <v>5</v>
      </c>
      <c r="R127" t="s">
        <v>196</v>
      </c>
      <c r="S127">
        <v>1</v>
      </c>
      <c r="T127">
        <v>0</v>
      </c>
      <c r="U127">
        <v>1</v>
      </c>
      <c r="V127">
        <v>79</v>
      </c>
    </row>
    <row r="128" spans="1:22" x14ac:dyDescent="0.25">
      <c r="A128" s="68" t="s">
        <v>5</v>
      </c>
      <c r="B128" s="68" t="s">
        <v>196</v>
      </c>
      <c r="C128" s="68">
        <v>1</v>
      </c>
      <c r="D128" s="68">
        <v>1</v>
      </c>
      <c r="E128" s="68">
        <v>0</v>
      </c>
      <c r="F128" s="68">
        <v>188</v>
      </c>
      <c r="Q128" t="s">
        <v>5</v>
      </c>
      <c r="R128" t="s">
        <v>196</v>
      </c>
      <c r="S128">
        <v>1</v>
      </c>
      <c r="T128">
        <v>1</v>
      </c>
      <c r="U128">
        <v>0</v>
      </c>
      <c r="V128">
        <v>188</v>
      </c>
    </row>
    <row r="129" spans="1:22" x14ac:dyDescent="0.25">
      <c r="A129" s="68" t="s">
        <v>5</v>
      </c>
      <c r="B129" s="68" t="s">
        <v>196</v>
      </c>
      <c r="C129" s="68">
        <v>1</v>
      </c>
      <c r="D129" s="68">
        <v>1</v>
      </c>
      <c r="E129" s="68">
        <v>1</v>
      </c>
      <c r="F129" s="68">
        <v>148</v>
      </c>
      <c r="Q129" t="s">
        <v>5</v>
      </c>
      <c r="R129" t="s">
        <v>196</v>
      </c>
      <c r="S129">
        <v>1</v>
      </c>
      <c r="T129">
        <v>1</v>
      </c>
      <c r="U129">
        <v>1</v>
      </c>
      <c r="V129">
        <v>148</v>
      </c>
    </row>
    <row r="130" spans="1:22" x14ac:dyDescent="0.25">
      <c r="A130" s="68" t="s">
        <v>5</v>
      </c>
      <c r="B130" s="68">
        <v>2</v>
      </c>
      <c r="C130" s="68">
        <v>0</v>
      </c>
      <c r="D130" s="68">
        <v>0</v>
      </c>
      <c r="E130" s="68">
        <v>0</v>
      </c>
      <c r="F130" s="68">
        <v>4080</v>
      </c>
      <c r="Q130" t="s">
        <v>5</v>
      </c>
      <c r="R130">
        <v>2</v>
      </c>
      <c r="S130">
        <v>0</v>
      </c>
      <c r="T130">
        <v>0</v>
      </c>
      <c r="U130">
        <v>0</v>
      </c>
      <c r="V130">
        <v>4080</v>
      </c>
    </row>
    <row r="131" spans="1:22" x14ac:dyDescent="0.25">
      <c r="A131" s="68" t="s">
        <v>5</v>
      </c>
      <c r="B131" s="68">
        <v>2</v>
      </c>
      <c r="C131" s="68">
        <v>0</v>
      </c>
      <c r="D131" s="68">
        <v>0</v>
      </c>
      <c r="E131" s="68">
        <v>1</v>
      </c>
      <c r="F131" s="68">
        <v>7368</v>
      </c>
      <c r="Q131" t="s">
        <v>5</v>
      </c>
      <c r="R131">
        <v>2</v>
      </c>
      <c r="S131">
        <v>0</v>
      </c>
      <c r="T131">
        <v>0</v>
      </c>
      <c r="U131">
        <v>1</v>
      </c>
      <c r="V131">
        <v>7368</v>
      </c>
    </row>
    <row r="132" spans="1:22" x14ac:dyDescent="0.25">
      <c r="A132" s="68" t="s">
        <v>5</v>
      </c>
      <c r="B132" s="68">
        <v>2</v>
      </c>
      <c r="C132" s="68">
        <v>0</v>
      </c>
      <c r="D132" s="68">
        <v>1</v>
      </c>
      <c r="E132" s="68">
        <v>0</v>
      </c>
      <c r="F132" s="68">
        <v>1226</v>
      </c>
      <c r="Q132" t="s">
        <v>5</v>
      </c>
      <c r="R132">
        <v>2</v>
      </c>
      <c r="S132">
        <v>0</v>
      </c>
      <c r="T132">
        <v>1</v>
      </c>
      <c r="U132">
        <v>0</v>
      </c>
      <c r="V132">
        <v>1226</v>
      </c>
    </row>
    <row r="133" spans="1:22" x14ac:dyDescent="0.25">
      <c r="A133" s="68" t="s">
        <v>5</v>
      </c>
      <c r="B133" s="68">
        <v>2</v>
      </c>
      <c r="C133" s="68">
        <v>0</v>
      </c>
      <c r="D133" s="68">
        <v>1</v>
      </c>
      <c r="E133" s="68">
        <v>1</v>
      </c>
      <c r="F133" s="68">
        <v>3988</v>
      </c>
      <c r="Q133" t="s">
        <v>5</v>
      </c>
      <c r="R133">
        <v>2</v>
      </c>
      <c r="S133">
        <v>0</v>
      </c>
      <c r="T133">
        <v>1</v>
      </c>
      <c r="U133">
        <v>1</v>
      </c>
      <c r="V133">
        <v>3988</v>
      </c>
    </row>
    <row r="134" spans="1:22" x14ac:dyDescent="0.25">
      <c r="A134" s="68" t="s">
        <v>5</v>
      </c>
      <c r="B134" s="68">
        <v>2</v>
      </c>
      <c r="C134" s="68">
        <v>1</v>
      </c>
      <c r="D134" s="68">
        <v>0</v>
      </c>
      <c r="E134" s="68">
        <v>0</v>
      </c>
      <c r="F134" s="68">
        <v>128</v>
      </c>
      <c r="Q134" t="s">
        <v>5</v>
      </c>
      <c r="R134">
        <v>2</v>
      </c>
      <c r="S134">
        <v>1</v>
      </c>
      <c r="T134">
        <v>0</v>
      </c>
      <c r="U134">
        <v>0</v>
      </c>
      <c r="V134">
        <v>128</v>
      </c>
    </row>
    <row r="135" spans="1:22" x14ac:dyDescent="0.25">
      <c r="A135" s="68" t="s">
        <v>5</v>
      </c>
      <c r="B135" s="68">
        <v>2</v>
      </c>
      <c r="C135" s="68">
        <v>1</v>
      </c>
      <c r="D135" s="68">
        <v>0</v>
      </c>
      <c r="E135" s="68">
        <v>1</v>
      </c>
      <c r="F135" s="68">
        <v>75</v>
      </c>
      <c r="Q135" t="s">
        <v>5</v>
      </c>
      <c r="R135">
        <v>2</v>
      </c>
      <c r="S135">
        <v>1</v>
      </c>
      <c r="T135">
        <v>0</v>
      </c>
      <c r="U135">
        <v>1</v>
      </c>
      <c r="V135">
        <v>75</v>
      </c>
    </row>
    <row r="136" spans="1:22" x14ac:dyDescent="0.25">
      <c r="A136" s="68" t="s">
        <v>5</v>
      </c>
      <c r="B136" s="68">
        <v>2</v>
      </c>
      <c r="C136" s="68">
        <v>1</v>
      </c>
      <c r="D136" s="68">
        <v>1</v>
      </c>
      <c r="E136" s="68">
        <v>0</v>
      </c>
      <c r="F136" s="68">
        <v>181</v>
      </c>
      <c r="Q136" t="s">
        <v>5</v>
      </c>
      <c r="R136">
        <v>2</v>
      </c>
      <c r="S136">
        <v>1</v>
      </c>
      <c r="T136">
        <v>1</v>
      </c>
      <c r="U136">
        <v>0</v>
      </c>
      <c r="V136">
        <v>181</v>
      </c>
    </row>
    <row r="137" spans="1:22" x14ac:dyDescent="0.25">
      <c r="A137" s="68" t="s">
        <v>5</v>
      </c>
      <c r="B137" s="68">
        <v>2</v>
      </c>
      <c r="C137" s="68">
        <v>1</v>
      </c>
      <c r="D137" s="68">
        <v>1</v>
      </c>
      <c r="E137" s="68">
        <v>1</v>
      </c>
      <c r="F137" s="68">
        <v>156</v>
      </c>
      <c r="Q137" t="s">
        <v>5</v>
      </c>
      <c r="R137">
        <v>2</v>
      </c>
      <c r="S137">
        <v>1</v>
      </c>
      <c r="T137">
        <v>1</v>
      </c>
      <c r="U137">
        <v>1</v>
      </c>
      <c r="V137">
        <v>156</v>
      </c>
    </row>
    <row r="138" spans="1:22" x14ac:dyDescent="0.25">
      <c r="A138" s="68" t="s">
        <v>5</v>
      </c>
      <c r="B138" s="68">
        <v>3</v>
      </c>
      <c r="C138" s="68">
        <v>0</v>
      </c>
      <c r="D138" s="68">
        <v>0</v>
      </c>
      <c r="E138" s="68">
        <v>0</v>
      </c>
      <c r="F138" s="68">
        <v>4062</v>
      </c>
      <c r="Q138" t="s">
        <v>5</v>
      </c>
      <c r="R138">
        <v>3</v>
      </c>
      <c r="S138">
        <v>0</v>
      </c>
      <c r="T138">
        <v>0</v>
      </c>
      <c r="U138">
        <v>0</v>
      </c>
      <c r="V138">
        <v>4062</v>
      </c>
    </row>
    <row r="139" spans="1:22" x14ac:dyDescent="0.25">
      <c r="A139" s="68" t="s">
        <v>5</v>
      </c>
      <c r="B139" s="68">
        <v>3</v>
      </c>
      <c r="C139" s="68">
        <v>0</v>
      </c>
      <c r="D139" s="68">
        <v>0</v>
      </c>
      <c r="E139" s="68">
        <v>1</v>
      </c>
      <c r="F139" s="68">
        <v>6691</v>
      </c>
      <c r="Q139" t="s">
        <v>5</v>
      </c>
      <c r="R139">
        <v>3</v>
      </c>
      <c r="S139">
        <v>0</v>
      </c>
      <c r="T139">
        <v>0</v>
      </c>
      <c r="U139">
        <v>1</v>
      </c>
      <c r="V139">
        <v>6691</v>
      </c>
    </row>
    <row r="140" spans="1:22" x14ac:dyDescent="0.25">
      <c r="A140" s="68" t="s">
        <v>5</v>
      </c>
      <c r="B140" s="68">
        <v>3</v>
      </c>
      <c r="C140" s="68">
        <v>0</v>
      </c>
      <c r="D140" s="68">
        <v>1</v>
      </c>
      <c r="E140" s="68">
        <v>0</v>
      </c>
      <c r="F140" s="68">
        <v>1089</v>
      </c>
      <c r="Q140" t="s">
        <v>5</v>
      </c>
      <c r="R140">
        <v>3</v>
      </c>
      <c r="S140">
        <v>0</v>
      </c>
      <c r="T140">
        <v>1</v>
      </c>
      <c r="U140">
        <v>0</v>
      </c>
      <c r="V140">
        <v>1089</v>
      </c>
    </row>
    <row r="141" spans="1:22" x14ac:dyDescent="0.25">
      <c r="A141" s="68" t="s">
        <v>5</v>
      </c>
      <c r="B141" s="68">
        <v>3</v>
      </c>
      <c r="C141" s="68">
        <v>0</v>
      </c>
      <c r="D141" s="68">
        <v>1</v>
      </c>
      <c r="E141" s="68">
        <v>1</v>
      </c>
      <c r="F141" s="68">
        <v>3395</v>
      </c>
      <c r="Q141" t="s">
        <v>5</v>
      </c>
      <c r="R141">
        <v>3</v>
      </c>
      <c r="S141">
        <v>0</v>
      </c>
      <c r="T141">
        <v>1</v>
      </c>
      <c r="U141">
        <v>1</v>
      </c>
      <c r="V141">
        <v>3395</v>
      </c>
    </row>
    <row r="142" spans="1:22" x14ac:dyDescent="0.25">
      <c r="A142" s="68" t="s">
        <v>5</v>
      </c>
      <c r="B142" s="68">
        <v>3</v>
      </c>
      <c r="C142" s="68">
        <v>1</v>
      </c>
      <c r="D142" s="68">
        <v>0</v>
      </c>
      <c r="E142" s="68">
        <v>0</v>
      </c>
      <c r="F142" s="68">
        <v>111</v>
      </c>
      <c r="Q142" t="s">
        <v>5</v>
      </c>
      <c r="R142">
        <v>3</v>
      </c>
      <c r="S142">
        <v>1</v>
      </c>
      <c r="T142">
        <v>0</v>
      </c>
      <c r="U142">
        <v>0</v>
      </c>
      <c r="V142">
        <v>111</v>
      </c>
    </row>
    <row r="143" spans="1:22" x14ac:dyDescent="0.25">
      <c r="A143" s="68" t="s">
        <v>5</v>
      </c>
      <c r="B143" s="68">
        <v>3</v>
      </c>
      <c r="C143" s="68">
        <v>1</v>
      </c>
      <c r="D143" s="68">
        <v>0</v>
      </c>
      <c r="E143" s="68">
        <v>1</v>
      </c>
      <c r="F143" s="68">
        <v>77</v>
      </c>
      <c r="Q143" t="s">
        <v>5</v>
      </c>
      <c r="R143">
        <v>3</v>
      </c>
      <c r="S143">
        <v>1</v>
      </c>
      <c r="T143">
        <v>0</v>
      </c>
      <c r="U143">
        <v>1</v>
      </c>
      <c r="V143">
        <v>77</v>
      </c>
    </row>
    <row r="144" spans="1:22" x14ac:dyDescent="0.25">
      <c r="A144" s="68" t="s">
        <v>5</v>
      </c>
      <c r="B144" s="68">
        <v>3</v>
      </c>
      <c r="C144" s="68">
        <v>1</v>
      </c>
      <c r="D144" s="68">
        <v>1</v>
      </c>
      <c r="E144" s="68">
        <v>0</v>
      </c>
      <c r="F144" s="68">
        <v>176</v>
      </c>
      <c r="Q144" t="s">
        <v>5</v>
      </c>
      <c r="R144">
        <v>3</v>
      </c>
      <c r="S144">
        <v>1</v>
      </c>
      <c r="T144">
        <v>1</v>
      </c>
      <c r="U144">
        <v>0</v>
      </c>
      <c r="V144">
        <v>176</v>
      </c>
    </row>
    <row r="145" spans="1:22" x14ac:dyDescent="0.25">
      <c r="A145" s="68" t="s">
        <v>5</v>
      </c>
      <c r="B145" s="68">
        <v>3</v>
      </c>
      <c r="C145" s="68">
        <v>1</v>
      </c>
      <c r="D145" s="68">
        <v>1</v>
      </c>
      <c r="E145" s="68">
        <v>1</v>
      </c>
      <c r="F145" s="68">
        <v>143</v>
      </c>
      <c r="Q145" t="s">
        <v>5</v>
      </c>
      <c r="R145">
        <v>3</v>
      </c>
      <c r="S145">
        <v>1</v>
      </c>
      <c r="T145">
        <v>1</v>
      </c>
      <c r="U145">
        <v>1</v>
      </c>
      <c r="V145">
        <v>143</v>
      </c>
    </row>
    <row r="146" spans="1:22" x14ac:dyDescent="0.25">
      <c r="A146" s="68" t="s">
        <v>5</v>
      </c>
      <c r="B146" s="68">
        <v>4</v>
      </c>
      <c r="C146" s="68">
        <v>0</v>
      </c>
      <c r="D146" s="68">
        <v>0</v>
      </c>
      <c r="E146" s="68">
        <v>0</v>
      </c>
      <c r="F146" s="68">
        <v>3808</v>
      </c>
      <c r="Q146" t="s">
        <v>5</v>
      </c>
      <c r="R146">
        <v>4</v>
      </c>
      <c r="S146">
        <v>0</v>
      </c>
      <c r="T146">
        <v>0</v>
      </c>
      <c r="U146">
        <v>0</v>
      </c>
      <c r="V146">
        <v>3808</v>
      </c>
    </row>
    <row r="147" spans="1:22" x14ac:dyDescent="0.25">
      <c r="A147" s="68" t="s">
        <v>5</v>
      </c>
      <c r="B147" s="68">
        <v>4</v>
      </c>
      <c r="C147" s="68">
        <v>0</v>
      </c>
      <c r="D147" s="68">
        <v>0</v>
      </c>
      <c r="E147" s="68">
        <v>1</v>
      </c>
      <c r="F147" s="68">
        <v>5741</v>
      </c>
      <c r="Q147" t="s">
        <v>5</v>
      </c>
      <c r="R147">
        <v>4</v>
      </c>
      <c r="S147">
        <v>0</v>
      </c>
      <c r="T147">
        <v>0</v>
      </c>
      <c r="U147">
        <v>1</v>
      </c>
      <c r="V147">
        <v>5741</v>
      </c>
    </row>
    <row r="148" spans="1:22" x14ac:dyDescent="0.25">
      <c r="A148" s="68" t="s">
        <v>5</v>
      </c>
      <c r="B148" s="68">
        <v>4</v>
      </c>
      <c r="C148" s="68">
        <v>0</v>
      </c>
      <c r="D148" s="68">
        <v>1</v>
      </c>
      <c r="E148" s="68">
        <v>0</v>
      </c>
      <c r="F148" s="68">
        <v>1020</v>
      </c>
      <c r="Q148" t="s">
        <v>5</v>
      </c>
      <c r="R148">
        <v>4</v>
      </c>
      <c r="S148">
        <v>0</v>
      </c>
      <c r="T148">
        <v>1</v>
      </c>
      <c r="U148">
        <v>0</v>
      </c>
      <c r="V148">
        <v>1020</v>
      </c>
    </row>
    <row r="149" spans="1:22" x14ac:dyDescent="0.25">
      <c r="A149" s="68" t="s">
        <v>5</v>
      </c>
      <c r="B149" s="68">
        <v>4</v>
      </c>
      <c r="C149" s="68">
        <v>0</v>
      </c>
      <c r="D149" s="68">
        <v>1</v>
      </c>
      <c r="E149" s="68">
        <v>1</v>
      </c>
      <c r="F149" s="68">
        <v>3019</v>
      </c>
      <c r="Q149" t="s">
        <v>5</v>
      </c>
      <c r="R149">
        <v>4</v>
      </c>
      <c r="S149">
        <v>0</v>
      </c>
      <c r="T149">
        <v>1</v>
      </c>
      <c r="U149">
        <v>1</v>
      </c>
      <c r="V149">
        <v>3019</v>
      </c>
    </row>
    <row r="150" spans="1:22" x14ac:dyDescent="0.25">
      <c r="A150" s="68" t="s">
        <v>5</v>
      </c>
      <c r="B150" s="68">
        <v>4</v>
      </c>
      <c r="C150" s="68">
        <v>1</v>
      </c>
      <c r="D150" s="68">
        <v>0</v>
      </c>
      <c r="E150" s="68">
        <v>0</v>
      </c>
      <c r="F150" s="68">
        <v>133</v>
      </c>
      <c r="Q150" t="s">
        <v>5</v>
      </c>
      <c r="R150">
        <v>4</v>
      </c>
      <c r="S150">
        <v>1</v>
      </c>
      <c r="T150">
        <v>0</v>
      </c>
      <c r="U150">
        <v>0</v>
      </c>
      <c r="V150">
        <v>133</v>
      </c>
    </row>
    <row r="151" spans="1:22" x14ac:dyDescent="0.25">
      <c r="A151" s="68" t="s">
        <v>5</v>
      </c>
      <c r="B151" s="68">
        <v>4</v>
      </c>
      <c r="C151" s="68">
        <v>1</v>
      </c>
      <c r="D151" s="68">
        <v>0</v>
      </c>
      <c r="E151" s="68">
        <v>1</v>
      </c>
      <c r="F151" s="68">
        <v>70</v>
      </c>
      <c r="Q151" t="s">
        <v>5</v>
      </c>
      <c r="R151">
        <v>4</v>
      </c>
      <c r="S151">
        <v>1</v>
      </c>
      <c r="T151">
        <v>0</v>
      </c>
      <c r="U151">
        <v>1</v>
      </c>
      <c r="V151">
        <v>70</v>
      </c>
    </row>
    <row r="152" spans="1:22" x14ac:dyDescent="0.25">
      <c r="A152" s="68" t="s">
        <v>5</v>
      </c>
      <c r="B152" s="68">
        <v>4</v>
      </c>
      <c r="C152" s="68">
        <v>1</v>
      </c>
      <c r="D152" s="68">
        <v>1</v>
      </c>
      <c r="E152" s="68">
        <v>0</v>
      </c>
      <c r="F152" s="68">
        <v>157</v>
      </c>
      <c r="Q152" t="s">
        <v>5</v>
      </c>
      <c r="R152">
        <v>4</v>
      </c>
      <c r="S152">
        <v>1</v>
      </c>
      <c r="T152">
        <v>1</v>
      </c>
      <c r="U152">
        <v>0</v>
      </c>
      <c r="V152">
        <v>157</v>
      </c>
    </row>
    <row r="153" spans="1:22" x14ac:dyDescent="0.25">
      <c r="A153" s="68" t="s">
        <v>5</v>
      </c>
      <c r="B153" s="68">
        <v>4</v>
      </c>
      <c r="C153" s="68">
        <v>1</v>
      </c>
      <c r="D153" s="68">
        <v>1</v>
      </c>
      <c r="E153" s="68">
        <v>1</v>
      </c>
      <c r="F153" s="68">
        <v>131</v>
      </c>
      <c r="Q153" t="s">
        <v>5</v>
      </c>
      <c r="R153">
        <v>4</v>
      </c>
      <c r="S153">
        <v>1</v>
      </c>
      <c r="T153">
        <v>1</v>
      </c>
      <c r="U153">
        <v>1</v>
      </c>
      <c r="V153">
        <v>131</v>
      </c>
    </row>
    <row r="154" spans="1:22" x14ac:dyDescent="0.25">
      <c r="A154" s="68" t="s">
        <v>5</v>
      </c>
      <c r="B154" s="68" t="s">
        <v>197</v>
      </c>
      <c r="C154" s="68">
        <v>0</v>
      </c>
      <c r="D154" s="68">
        <v>0</v>
      </c>
      <c r="E154" s="68">
        <v>0</v>
      </c>
      <c r="F154" s="68">
        <v>3511</v>
      </c>
      <c r="Q154" t="s">
        <v>5</v>
      </c>
      <c r="R154" t="s">
        <v>197</v>
      </c>
      <c r="S154">
        <v>0</v>
      </c>
      <c r="T154">
        <v>0</v>
      </c>
      <c r="U154">
        <v>0</v>
      </c>
      <c r="V154">
        <v>3511</v>
      </c>
    </row>
    <row r="155" spans="1:22" x14ac:dyDescent="0.25">
      <c r="A155" s="68" t="s">
        <v>5</v>
      </c>
      <c r="B155" s="68" t="s">
        <v>197</v>
      </c>
      <c r="C155" s="68">
        <v>0</v>
      </c>
      <c r="D155" s="68">
        <v>0</v>
      </c>
      <c r="E155" s="68">
        <v>1</v>
      </c>
      <c r="F155" s="68">
        <v>4766</v>
      </c>
      <c r="Q155" t="s">
        <v>5</v>
      </c>
      <c r="R155" t="s">
        <v>197</v>
      </c>
      <c r="S155">
        <v>0</v>
      </c>
      <c r="T155">
        <v>0</v>
      </c>
      <c r="U155">
        <v>1</v>
      </c>
      <c r="V155">
        <v>4766</v>
      </c>
    </row>
    <row r="156" spans="1:22" x14ac:dyDescent="0.25">
      <c r="A156" s="68" t="s">
        <v>5</v>
      </c>
      <c r="B156" s="68" t="s">
        <v>197</v>
      </c>
      <c r="C156" s="68">
        <v>0</v>
      </c>
      <c r="D156" s="68">
        <v>1</v>
      </c>
      <c r="E156" s="68">
        <v>0</v>
      </c>
      <c r="F156" s="68">
        <v>778</v>
      </c>
      <c r="Q156" t="s">
        <v>5</v>
      </c>
      <c r="R156" t="s">
        <v>197</v>
      </c>
      <c r="S156">
        <v>0</v>
      </c>
      <c r="T156">
        <v>1</v>
      </c>
      <c r="U156">
        <v>0</v>
      </c>
      <c r="V156">
        <v>778</v>
      </c>
    </row>
    <row r="157" spans="1:22" x14ac:dyDescent="0.25">
      <c r="A157" s="68" t="s">
        <v>5</v>
      </c>
      <c r="B157" s="68" t="s">
        <v>197</v>
      </c>
      <c r="C157" s="68">
        <v>0</v>
      </c>
      <c r="D157" s="68">
        <v>1</v>
      </c>
      <c r="E157" s="68">
        <v>1</v>
      </c>
      <c r="F157" s="68">
        <v>2438</v>
      </c>
      <c r="Q157" t="s">
        <v>5</v>
      </c>
      <c r="R157" t="s">
        <v>197</v>
      </c>
      <c r="S157">
        <v>0</v>
      </c>
      <c r="T157">
        <v>1</v>
      </c>
      <c r="U157">
        <v>1</v>
      </c>
      <c r="V157">
        <v>2438</v>
      </c>
    </row>
    <row r="158" spans="1:22" x14ac:dyDescent="0.25">
      <c r="A158" s="68" t="s">
        <v>5</v>
      </c>
      <c r="B158" s="68" t="s">
        <v>197</v>
      </c>
      <c r="C158" s="68">
        <v>1</v>
      </c>
      <c r="D158" s="68">
        <v>0</v>
      </c>
      <c r="E158" s="68">
        <v>0</v>
      </c>
      <c r="F158" s="68">
        <v>112</v>
      </c>
      <c r="Q158" t="s">
        <v>5</v>
      </c>
      <c r="R158" t="s">
        <v>197</v>
      </c>
      <c r="S158">
        <v>1</v>
      </c>
      <c r="T158">
        <v>0</v>
      </c>
      <c r="U158">
        <v>0</v>
      </c>
      <c r="V158">
        <v>112</v>
      </c>
    </row>
    <row r="159" spans="1:22" x14ac:dyDescent="0.25">
      <c r="A159" s="68" t="s">
        <v>5</v>
      </c>
      <c r="B159" s="68" t="s">
        <v>197</v>
      </c>
      <c r="C159" s="68">
        <v>1</v>
      </c>
      <c r="D159" s="68">
        <v>0</v>
      </c>
      <c r="E159" s="68">
        <v>1</v>
      </c>
      <c r="F159" s="68">
        <v>52</v>
      </c>
      <c r="Q159" t="s">
        <v>5</v>
      </c>
      <c r="R159" t="s">
        <v>197</v>
      </c>
      <c r="S159">
        <v>1</v>
      </c>
      <c r="T159">
        <v>0</v>
      </c>
      <c r="U159">
        <v>1</v>
      </c>
      <c r="V159">
        <v>52</v>
      </c>
    </row>
    <row r="160" spans="1:22" x14ac:dyDescent="0.25">
      <c r="A160" s="68" t="s">
        <v>5</v>
      </c>
      <c r="B160" s="68" t="s">
        <v>197</v>
      </c>
      <c r="C160" s="68">
        <v>1</v>
      </c>
      <c r="D160" s="68">
        <v>1</v>
      </c>
      <c r="E160" s="68">
        <v>0</v>
      </c>
      <c r="F160" s="68">
        <v>161</v>
      </c>
      <c r="Q160" t="s">
        <v>5</v>
      </c>
      <c r="R160" t="s">
        <v>197</v>
      </c>
      <c r="S160">
        <v>1</v>
      </c>
      <c r="T160">
        <v>1</v>
      </c>
      <c r="U160">
        <v>0</v>
      </c>
      <c r="V160">
        <v>161</v>
      </c>
    </row>
    <row r="161" spans="1:22" x14ac:dyDescent="0.25">
      <c r="A161" s="68" t="s">
        <v>5</v>
      </c>
      <c r="B161" s="68" t="s">
        <v>197</v>
      </c>
      <c r="C161" s="68">
        <v>1</v>
      </c>
      <c r="D161" s="68">
        <v>1</v>
      </c>
      <c r="E161" s="68">
        <v>1</v>
      </c>
      <c r="F161" s="68">
        <v>117</v>
      </c>
      <c r="Q161" t="s">
        <v>5</v>
      </c>
      <c r="R161" t="s">
        <v>197</v>
      </c>
      <c r="S161">
        <v>1</v>
      </c>
      <c r="T161">
        <v>1</v>
      </c>
      <c r="U161">
        <v>1</v>
      </c>
      <c r="V161">
        <v>117</v>
      </c>
    </row>
    <row r="162" spans="1:22" x14ac:dyDescent="0.25">
      <c r="A162" s="68" t="s">
        <v>18</v>
      </c>
      <c r="B162" s="68" t="s">
        <v>196</v>
      </c>
      <c r="C162" s="68">
        <v>0</v>
      </c>
      <c r="D162" s="68">
        <v>0</v>
      </c>
      <c r="E162" s="68">
        <v>0</v>
      </c>
      <c r="F162" s="68">
        <v>33</v>
      </c>
      <c r="Q162" t="s">
        <v>18</v>
      </c>
      <c r="R162" t="s">
        <v>196</v>
      </c>
      <c r="S162">
        <v>0</v>
      </c>
      <c r="T162">
        <v>0</v>
      </c>
      <c r="U162">
        <v>0</v>
      </c>
      <c r="V162">
        <v>33</v>
      </c>
    </row>
    <row r="163" spans="1:22" x14ac:dyDescent="0.25">
      <c r="A163" s="68" t="s">
        <v>18</v>
      </c>
      <c r="B163" s="68" t="s">
        <v>196</v>
      </c>
      <c r="C163" s="68">
        <v>0</v>
      </c>
      <c r="D163" s="68">
        <v>0</v>
      </c>
      <c r="E163" s="68">
        <v>1</v>
      </c>
      <c r="F163" s="68">
        <v>13</v>
      </c>
      <c r="Q163" t="s">
        <v>18</v>
      </c>
      <c r="R163" t="s">
        <v>196</v>
      </c>
      <c r="S163">
        <v>0</v>
      </c>
      <c r="T163">
        <v>0</v>
      </c>
      <c r="U163">
        <v>1</v>
      </c>
      <c r="V163">
        <v>13</v>
      </c>
    </row>
    <row r="164" spans="1:22" x14ac:dyDescent="0.25">
      <c r="A164" s="68" t="s">
        <v>18</v>
      </c>
      <c r="B164" s="68" t="s">
        <v>196</v>
      </c>
      <c r="C164" s="68">
        <v>0</v>
      </c>
      <c r="D164" s="68">
        <v>1</v>
      </c>
      <c r="E164" s="68">
        <v>0</v>
      </c>
      <c r="F164" s="68">
        <v>5</v>
      </c>
      <c r="Q164" t="s">
        <v>18</v>
      </c>
      <c r="R164" t="s">
        <v>196</v>
      </c>
      <c r="S164">
        <v>0</v>
      </c>
      <c r="T164">
        <v>1</v>
      </c>
      <c r="U164">
        <v>0</v>
      </c>
      <c r="V164">
        <v>5</v>
      </c>
    </row>
    <row r="165" spans="1:22" x14ac:dyDescent="0.25">
      <c r="A165" s="68" t="s">
        <v>18</v>
      </c>
      <c r="B165" s="68" t="s">
        <v>196</v>
      </c>
      <c r="C165" s="68">
        <v>0</v>
      </c>
      <c r="D165" s="68">
        <v>1</v>
      </c>
      <c r="E165" s="68">
        <v>1</v>
      </c>
      <c r="F165" s="68">
        <v>2</v>
      </c>
      <c r="Q165" t="s">
        <v>18</v>
      </c>
      <c r="R165" t="s">
        <v>196</v>
      </c>
      <c r="S165">
        <v>0</v>
      </c>
      <c r="T165">
        <v>1</v>
      </c>
      <c r="U165">
        <v>1</v>
      </c>
      <c r="V165">
        <v>2</v>
      </c>
    </row>
    <row r="166" spans="1:22" x14ac:dyDescent="0.25">
      <c r="A166" s="68" t="s">
        <v>18</v>
      </c>
      <c r="B166" s="68" t="s">
        <v>196</v>
      </c>
      <c r="C166" s="68">
        <v>1</v>
      </c>
      <c r="D166" s="68">
        <v>0</v>
      </c>
      <c r="E166" s="68">
        <v>0</v>
      </c>
      <c r="F166" s="68">
        <v>48</v>
      </c>
      <c r="Q166" t="s">
        <v>18</v>
      </c>
      <c r="R166" t="s">
        <v>196</v>
      </c>
      <c r="S166">
        <v>1</v>
      </c>
      <c r="T166">
        <v>0</v>
      </c>
      <c r="U166">
        <v>0</v>
      </c>
      <c r="V166">
        <v>48</v>
      </c>
    </row>
    <row r="167" spans="1:22" x14ac:dyDescent="0.25">
      <c r="A167" s="68" t="s">
        <v>18</v>
      </c>
      <c r="B167" s="68" t="s">
        <v>196</v>
      </c>
      <c r="C167" s="68">
        <v>1</v>
      </c>
      <c r="D167" s="68">
        <v>0</v>
      </c>
      <c r="E167" s="68">
        <v>1</v>
      </c>
      <c r="F167" s="68">
        <v>19</v>
      </c>
      <c r="Q167" t="s">
        <v>18</v>
      </c>
      <c r="R167" t="s">
        <v>196</v>
      </c>
      <c r="S167">
        <v>1</v>
      </c>
      <c r="T167">
        <v>0</v>
      </c>
      <c r="U167">
        <v>1</v>
      </c>
      <c r="V167">
        <v>19</v>
      </c>
    </row>
    <row r="168" spans="1:22" x14ac:dyDescent="0.25">
      <c r="A168" s="68" t="s">
        <v>18</v>
      </c>
      <c r="B168" s="68" t="s">
        <v>196</v>
      </c>
      <c r="C168" s="68">
        <v>1</v>
      </c>
      <c r="D168" s="68">
        <v>1</v>
      </c>
      <c r="E168" s="68">
        <v>0</v>
      </c>
      <c r="F168" s="68">
        <v>68</v>
      </c>
      <c r="Q168" t="s">
        <v>18</v>
      </c>
      <c r="R168" t="s">
        <v>196</v>
      </c>
      <c r="S168">
        <v>1</v>
      </c>
      <c r="T168">
        <v>1</v>
      </c>
      <c r="U168">
        <v>0</v>
      </c>
      <c r="V168">
        <v>68</v>
      </c>
    </row>
    <row r="169" spans="1:22" x14ac:dyDescent="0.25">
      <c r="A169" s="68" t="s">
        <v>18</v>
      </c>
      <c r="B169" s="68" t="s">
        <v>196</v>
      </c>
      <c r="C169" s="68">
        <v>1</v>
      </c>
      <c r="D169" s="68">
        <v>1</v>
      </c>
      <c r="E169" s="68">
        <v>1</v>
      </c>
      <c r="F169" s="68">
        <v>23</v>
      </c>
      <c r="Q169" t="s">
        <v>18</v>
      </c>
      <c r="R169" t="s">
        <v>196</v>
      </c>
      <c r="S169">
        <v>1</v>
      </c>
      <c r="T169">
        <v>1</v>
      </c>
      <c r="U169">
        <v>1</v>
      </c>
      <c r="V169">
        <v>23</v>
      </c>
    </row>
    <row r="170" spans="1:22" x14ac:dyDescent="0.25">
      <c r="A170" s="68" t="s">
        <v>18</v>
      </c>
      <c r="B170" s="68">
        <v>2</v>
      </c>
      <c r="C170" s="68">
        <v>0</v>
      </c>
      <c r="D170" s="68">
        <v>0</v>
      </c>
      <c r="E170" s="68">
        <v>0</v>
      </c>
      <c r="F170" s="68">
        <v>44</v>
      </c>
      <c r="Q170" t="s">
        <v>18</v>
      </c>
      <c r="R170">
        <v>2</v>
      </c>
      <c r="S170">
        <v>0</v>
      </c>
      <c r="T170">
        <v>0</v>
      </c>
      <c r="U170">
        <v>0</v>
      </c>
      <c r="V170">
        <v>44</v>
      </c>
    </row>
    <row r="171" spans="1:22" x14ac:dyDescent="0.25">
      <c r="A171" s="68" t="s">
        <v>18</v>
      </c>
      <c r="B171" s="68">
        <v>2</v>
      </c>
      <c r="C171" s="68">
        <v>0</v>
      </c>
      <c r="D171" s="68">
        <v>0</v>
      </c>
      <c r="E171" s="68">
        <v>1</v>
      </c>
      <c r="F171" s="68">
        <v>22</v>
      </c>
      <c r="Q171" t="s">
        <v>18</v>
      </c>
      <c r="R171">
        <v>2</v>
      </c>
      <c r="S171">
        <v>0</v>
      </c>
      <c r="T171">
        <v>0</v>
      </c>
      <c r="U171">
        <v>1</v>
      </c>
      <c r="V171">
        <v>22</v>
      </c>
    </row>
    <row r="172" spans="1:22" x14ac:dyDescent="0.25">
      <c r="A172" s="68" t="s">
        <v>18</v>
      </c>
      <c r="B172" s="68">
        <v>2</v>
      </c>
      <c r="C172" s="68">
        <v>0</v>
      </c>
      <c r="D172" s="68">
        <v>1</v>
      </c>
      <c r="E172" s="68">
        <v>0</v>
      </c>
      <c r="F172" s="68">
        <v>8</v>
      </c>
      <c r="Q172" t="s">
        <v>18</v>
      </c>
      <c r="R172">
        <v>2</v>
      </c>
      <c r="S172">
        <v>0</v>
      </c>
      <c r="T172">
        <v>1</v>
      </c>
      <c r="U172">
        <v>0</v>
      </c>
      <c r="V172">
        <v>8</v>
      </c>
    </row>
    <row r="173" spans="1:22" x14ac:dyDescent="0.25">
      <c r="A173" s="68" t="s">
        <v>18</v>
      </c>
      <c r="B173" s="68">
        <v>2</v>
      </c>
      <c r="C173" s="68">
        <v>0</v>
      </c>
      <c r="D173" s="68">
        <v>1</v>
      </c>
      <c r="E173" s="68">
        <v>1</v>
      </c>
      <c r="F173" s="68">
        <v>2</v>
      </c>
      <c r="Q173" t="s">
        <v>18</v>
      </c>
      <c r="R173">
        <v>2</v>
      </c>
      <c r="S173">
        <v>0</v>
      </c>
      <c r="T173">
        <v>1</v>
      </c>
      <c r="U173">
        <v>1</v>
      </c>
      <c r="V173">
        <v>2</v>
      </c>
    </row>
    <row r="174" spans="1:22" x14ac:dyDescent="0.25">
      <c r="A174" s="68" t="s">
        <v>18</v>
      </c>
      <c r="B174" s="68">
        <v>2</v>
      </c>
      <c r="C174" s="68">
        <v>1</v>
      </c>
      <c r="D174" s="68">
        <v>0</v>
      </c>
      <c r="E174" s="68">
        <v>0</v>
      </c>
      <c r="F174" s="68">
        <v>59</v>
      </c>
      <c r="Q174" t="s">
        <v>18</v>
      </c>
      <c r="R174">
        <v>2</v>
      </c>
      <c r="S174">
        <v>1</v>
      </c>
      <c r="T174">
        <v>0</v>
      </c>
      <c r="U174">
        <v>0</v>
      </c>
      <c r="V174">
        <v>59</v>
      </c>
    </row>
    <row r="175" spans="1:22" x14ac:dyDescent="0.25">
      <c r="A175" s="68" t="s">
        <v>18</v>
      </c>
      <c r="B175" s="68">
        <v>2</v>
      </c>
      <c r="C175" s="68">
        <v>1</v>
      </c>
      <c r="D175" s="68">
        <v>0</v>
      </c>
      <c r="E175" s="68">
        <v>1</v>
      </c>
      <c r="F175" s="68">
        <v>32</v>
      </c>
      <c r="Q175" t="s">
        <v>18</v>
      </c>
      <c r="R175">
        <v>2</v>
      </c>
      <c r="S175">
        <v>1</v>
      </c>
      <c r="T175">
        <v>0</v>
      </c>
      <c r="U175">
        <v>1</v>
      </c>
      <c r="V175">
        <v>32</v>
      </c>
    </row>
    <row r="176" spans="1:22" x14ac:dyDescent="0.25">
      <c r="A176" s="68" t="s">
        <v>18</v>
      </c>
      <c r="B176" s="68">
        <v>2</v>
      </c>
      <c r="C176" s="68">
        <v>1</v>
      </c>
      <c r="D176" s="68">
        <v>1</v>
      </c>
      <c r="E176" s="68">
        <v>0</v>
      </c>
      <c r="F176" s="68">
        <v>58</v>
      </c>
      <c r="Q176" t="s">
        <v>18</v>
      </c>
      <c r="R176">
        <v>2</v>
      </c>
      <c r="S176">
        <v>1</v>
      </c>
      <c r="T176">
        <v>1</v>
      </c>
      <c r="U176">
        <v>0</v>
      </c>
      <c r="V176">
        <v>58</v>
      </c>
    </row>
    <row r="177" spans="1:22" x14ac:dyDescent="0.25">
      <c r="A177" s="68" t="s">
        <v>18</v>
      </c>
      <c r="B177" s="68">
        <v>2</v>
      </c>
      <c r="C177" s="68">
        <v>1</v>
      </c>
      <c r="D177" s="68">
        <v>1</v>
      </c>
      <c r="E177" s="68">
        <v>1</v>
      </c>
      <c r="F177" s="68">
        <v>27</v>
      </c>
      <c r="Q177" t="s">
        <v>18</v>
      </c>
      <c r="R177">
        <v>2</v>
      </c>
      <c r="S177">
        <v>1</v>
      </c>
      <c r="T177">
        <v>1</v>
      </c>
      <c r="U177">
        <v>1</v>
      </c>
      <c r="V177">
        <v>27</v>
      </c>
    </row>
    <row r="178" spans="1:22" x14ac:dyDescent="0.25">
      <c r="A178" s="68" t="s">
        <v>18</v>
      </c>
      <c r="B178" s="68">
        <v>3</v>
      </c>
      <c r="C178" s="68">
        <v>0</v>
      </c>
      <c r="D178" s="68">
        <v>0</v>
      </c>
      <c r="E178" s="68">
        <v>0</v>
      </c>
      <c r="F178" s="68">
        <v>46</v>
      </c>
      <c r="Q178" t="s">
        <v>18</v>
      </c>
      <c r="R178">
        <v>3</v>
      </c>
      <c r="S178">
        <v>0</v>
      </c>
      <c r="T178">
        <v>0</v>
      </c>
      <c r="U178">
        <v>0</v>
      </c>
      <c r="V178">
        <v>46</v>
      </c>
    </row>
    <row r="179" spans="1:22" x14ac:dyDescent="0.25">
      <c r="A179" s="68" t="s">
        <v>18</v>
      </c>
      <c r="B179" s="68">
        <v>3</v>
      </c>
      <c r="C179" s="68">
        <v>0</v>
      </c>
      <c r="D179" s="68">
        <v>0</v>
      </c>
      <c r="E179" s="68">
        <v>1</v>
      </c>
      <c r="F179" s="68">
        <v>24</v>
      </c>
      <c r="Q179" t="s">
        <v>18</v>
      </c>
      <c r="R179">
        <v>3</v>
      </c>
      <c r="S179">
        <v>0</v>
      </c>
      <c r="T179">
        <v>0</v>
      </c>
      <c r="U179">
        <v>1</v>
      </c>
      <c r="V179">
        <v>24</v>
      </c>
    </row>
    <row r="180" spans="1:22" x14ac:dyDescent="0.25">
      <c r="A180" s="68" t="s">
        <v>18</v>
      </c>
      <c r="B180" s="68">
        <v>3</v>
      </c>
      <c r="C180" s="68">
        <v>0</v>
      </c>
      <c r="D180" s="68">
        <v>1</v>
      </c>
      <c r="E180" s="68">
        <v>0</v>
      </c>
      <c r="F180" s="68">
        <v>10</v>
      </c>
      <c r="Q180" t="s">
        <v>18</v>
      </c>
      <c r="R180">
        <v>3</v>
      </c>
      <c r="S180">
        <v>0</v>
      </c>
      <c r="T180">
        <v>1</v>
      </c>
      <c r="U180">
        <v>0</v>
      </c>
      <c r="V180">
        <v>10</v>
      </c>
    </row>
    <row r="181" spans="1:22" x14ac:dyDescent="0.25">
      <c r="A181" s="68" t="s">
        <v>18</v>
      </c>
      <c r="B181" s="68">
        <v>3</v>
      </c>
      <c r="C181" s="68">
        <v>0</v>
      </c>
      <c r="D181" s="68">
        <v>1</v>
      </c>
      <c r="E181" s="68">
        <v>1</v>
      </c>
      <c r="F181" s="68">
        <v>1</v>
      </c>
      <c r="Q181" t="s">
        <v>18</v>
      </c>
      <c r="R181">
        <v>3</v>
      </c>
      <c r="S181">
        <v>0</v>
      </c>
      <c r="T181">
        <v>1</v>
      </c>
      <c r="U181">
        <v>1</v>
      </c>
      <c r="V181">
        <v>1</v>
      </c>
    </row>
    <row r="182" spans="1:22" x14ac:dyDescent="0.25">
      <c r="A182" s="68" t="s">
        <v>18</v>
      </c>
      <c r="B182" s="68">
        <v>3</v>
      </c>
      <c r="C182" s="68">
        <v>1</v>
      </c>
      <c r="D182" s="68">
        <v>0</v>
      </c>
      <c r="E182" s="68">
        <v>0</v>
      </c>
      <c r="F182" s="68">
        <v>63</v>
      </c>
      <c r="Q182" t="s">
        <v>18</v>
      </c>
      <c r="R182">
        <v>3</v>
      </c>
      <c r="S182">
        <v>1</v>
      </c>
      <c r="T182">
        <v>0</v>
      </c>
      <c r="U182">
        <v>0</v>
      </c>
      <c r="V182">
        <v>63</v>
      </c>
    </row>
    <row r="183" spans="1:22" x14ac:dyDescent="0.25">
      <c r="A183" s="68" t="s">
        <v>18</v>
      </c>
      <c r="B183" s="68">
        <v>3</v>
      </c>
      <c r="C183" s="68">
        <v>1</v>
      </c>
      <c r="D183" s="68">
        <v>0</v>
      </c>
      <c r="E183" s="68">
        <v>1</v>
      </c>
      <c r="F183" s="68">
        <v>41</v>
      </c>
      <c r="Q183" t="s">
        <v>18</v>
      </c>
      <c r="R183">
        <v>3</v>
      </c>
      <c r="S183">
        <v>1</v>
      </c>
      <c r="T183">
        <v>0</v>
      </c>
      <c r="U183">
        <v>1</v>
      </c>
      <c r="V183">
        <v>41</v>
      </c>
    </row>
    <row r="184" spans="1:22" x14ac:dyDescent="0.25">
      <c r="A184" s="68" t="s">
        <v>18</v>
      </c>
      <c r="B184" s="68">
        <v>3</v>
      </c>
      <c r="C184" s="68">
        <v>1</v>
      </c>
      <c r="D184" s="68">
        <v>1</v>
      </c>
      <c r="E184" s="68">
        <v>0</v>
      </c>
      <c r="F184" s="68">
        <v>61</v>
      </c>
      <c r="Q184" t="s">
        <v>18</v>
      </c>
      <c r="R184">
        <v>3</v>
      </c>
      <c r="S184">
        <v>1</v>
      </c>
      <c r="T184">
        <v>1</v>
      </c>
      <c r="U184">
        <v>0</v>
      </c>
      <c r="V184">
        <v>61</v>
      </c>
    </row>
    <row r="185" spans="1:22" x14ac:dyDescent="0.25">
      <c r="A185" s="68" t="s">
        <v>18</v>
      </c>
      <c r="B185" s="68">
        <v>3</v>
      </c>
      <c r="C185" s="68">
        <v>1</v>
      </c>
      <c r="D185" s="68">
        <v>1</v>
      </c>
      <c r="E185" s="68">
        <v>1</v>
      </c>
      <c r="F185" s="68">
        <v>31</v>
      </c>
      <c r="Q185" t="s">
        <v>18</v>
      </c>
      <c r="R185">
        <v>3</v>
      </c>
      <c r="S185">
        <v>1</v>
      </c>
      <c r="T185">
        <v>1</v>
      </c>
      <c r="U185">
        <v>1</v>
      </c>
      <c r="V185">
        <v>31</v>
      </c>
    </row>
    <row r="186" spans="1:22" x14ac:dyDescent="0.25">
      <c r="A186" s="68" t="s">
        <v>18</v>
      </c>
      <c r="B186" s="68">
        <v>4</v>
      </c>
      <c r="C186" s="68">
        <v>0</v>
      </c>
      <c r="D186" s="68">
        <v>0</v>
      </c>
      <c r="E186" s="68">
        <v>0</v>
      </c>
      <c r="F186" s="68">
        <v>66</v>
      </c>
      <c r="Q186" t="s">
        <v>18</v>
      </c>
      <c r="R186">
        <v>4</v>
      </c>
      <c r="S186">
        <v>0</v>
      </c>
      <c r="T186">
        <v>0</v>
      </c>
      <c r="U186">
        <v>0</v>
      </c>
      <c r="V186">
        <v>66</v>
      </c>
    </row>
    <row r="187" spans="1:22" x14ac:dyDescent="0.25">
      <c r="A187" s="68" t="s">
        <v>18</v>
      </c>
      <c r="B187" s="68">
        <v>4</v>
      </c>
      <c r="C187" s="68">
        <v>0</v>
      </c>
      <c r="D187" s="68">
        <v>0</v>
      </c>
      <c r="E187" s="68">
        <v>1</v>
      </c>
      <c r="F187" s="68">
        <v>28</v>
      </c>
      <c r="Q187" t="s">
        <v>18</v>
      </c>
      <c r="R187">
        <v>4</v>
      </c>
      <c r="S187">
        <v>0</v>
      </c>
      <c r="T187">
        <v>0</v>
      </c>
      <c r="U187">
        <v>1</v>
      </c>
      <c r="V187">
        <v>28</v>
      </c>
    </row>
    <row r="188" spans="1:22" x14ac:dyDescent="0.25">
      <c r="A188" s="68" t="s">
        <v>18</v>
      </c>
      <c r="B188" s="68">
        <v>4</v>
      </c>
      <c r="C188" s="68">
        <v>0</v>
      </c>
      <c r="D188" s="68">
        <v>1</v>
      </c>
      <c r="E188" s="68">
        <v>0</v>
      </c>
      <c r="F188" s="68">
        <v>12</v>
      </c>
      <c r="Q188" t="s">
        <v>18</v>
      </c>
      <c r="R188">
        <v>4</v>
      </c>
      <c r="S188">
        <v>0</v>
      </c>
      <c r="T188">
        <v>1</v>
      </c>
      <c r="U188">
        <v>0</v>
      </c>
      <c r="V188">
        <v>12</v>
      </c>
    </row>
    <row r="189" spans="1:22" x14ac:dyDescent="0.25">
      <c r="A189" s="68" t="s">
        <v>18</v>
      </c>
      <c r="B189" s="68">
        <v>4</v>
      </c>
      <c r="C189" s="68">
        <v>0</v>
      </c>
      <c r="D189" s="68">
        <v>1</v>
      </c>
      <c r="E189" s="68">
        <v>1</v>
      </c>
      <c r="F189" s="68">
        <v>1</v>
      </c>
      <c r="Q189" t="s">
        <v>18</v>
      </c>
      <c r="R189">
        <v>4</v>
      </c>
      <c r="S189">
        <v>0</v>
      </c>
      <c r="T189">
        <v>1</v>
      </c>
      <c r="U189">
        <v>1</v>
      </c>
      <c r="V189">
        <v>1</v>
      </c>
    </row>
    <row r="190" spans="1:22" x14ac:dyDescent="0.25">
      <c r="A190" s="68" t="s">
        <v>18</v>
      </c>
      <c r="B190" s="68">
        <v>4</v>
      </c>
      <c r="C190" s="68">
        <v>1</v>
      </c>
      <c r="D190" s="68">
        <v>0</v>
      </c>
      <c r="E190" s="68">
        <v>0</v>
      </c>
      <c r="F190" s="68">
        <v>62</v>
      </c>
      <c r="Q190" t="s">
        <v>18</v>
      </c>
      <c r="R190">
        <v>4</v>
      </c>
      <c r="S190">
        <v>1</v>
      </c>
      <c r="T190">
        <v>0</v>
      </c>
      <c r="U190">
        <v>0</v>
      </c>
      <c r="V190">
        <v>62</v>
      </c>
    </row>
    <row r="191" spans="1:22" x14ac:dyDescent="0.25">
      <c r="A191" s="68" t="s">
        <v>18</v>
      </c>
      <c r="B191" s="68">
        <v>4</v>
      </c>
      <c r="C191" s="68">
        <v>1</v>
      </c>
      <c r="D191" s="68">
        <v>0</v>
      </c>
      <c r="E191" s="68">
        <v>1</v>
      </c>
      <c r="F191" s="68">
        <v>39</v>
      </c>
      <c r="Q191" t="s">
        <v>18</v>
      </c>
      <c r="R191">
        <v>4</v>
      </c>
      <c r="S191">
        <v>1</v>
      </c>
      <c r="T191">
        <v>0</v>
      </c>
      <c r="U191">
        <v>1</v>
      </c>
      <c r="V191">
        <v>39</v>
      </c>
    </row>
    <row r="192" spans="1:22" x14ac:dyDescent="0.25">
      <c r="A192" s="68" t="s">
        <v>18</v>
      </c>
      <c r="B192" s="68">
        <v>4</v>
      </c>
      <c r="C192" s="68">
        <v>1</v>
      </c>
      <c r="D192" s="68">
        <v>1</v>
      </c>
      <c r="E192" s="68">
        <v>0</v>
      </c>
      <c r="F192" s="68">
        <v>82</v>
      </c>
      <c r="Q192" t="s">
        <v>18</v>
      </c>
      <c r="R192">
        <v>4</v>
      </c>
      <c r="S192">
        <v>1</v>
      </c>
      <c r="T192">
        <v>1</v>
      </c>
      <c r="U192">
        <v>0</v>
      </c>
      <c r="V192">
        <v>82</v>
      </c>
    </row>
    <row r="193" spans="1:22" x14ac:dyDescent="0.25">
      <c r="A193" s="68" t="s">
        <v>18</v>
      </c>
      <c r="B193" s="68">
        <v>4</v>
      </c>
      <c r="C193" s="68">
        <v>1</v>
      </c>
      <c r="D193" s="68">
        <v>1</v>
      </c>
      <c r="E193" s="68">
        <v>1</v>
      </c>
      <c r="F193" s="68">
        <v>39</v>
      </c>
      <c r="Q193" t="s">
        <v>18</v>
      </c>
      <c r="R193">
        <v>4</v>
      </c>
      <c r="S193">
        <v>1</v>
      </c>
      <c r="T193">
        <v>1</v>
      </c>
      <c r="U193">
        <v>1</v>
      </c>
      <c r="V193">
        <v>39</v>
      </c>
    </row>
    <row r="194" spans="1:22" x14ac:dyDescent="0.25">
      <c r="A194" s="68" t="s">
        <v>18</v>
      </c>
      <c r="B194" s="68" t="s">
        <v>197</v>
      </c>
      <c r="C194" s="68">
        <v>0</v>
      </c>
      <c r="D194" s="68">
        <v>0</v>
      </c>
      <c r="E194" s="68">
        <v>0</v>
      </c>
      <c r="F194" s="68">
        <v>88</v>
      </c>
      <c r="Q194" t="s">
        <v>18</v>
      </c>
      <c r="R194" t="s">
        <v>197</v>
      </c>
      <c r="S194">
        <v>0</v>
      </c>
      <c r="T194">
        <v>0</v>
      </c>
      <c r="U194">
        <v>0</v>
      </c>
      <c r="V194">
        <v>88</v>
      </c>
    </row>
    <row r="195" spans="1:22" x14ac:dyDescent="0.25">
      <c r="A195" s="68" t="s">
        <v>18</v>
      </c>
      <c r="B195" s="68" t="s">
        <v>197</v>
      </c>
      <c r="C195" s="68">
        <v>0</v>
      </c>
      <c r="D195" s="68">
        <v>0</v>
      </c>
      <c r="E195" s="68">
        <v>1</v>
      </c>
      <c r="F195" s="68">
        <v>31</v>
      </c>
      <c r="Q195" t="s">
        <v>18</v>
      </c>
      <c r="R195" t="s">
        <v>197</v>
      </c>
      <c r="S195">
        <v>0</v>
      </c>
      <c r="T195">
        <v>0</v>
      </c>
      <c r="U195">
        <v>1</v>
      </c>
      <c r="V195">
        <v>31</v>
      </c>
    </row>
    <row r="196" spans="1:22" x14ac:dyDescent="0.25">
      <c r="A196" s="68" t="s">
        <v>18</v>
      </c>
      <c r="B196" s="68" t="s">
        <v>197</v>
      </c>
      <c r="C196" s="68">
        <v>0</v>
      </c>
      <c r="D196" s="68">
        <v>1</v>
      </c>
      <c r="E196" s="68">
        <v>0</v>
      </c>
      <c r="F196" s="68">
        <v>15</v>
      </c>
      <c r="Q196" t="s">
        <v>18</v>
      </c>
      <c r="R196" t="s">
        <v>197</v>
      </c>
      <c r="S196">
        <v>0</v>
      </c>
      <c r="T196">
        <v>1</v>
      </c>
      <c r="U196">
        <v>0</v>
      </c>
      <c r="V196">
        <v>15</v>
      </c>
    </row>
    <row r="197" spans="1:22" x14ac:dyDescent="0.25">
      <c r="A197" s="68" t="s">
        <v>18</v>
      </c>
      <c r="B197" s="68" t="s">
        <v>197</v>
      </c>
      <c r="C197" s="68">
        <v>0</v>
      </c>
      <c r="D197" s="68">
        <v>1</v>
      </c>
      <c r="E197" s="68">
        <v>1</v>
      </c>
      <c r="F197" s="68">
        <v>3</v>
      </c>
      <c r="Q197" t="s">
        <v>18</v>
      </c>
      <c r="R197" t="s">
        <v>197</v>
      </c>
      <c r="S197">
        <v>0</v>
      </c>
      <c r="T197">
        <v>1</v>
      </c>
      <c r="U197">
        <v>1</v>
      </c>
      <c r="V197">
        <v>3</v>
      </c>
    </row>
    <row r="198" spans="1:22" x14ac:dyDescent="0.25">
      <c r="A198" s="68" t="s">
        <v>18</v>
      </c>
      <c r="B198" s="68" t="s">
        <v>197</v>
      </c>
      <c r="C198" s="68">
        <v>1</v>
      </c>
      <c r="D198" s="68">
        <v>0</v>
      </c>
      <c r="E198" s="68">
        <v>0</v>
      </c>
      <c r="F198" s="68">
        <v>105</v>
      </c>
      <c r="Q198" t="s">
        <v>18</v>
      </c>
      <c r="R198" t="s">
        <v>197</v>
      </c>
      <c r="S198">
        <v>1</v>
      </c>
      <c r="T198">
        <v>0</v>
      </c>
      <c r="U198">
        <v>0</v>
      </c>
      <c r="V198">
        <v>105</v>
      </c>
    </row>
    <row r="199" spans="1:22" x14ac:dyDescent="0.25">
      <c r="A199" s="68" t="s">
        <v>18</v>
      </c>
      <c r="B199" s="68" t="s">
        <v>197</v>
      </c>
      <c r="C199" s="68">
        <v>1</v>
      </c>
      <c r="D199" s="68">
        <v>0</v>
      </c>
      <c r="E199" s="68">
        <v>1</v>
      </c>
      <c r="F199" s="68">
        <v>59</v>
      </c>
      <c r="Q199" t="s">
        <v>18</v>
      </c>
      <c r="R199" t="s">
        <v>197</v>
      </c>
      <c r="S199">
        <v>1</v>
      </c>
      <c r="T199">
        <v>0</v>
      </c>
      <c r="U199">
        <v>1</v>
      </c>
      <c r="V199">
        <v>59</v>
      </c>
    </row>
    <row r="200" spans="1:22" x14ac:dyDescent="0.25">
      <c r="A200" s="68" t="s">
        <v>18</v>
      </c>
      <c r="B200" s="68" t="s">
        <v>197</v>
      </c>
      <c r="C200" s="68">
        <v>1</v>
      </c>
      <c r="D200" s="68">
        <v>1</v>
      </c>
      <c r="E200" s="68">
        <v>0</v>
      </c>
      <c r="F200" s="68">
        <v>121</v>
      </c>
      <c r="Q200" t="s">
        <v>18</v>
      </c>
      <c r="R200" t="s">
        <v>197</v>
      </c>
      <c r="S200">
        <v>1</v>
      </c>
      <c r="T200">
        <v>1</v>
      </c>
      <c r="U200">
        <v>0</v>
      </c>
      <c r="V200">
        <v>121</v>
      </c>
    </row>
    <row r="201" spans="1:22" x14ac:dyDescent="0.25">
      <c r="A201" s="68" t="s">
        <v>18</v>
      </c>
      <c r="B201" s="68" t="s">
        <v>197</v>
      </c>
      <c r="C201" s="68">
        <v>1</v>
      </c>
      <c r="D201" s="68">
        <v>1</v>
      </c>
      <c r="E201" s="68">
        <v>1</v>
      </c>
      <c r="F201" s="68">
        <v>64</v>
      </c>
      <c r="Q201" t="s">
        <v>18</v>
      </c>
      <c r="R201" t="s">
        <v>197</v>
      </c>
      <c r="S201">
        <v>1</v>
      </c>
      <c r="T201">
        <v>1</v>
      </c>
      <c r="U201">
        <v>1</v>
      </c>
      <c r="V201">
        <v>64</v>
      </c>
    </row>
    <row r="202" spans="1:22" x14ac:dyDescent="0.25">
      <c r="A202" s="68" t="s">
        <v>7</v>
      </c>
      <c r="B202" s="68" t="s">
        <v>196</v>
      </c>
      <c r="C202" s="68">
        <v>0</v>
      </c>
      <c r="D202" s="68">
        <v>0</v>
      </c>
      <c r="E202" s="68">
        <v>0</v>
      </c>
      <c r="F202" s="68">
        <v>2052</v>
      </c>
      <c r="Q202" t="s">
        <v>7</v>
      </c>
      <c r="R202" t="s">
        <v>196</v>
      </c>
      <c r="S202">
        <v>0</v>
      </c>
      <c r="T202">
        <v>0</v>
      </c>
      <c r="U202">
        <v>0</v>
      </c>
      <c r="V202">
        <v>2052</v>
      </c>
    </row>
    <row r="203" spans="1:22" x14ac:dyDescent="0.25">
      <c r="A203" s="68" t="s">
        <v>7</v>
      </c>
      <c r="B203" s="68" t="s">
        <v>196</v>
      </c>
      <c r="C203" s="68">
        <v>0</v>
      </c>
      <c r="D203" s="68">
        <v>0</v>
      </c>
      <c r="E203" s="68">
        <v>1</v>
      </c>
      <c r="F203" s="68">
        <v>3261</v>
      </c>
      <c r="Q203" t="s">
        <v>7</v>
      </c>
      <c r="R203" t="s">
        <v>196</v>
      </c>
      <c r="S203">
        <v>0</v>
      </c>
      <c r="T203">
        <v>0</v>
      </c>
      <c r="U203">
        <v>1</v>
      </c>
      <c r="V203">
        <v>3261</v>
      </c>
    </row>
    <row r="204" spans="1:22" x14ac:dyDescent="0.25">
      <c r="A204" s="68" t="s">
        <v>7</v>
      </c>
      <c r="B204" s="68" t="s">
        <v>196</v>
      </c>
      <c r="C204" s="68">
        <v>0</v>
      </c>
      <c r="D204" s="68">
        <v>1</v>
      </c>
      <c r="E204" s="68">
        <v>0</v>
      </c>
      <c r="F204" s="68">
        <v>286</v>
      </c>
      <c r="Q204" t="s">
        <v>7</v>
      </c>
      <c r="R204" t="s">
        <v>196</v>
      </c>
      <c r="S204">
        <v>0</v>
      </c>
      <c r="T204">
        <v>1</v>
      </c>
      <c r="U204">
        <v>0</v>
      </c>
      <c r="V204">
        <v>286</v>
      </c>
    </row>
    <row r="205" spans="1:22" x14ac:dyDescent="0.25">
      <c r="A205" s="68" t="s">
        <v>7</v>
      </c>
      <c r="B205" s="68" t="s">
        <v>196</v>
      </c>
      <c r="C205" s="68">
        <v>0</v>
      </c>
      <c r="D205" s="68">
        <v>1</v>
      </c>
      <c r="E205" s="68">
        <v>1</v>
      </c>
      <c r="F205" s="68">
        <v>326</v>
      </c>
      <c r="Q205" t="s">
        <v>7</v>
      </c>
      <c r="R205" t="s">
        <v>196</v>
      </c>
      <c r="S205">
        <v>0</v>
      </c>
      <c r="T205">
        <v>1</v>
      </c>
      <c r="U205">
        <v>1</v>
      </c>
      <c r="V205">
        <v>326</v>
      </c>
    </row>
    <row r="206" spans="1:22" x14ac:dyDescent="0.25">
      <c r="A206" s="68" t="s">
        <v>7</v>
      </c>
      <c r="B206" s="68" t="s">
        <v>196</v>
      </c>
      <c r="C206" s="68">
        <v>1</v>
      </c>
      <c r="D206" s="68">
        <v>0</v>
      </c>
      <c r="E206" s="68">
        <v>0</v>
      </c>
      <c r="F206" s="68">
        <v>171</v>
      </c>
      <c r="Q206" t="s">
        <v>7</v>
      </c>
      <c r="R206" t="s">
        <v>196</v>
      </c>
      <c r="S206">
        <v>1</v>
      </c>
      <c r="T206">
        <v>0</v>
      </c>
      <c r="U206">
        <v>0</v>
      </c>
      <c r="V206">
        <v>171</v>
      </c>
    </row>
    <row r="207" spans="1:22" x14ac:dyDescent="0.25">
      <c r="A207" s="68" t="s">
        <v>7</v>
      </c>
      <c r="B207" s="68" t="s">
        <v>196</v>
      </c>
      <c r="C207" s="68">
        <v>1</v>
      </c>
      <c r="D207" s="68">
        <v>0</v>
      </c>
      <c r="E207" s="68">
        <v>1</v>
      </c>
      <c r="F207" s="68">
        <v>79</v>
      </c>
      <c r="Q207" t="s">
        <v>7</v>
      </c>
      <c r="R207" t="s">
        <v>196</v>
      </c>
      <c r="S207">
        <v>1</v>
      </c>
      <c r="T207">
        <v>0</v>
      </c>
      <c r="U207">
        <v>1</v>
      </c>
      <c r="V207">
        <v>79</v>
      </c>
    </row>
    <row r="208" spans="1:22" x14ac:dyDescent="0.25">
      <c r="A208" s="68" t="s">
        <v>7</v>
      </c>
      <c r="B208" s="68" t="s">
        <v>196</v>
      </c>
      <c r="C208" s="68">
        <v>1</v>
      </c>
      <c r="D208" s="68">
        <v>1</v>
      </c>
      <c r="E208" s="68">
        <v>0</v>
      </c>
      <c r="F208" s="68">
        <v>161</v>
      </c>
      <c r="Q208" t="s">
        <v>7</v>
      </c>
      <c r="R208" t="s">
        <v>196</v>
      </c>
      <c r="S208">
        <v>1</v>
      </c>
      <c r="T208">
        <v>1</v>
      </c>
      <c r="U208">
        <v>0</v>
      </c>
      <c r="V208">
        <v>161</v>
      </c>
    </row>
    <row r="209" spans="1:22" x14ac:dyDescent="0.25">
      <c r="A209" s="68" t="s">
        <v>7</v>
      </c>
      <c r="B209" s="68" t="s">
        <v>196</v>
      </c>
      <c r="C209" s="68">
        <v>1</v>
      </c>
      <c r="D209" s="68">
        <v>1</v>
      </c>
      <c r="E209" s="68">
        <v>1</v>
      </c>
      <c r="F209" s="68">
        <v>95</v>
      </c>
      <c r="Q209" t="s">
        <v>7</v>
      </c>
      <c r="R209" t="s">
        <v>196</v>
      </c>
      <c r="S209">
        <v>1</v>
      </c>
      <c r="T209">
        <v>1</v>
      </c>
      <c r="U209">
        <v>1</v>
      </c>
      <c r="V209">
        <v>95</v>
      </c>
    </row>
    <row r="210" spans="1:22" x14ac:dyDescent="0.25">
      <c r="A210" s="68" t="s">
        <v>7</v>
      </c>
      <c r="B210" s="68">
        <v>2</v>
      </c>
      <c r="C210" s="68">
        <v>0</v>
      </c>
      <c r="D210" s="68">
        <v>0</v>
      </c>
      <c r="E210" s="68">
        <v>0</v>
      </c>
      <c r="F210" s="68">
        <v>2342</v>
      </c>
      <c r="Q210" t="s">
        <v>7</v>
      </c>
      <c r="R210">
        <v>2</v>
      </c>
      <c r="S210">
        <v>0</v>
      </c>
      <c r="T210">
        <v>0</v>
      </c>
      <c r="U210">
        <v>0</v>
      </c>
      <c r="V210">
        <v>2342</v>
      </c>
    </row>
    <row r="211" spans="1:22" x14ac:dyDescent="0.25">
      <c r="A211" s="68" t="s">
        <v>7</v>
      </c>
      <c r="B211" s="68">
        <v>2</v>
      </c>
      <c r="C211" s="68">
        <v>0</v>
      </c>
      <c r="D211" s="68">
        <v>0</v>
      </c>
      <c r="E211" s="68">
        <v>1</v>
      </c>
      <c r="F211" s="68">
        <v>3469</v>
      </c>
      <c r="Q211" t="s">
        <v>7</v>
      </c>
      <c r="R211">
        <v>2</v>
      </c>
      <c r="S211">
        <v>0</v>
      </c>
      <c r="T211">
        <v>0</v>
      </c>
      <c r="U211">
        <v>1</v>
      </c>
      <c r="V211">
        <v>3469</v>
      </c>
    </row>
    <row r="212" spans="1:22" x14ac:dyDescent="0.25">
      <c r="A212" s="68" t="s">
        <v>7</v>
      </c>
      <c r="B212" s="68">
        <v>2</v>
      </c>
      <c r="C212" s="68">
        <v>0</v>
      </c>
      <c r="D212" s="68">
        <v>1</v>
      </c>
      <c r="E212" s="68">
        <v>0</v>
      </c>
      <c r="F212" s="68">
        <v>341</v>
      </c>
      <c r="Q212" t="s">
        <v>7</v>
      </c>
      <c r="R212">
        <v>2</v>
      </c>
      <c r="S212">
        <v>0</v>
      </c>
      <c r="T212">
        <v>1</v>
      </c>
      <c r="U212">
        <v>0</v>
      </c>
      <c r="V212">
        <v>341</v>
      </c>
    </row>
    <row r="213" spans="1:22" x14ac:dyDescent="0.25">
      <c r="A213" s="68" t="s">
        <v>7</v>
      </c>
      <c r="B213" s="68">
        <v>2</v>
      </c>
      <c r="C213" s="68">
        <v>0</v>
      </c>
      <c r="D213" s="68">
        <v>1</v>
      </c>
      <c r="E213" s="68">
        <v>1</v>
      </c>
      <c r="F213" s="68">
        <v>350</v>
      </c>
      <c r="Q213" t="s">
        <v>7</v>
      </c>
      <c r="R213">
        <v>2</v>
      </c>
      <c r="S213">
        <v>0</v>
      </c>
      <c r="T213">
        <v>1</v>
      </c>
      <c r="U213">
        <v>1</v>
      </c>
      <c r="V213">
        <v>350</v>
      </c>
    </row>
    <row r="214" spans="1:22" x14ac:dyDescent="0.25">
      <c r="A214" s="68" t="s">
        <v>7</v>
      </c>
      <c r="B214" s="68">
        <v>2</v>
      </c>
      <c r="C214" s="68">
        <v>1</v>
      </c>
      <c r="D214" s="68">
        <v>0</v>
      </c>
      <c r="E214" s="68">
        <v>0</v>
      </c>
      <c r="F214" s="68">
        <v>160</v>
      </c>
      <c r="Q214" t="s">
        <v>7</v>
      </c>
      <c r="R214">
        <v>2</v>
      </c>
      <c r="S214">
        <v>1</v>
      </c>
      <c r="T214">
        <v>0</v>
      </c>
      <c r="U214">
        <v>0</v>
      </c>
      <c r="V214">
        <v>160</v>
      </c>
    </row>
    <row r="215" spans="1:22" x14ac:dyDescent="0.25">
      <c r="A215" s="68" t="s">
        <v>7</v>
      </c>
      <c r="B215" s="68">
        <v>2</v>
      </c>
      <c r="C215" s="68">
        <v>1</v>
      </c>
      <c r="D215" s="68">
        <v>0</v>
      </c>
      <c r="E215" s="68">
        <v>1</v>
      </c>
      <c r="F215" s="68">
        <v>78</v>
      </c>
      <c r="Q215" t="s">
        <v>7</v>
      </c>
      <c r="R215">
        <v>2</v>
      </c>
      <c r="S215">
        <v>1</v>
      </c>
      <c r="T215">
        <v>0</v>
      </c>
      <c r="U215">
        <v>1</v>
      </c>
      <c r="V215">
        <v>78</v>
      </c>
    </row>
    <row r="216" spans="1:22" x14ac:dyDescent="0.25">
      <c r="A216" s="68" t="s">
        <v>7</v>
      </c>
      <c r="B216" s="68">
        <v>2</v>
      </c>
      <c r="C216" s="68">
        <v>1</v>
      </c>
      <c r="D216" s="68">
        <v>1</v>
      </c>
      <c r="E216" s="68">
        <v>0</v>
      </c>
      <c r="F216" s="68">
        <v>196</v>
      </c>
      <c r="Q216" t="s">
        <v>7</v>
      </c>
      <c r="R216">
        <v>2</v>
      </c>
      <c r="S216">
        <v>1</v>
      </c>
      <c r="T216">
        <v>1</v>
      </c>
      <c r="U216">
        <v>0</v>
      </c>
      <c r="V216">
        <v>196</v>
      </c>
    </row>
    <row r="217" spans="1:22" x14ac:dyDescent="0.25">
      <c r="A217" s="68" t="s">
        <v>7</v>
      </c>
      <c r="B217" s="68">
        <v>2</v>
      </c>
      <c r="C217" s="68">
        <v>1</v>
      </c>
      <c r="D217" s="68">
        <v>1</v>
      </c>
      <c r="E217" s="68">
        <v>1</v>
      </c>
      <c r="F217" s="68">
        <v>101</v>
      </c>
      <c r="Q217" t="s">
        <v>7</v>
      </c>
      <c r="R217">
        <v>2</v>
      </c>
      <c r="S217">
        <v>1</v>
      </c>
      <c r="T217">
        <v>1</v>
      </c>
      <c r="U217">
        <v>1</v>
      </c>
      <c r="V217">
        <v>101</v>
      </c>
    </row>
    <row r="218" spans="1:22" x14ac:dyDescent="0.25">
      <c r="A218" s="68" t="s">
        <v>7</v>
      </c>
      <c r="B218" s="68">
        <v>3</v>
      </c>
      <c r="C218" s="68">
        <v>0</v>
      </c>
      <c r="D218" s="68">
        <v>0</v>
      </c>
      <c r="E218" s="68">
        <v>0</v>
      </c>
      <c r="F218" s="68">
        <v>2272</v>
      </c>
      <c r="Q218" t="s">
        <v>7</v>
      </c>
      <c r="R218">
        <v>3</v>
      </c>
      <c r="S218">
        <v>0</v>
      </c>
      <c r="T218">
        <v>0</v>
      </c>
      <c r="U218">
        <v>0</v>
      </c>
      <c r="V218">
        <v>2272</v>
      </c>
    </row>
    <row r="219" spans="1:22" x14ac:dyDescent="0.25">
      <c r="A219" s="68" t="s">
        <v>7</v>
      </c>
      <c r="B219" s="68">
        <v>3</v>
      </c>
      <c r="C219" s="68">
        <v>0</v>
      </c>
      <c r="D219" s="68">
        <v>0</v>
      </c>
      <c r="E219" s="68">
        <v>1</v>
      </c>
      <c r="F219" s="68">
        <v>3294</v>
      </c>
      <c r="Q219" t="s">
        <v>7</v>
      </c>
      <c r="R219">
        <v>3</v>
      </c>
      <c r="S219">
        <v>0</v>
      </c>
      <c r="T219">
        <v>0</v>
      </c>
      <c r="U219">
        <v>1</v>
      </c>
      <c r="V219">
        <v>3294</v>
      </c>
    </row>
    <row r="220" spans="1:22" x14ac:dyDescent="0.25">
      <c r="A220" s="68" t="s">
        <v>7</v>
      </c>
      <c r="B220" s="68">
        <v>3</v>
      </c>
      <c r="C220" s="68">
        <v>0</v>
      </c>
      <c r="D220" s="68">
        <v>1</v>
      </c>
      <c r="E220" s="68">
        <v>0</v>
      </c>
      <c r="F220" s="68">
        <v>295</v>
      </c>
      <c r="Q220" t="s">
        <v>7</v>
      </c>
      <c r="R220">
        <v>3</v>
      </c>
      <c r="S220">
        <v>0</v>
      </c>
      <c r="T220">
        <v>1</v>
      </c>
      <c r="U220">
        <v>0</v>
      </c>
      <c r="V220">
        <v>295</v>
      </c>
    </row>
    <row r="221" spans="1:22" x14ac:dyDescent="0.25">
      <c r="A221" s="68" t="s">
        <v>7</v>
      </c>
      <c r="B221" s="68">
        <v>3</v>
      </c>
      <c r="C221" s="68">
        <v>0</v>
      </c>
      <c r="D221" s="68">
        <v>1</v>
      </c>
      <c r="E221" s="68">
        <v>1</v>
      </c>
      <c r="F221" s="68">
        <v>286</v>
      </c>
      <c r="Q221" t="s">
        <v>7</v>
      </c>
      <c r="R221">
        <v>3</v>
      </c>
      <c r="S221">
        <v>0</v>
      </c>
      <c r="T221">
        <v>1</v>
      </c>
      <c r="U221">
        <v>1</v>
      </c>
      <c r="V221">
        <v>286</v>
      </c>
    </row>
    <row r="222" spans="1:22" x14ac:dyDescent="0.25">
      <c r="A222" s="68" t="s">
        <v>7</v>
      </c>
      <c r="B222" s="68">
        <v>3</v>
      </c>
      <c r="C222" s="68">
        <v>1</v>
      </c>
      <c r="D222" s="68">
        <v>0</v>
      </c>
      <c r="E222" s="68">
        <v>0</v>
      </c>
      <c r="F222" s="68">
        <v>183</v>
      </c>
      <c r="Q222" t="s">
        <v>7</v>
      </c>
      <c r="R222">
        <v>3</v>
      </c>
      <c r="S222">
        <v>1</v>
      </c>
      <c r="T222">
        <v>0</v>
      </c>
      <c r="U222">
        <v>0</v>
      </c>
      <c r="V222">
        <v>183</v>
      </c>
    </row>
    <row r="223" spans="1:22" x14ac:dyDescent="0.25">
      <c r="A223" s="68" t="s">
        <v>7</v>
      </c>
      <c r="B223" s="68">
        <v>3</v>
      </c>
      <c r="C223" s="68">
        <v>1</v>
      </c>
      <c r="D223" s="68">
        <v>0</v>
      </c>
      <c r="E223" s="68">
        <v>1</v>
      </c>
      <c r="F223" s="68">
        <v>81</v>
      </c>
      <c r="Q223" t="s">
        <v>7</v>
      </c>
      <c r="R223">
        <v>3</v>
      </c>
      <c r="S223">
        <v>1</v>
      </c>
      <c r="T223">
        <v>0</v>
      </c>
      <c r="U223">
        <v>1</v>
      </c>
      <c r="V223">
        <v>81</v>
      </c>
    </row>
    <row r="224" spans="1:22" x14ac:dyDescent="0.25">
      <c r="A224" s="68" t="s">
        <v>7</v>
      </c>
      <c r="B224" s="68">
        <v>3</v>
      </c>
      <c r="C224" s="68">
        <v>1</v>
      </c>
      <c r="D224" s="68">
        <v>1</v>
      </c>
      <c r="E224" s="68">
        <v>0</v>
      </c>
      <c r="F224" s="68">
        <v>187</v>
      </c>
      <c r="Q224" t="s">
        <v>7</v>
      </c>
      <c r="R224">
        <v>3</v>
      </c>
      <c r="S224">
        <v>1</v>
      </c>
      <c r="T224">
        <v>1</v>
      </c>
      <c r="U224">
        <v>0</v>
      </c>
      <c r="V224">
        <v>187</v>
      </c>
    </row>
    <row r="225" spans="1:22" x14ac:dyDescent="0.25">
      <c r="A225" s="68" t="s">
        <v>7</v>
      </c>
      <c r="B225" s="68">
        <v>3</v>
      </c>
      <c r="C225" s="68">
        <v>1</v>
      </c>
      <c r="D225" s="68">
        <v>1</v>
      </c>
      <c r="E225" s="68">
        <v>1</v>
      </c>
      <c r="F225" s="68">
        <v>93</v>
      </c>
      <c r="Q225" t="s">
        <v>7</v>
      </c>
      <c r="R225">
        <v>3</v>
      </c>
      <c r="S225">
        <v>1</v>
      </c>
      <c r="T225">
        <v>1</v>
      </c>
      <c r="U225">
        <v>1</v>
      </c>
      <c r="V225">
        <v>93</v>
      </c>
    </row>
    <row r="226" spans="1:22" x14ac:dyDescent="0.25">
      <c r="A226" s="68" t="s">
        <v>7</v>
      </c>
      <c r="B226" s="68">
        <v>4</v>
      </c>
      <c r="C226" s="68">
        <v>0</v>
      </c>
      <c r="D226" s="68">
        <v>0</v>
      </c>
      <c r="E226" s="68">
        <v>0</v>
      </c>
      <c r="F226" s="68">
        <v>2127</v>
      </c>
      <c r="Q226" t="s">
        <v>7</v>
      </c>
      <c r="R226">
        <v>4</v>
      </c>
      <c r="S226">
        <v>0</v>
      </c>
      <c r="T226">
        <v>0</v>
      </c>
      <c r="U226">
        <v>0</v>
      </c>
      <c r="V226">
        <v>2127</v>
      </c>
    </row>
    <row r="227" spans="1:22" x14ac:dyDescent="0.25">
      <c r="A227" s="68" t="s">
        <v>7</v>
      </c>
      <c r="B227" s="68">
        <v>4</v>
      </c>
      <c r="C227" s="68">
        <v>0</v>
      </c>
      <c r="D227" s="68">
        <v>0</v>
      </c>
      <c r="E227" s="68">
        <v>1</v>
      </c>
      <c r="F227" s="68">
        <v>3039</v>
      </c>
      <c r="Q227" t="s">
        <v>7</v>
      </c>
      <c r="R227">
        <v>4</v>
      </c>
      <c r="S227">
        <v>0</v>
      </c>
      <c r="T227">
        <v>0</v>
      </c>
      <c r="U227">
        <v>1</v>
      </c>
      <c r="V227">
        <v>3039</v>
      </c>
    </row>
    <row r="228" spans="1:22" x14ac:dyDescent="0.25">
      <c r="A228" s="68" t="s">
        <v>7</v>
      </c>
      <c r="B228" s="68">
        <v>4</v>
      </c>
      <c r="C228" s="68">
        <v>0</v>
      </c>
      <c r="D228" s="68">
        <v>1</v>
      </c>
      <c r="E228" s="68">
        <v>0</v>
      </c>
      <c r="F228" s="68">
        <v>293</v>
      </c>
      <c r="Q228" t="s">
        <v>7</v>
      </c>
      <c r="R228">
        <v>4</v>
      </c>
      <c r="S228">
        <v>0</v>
      </c>
      <c r="T228">
        <v>1</v>
      </c>
      <c r="U228">
        <v>0</v>
      </c>
      <c r="V228">
        <v>293</v>
      </c>
    </row>
    <row r="229" spans="1:22" x14ac:dyDescent="0.25">
      <c r="A229" s="68" t="s">
        <v>7</v>
      </c>
      <c r="B229" s="68">
        <v>4</v>
      </c>
      <c r="C229" s="68">
        <v>0</v>
      </c>
      <c r="D229" s="68">
        <v>1</v>
      </c>
      <c r="E229" s="68">
        <v>1</v>
      </c>
      <c r="F229" s="68">
        <v>250</v>
      </c>
      <c r="Q229" t="s">
        <v>7</v>
      </c>
      <c r="R229">
        <v>4</v>
      </c>
      <c r="S229">
        <v>0</v>
      </c>
      <c r="T229">
        <v>1</v>
      </c>
      <c r="U229">
        <v>1</v>
      </c>
      <c r="V229">
        <v>250</v>
      </c>
    </row>
    <row r="230" spans="1:22" x14ac:dyDescent="0.25">
      <c r="A230" s="68" t="s">
        <v>7</v>
      </c>
      <c r="B230" s="68">
        <v>4</v>
      </c>
      <c r="C230" s="68">
        <v>1</v>
      </c>
      <c r="D230" s="68">
        <v>0</v>
      </c>
      <c r="E230" s="68">
        <v>0</v>
      </c>
      <c r="F230" s="68">
        <v>161</v>
      </c>
      <c r="Q230" t="s">
        <v>7</v>
      </c>
      <c r="R230">
        <v>4</v>
      </c>
      <c r="S230">
        <v>1</v>
      </c>
      <c r="T230">
        <v>0</v>
      </c>
      <c r="U230">
        <v>0</v>
      </c>
      <c r="V230">
        <v>161</v>
      </c>
    </row>
    <row r="231" spans="1:22" x14ac:dyDescent="0.25">
      <c r="A231" s="68" t="s">
        <v>7</v>
      </c>
      <c r="B231" s="68">
        <v>4</v>
      </c>
      <c r="C231" s="68">
        <v>1</v>
      </c>
      <c r="D231" s="68">
        <v>0</v>
      </c>
      <c r="E231" s="68">
        <v>1</v>
      </c>
      <c r="F231" s="68">
        <v>70</v>
      </c>
      <c r="Q231" t="s">
        <v>7</v>
      </c>
      <c r="R231">
        <v>4</v>
      </c>
      <c r="S231">
        <v>1</v>
      </c>
      <c r="T231">
        <v>0</v>
      </c>
      <c r="U231">
        <v>1</v>
      </c>
      <c r="V231">
        <v>70</v>
      </c>
    </row>
    <row r="232" spans="1:22" x14ac:dyDescent="0.25">
      <c r="A232" s="68" t="s">
        <v>7</v>
      </c>
      <c r="B232" s="68">
        <v>4</v>
      </c>
      <c r="C232" s="68">
        <v>1</v>
      </c>
      <c r="D232" s="68">
        <v>1</v>
      </c>
      <c r="E232" s="68">
        <v>0</v>
      </c>
      <c r="F232" s="68">
        <v>140</v>
      </c>
      <c r="Q232" t="s">
        <v>7</v>
      </c>
      <c r="R232">
        <v>4</v>
      </c>
      <c r="S232">
        <v>1</v>
      </c>
      <c r="T232">
        <v>1</v>
      </c>
      <c r="U232">
        <v>0</v>
      </c>
      <c r="V232">
        <v>140</v>
      </c>
    </row>
    <row r="233" spans="1:22" x14ac:dyDescent="0.25">
      <c r="A233" s="68" t="s">
        <v>7</v>
      </c>
      <c r="B233" s="68">
        <v>4</v>
      </c>
      <c r="C233" s="68">
        <v>1</v>
      </c>
      <c r="D233" s="68">
        <v>1</v>
      </c>
      <c r="E233" s="68">
        <v>1</v>
      </c>
      <c r="F233" s="68">
        <v>80</v>
      </c>
      <c r="Q233" t="s">
        <v>7</v>
      </c>
      <c r="R233">
        <v>4</v>
      </c>
      <c r="S233">
        <v>1</v>
      </c>
      <c r="T233">
        <v>1</v>
      </c>
      <c r="U233">
        <v>1</v>
      </c>
      <c r="V233">
        <v>80</v>
      </c>
    </row>
    <row r="234" spans="1:22" x14ac:dyDescent="0.25">
      <c r="A234" s="68" t="s">
        <v>7</v>
      </c>
      <c r="B234" s="68" t="s">
        <v>197</v>
      </c>
      <c r="C234" s="68">
        <v>0</v>
      </c>
      <c r="D234" s="68">
        <v>0</v>
      </c>
      <c r="E234" s="68">
        <v>0</v>
      </c>
      <c r="F234" s="68">
        <v>2062</v>
      </c>
      <c r="Q234" t="s">
        <v>7</v>
      </c>
      <c r="R234" t="s">
        <v>197</v>
      </c>
      <c r="S234">
        <v>0</v>
      </c>
      <c r="T234">
        <v>0</v>
      </c>
      <c r="U234">
        <v>0</v>
      </c>
      <c r="V234">
        <v>2062</v>
      </c>
    </row>
    <row r="235" spans="1:22" x14ac:dyDescent="0.25">
      <c r="A235" s="68" t="s">
        <v>7</v>
      </c>
      <c r="B235" s="68" t="s">
        <v>197</v>
      </c>
      <c r="C235" s="68">
        <v>0</v>
      </c>
      <c r="D235" s="68">
        <v>0</v>
      </c>
      <c r="E235" s="68">
        <v>1</v>
      </c>
      <c r="F235" s="68">
        <v>2744</v>
      </c>
      <c r="Q235" t="s">
        <v>7</v>
      </c>
      <c r="R235" t="s">
        <v>197</v>
      </c>
      <c r="S235">
        <v>0</v>
      </c>
      <c r="T235">
        <v>0</v>
      </c>
      <c r="U235">
        <v>1</v>
      </c>
      <c r="V235">
        <v>2744</v>
      </c>
    </row>
    <row r="236" spans="1:22" x14ac:dyDescent="0.25">
      <c r="A236" s="68" t="s">
        <v>7</v>
      </c>
      <c r="B236" s="68" t="s">
        <v>197</v>
      </c>
      <c r="C236" s="68">
        <v>0</v>
      </c>
      <c r="D236" s="68">
        <v>1</v>
      </c>
      <c r="E236" s="68">
        <v>0</v>
      </c>
      <c r="F236" s="68">
        <v>243</v>
      </c>
      <c r="Q236" t="s">
        <v>7</v>
      </c>
      <c r="R236" t="s">
        <v>197</v>
      </c>
      <c r="S236">
        <v>0</v>
      </c>
      <c r="T236">
        <v>1</v>
      </c>
      <c r="U236">
        <v>0</v>
      </c>
      <c r="V236">
        <v>243</v>
      </c>
    </row>
    <row r="237" spans="1:22" x14ac:dyDescent="0.25">
      <c r="A237" s="68" t="s">
        <v>7</v>
      </c>
      <c r="B237" s="68" t="s">
        <v>197</v>
      </c>
      <c r="C237" s="68">
        <v>0</v>
      </c>
      <c r="D237" s="68">
        <v>1</v>
      </c>
      <c r="E237" s="68">
        <v>1</v>
      </c>
      <c r="F237" s="68">
        <v>219</v>
      </c>
      <c r="Q237" t="s">
        <v>7</v>
      </c>
      <c r="R237" t="s">
        <v>197</v>
      </c>
      <c r="S237">
        <v>0</v>
      </c>
      <c r="T237">
        <v>1</v>
      </c>
      <c r="U237">
        <v>1</v>
      </c>
      <c r="V237">
        <v>219</v>
      </c>
    </row>
    <row r="238" spans="1:22" x14ac:dyDescent="0.25">
      <c r="A238" s="68" t="s">
        <v>7</v>
      </c>
      <c r="B238" s="68" t="s">
        <v>197</v>
      </c>
      <c r="C238" s="68">
        <v>1</v>
      </c>
      <c r="D238" s="68">
        <v>0</v>
      </c>
      <c r="E238" s="68">
        <v>0</v>
      </c>
      <c r="F238" s="68">
        <v>166</v>
      </c>
      <c r="Q238" t="s">
        <v>7</v>
      </c>
      <c r="R238" t="s">
        <v>197</v>
      </c>
      <c r="S238">
        <v>1</v>
      </c>
      <c r="T238">
        <v>0</v>
      </c>
      <c r="U238">
        <v>0</v>
      </c>
      <c r="V238">
        <v>166</v>
      </c>
    </row>
    <row r="239" spans="1:22" x14ac:dyDescent="0.25">
      <c r="A239" s="68" t="s">
        <v>7</v>
      </c>
      <c r="B239" s="68" t="s">
        <v>197</v>
      </c>
      <c r="C239" s="68">
        <v>1</v>
      </c>
      <c r="D239" s="68">
        <v>0</v>
      </c>
      <c r="E239" s="68">
        <v>1</v>
      </c>
      <c r="F239" s="68">
        <v>56</v>
      </c>
      <c r="Q239" t="s">
        <v>7</v>
      </c>
      <c r="R239" t="s">
        <v>197</v>
      </c>
      <c r="S239">
        <v>1</v>
      </c>
      <c r="T239">
        <v>0</v>
      </c>
      <c r="U239">
        <v>1</v>
      </c>
      <c r="V239">
        <v>56</v>
      </c>
    </row>
    <row r="240" spans="1:22" x14ac:dyDescent="0.25">
      <c r="A240" s="68" t="s">
        <v>7</v>
      </c>
      <c r="B240" s="68" t="s">
        <v>197</v>
      </c>
      <c r="C240" s="68">
        <v>1</v>
      </c>
      <c r="D240" s="68">
        <v>1</v>
      </c>
      <c r="E240" s="68">
        <v>0</v>
      </c>
      <c r="F240" s="68">
        <v>157</v>
      </c>
      <c r="Q240" t="s">
        <v>7</v>
      </c>
      <c r="R240" t="s">
        <v>197</v>
      </c>
      <c r="S240">
        <v>1</v>
      </c>
      <c r="T240">
        <v>1</v>
      </c>
      <c r="U240">
        <v>0</v>
      </c>
      <c r="V240">
        <v>157</v>
      </c>
    </row>
    <row r="241" spans="1:22" x14ac:dyDescent="0.25">
      <c r="A241" s="68" t="s">
        <v>7</v>
      </c>
      <c r="B241" s="68" t="s">
        <v>197</v>
      </c>
      <c r="C241" s="68">
        <v>1</v>
      </c>
      <c r="D241" s="68">
        <v>1</v>
      </c>
      <c r="E241" s="68">
        <v>1</v>
      </c>
      <c r="F241" s="68">
        <v>67</v>
      </c>
      <c r="Q241" t="s">
        <v>7</v>
      </c>
      <c r="R241" t="s">
        <v>197</v>
      </c>
      <c r="S241">
        <v>1</v>
      </c>
      <c r="T241">
        <v>1</v>
      </c>
      <c r="U241">
        <v>1</v>
      </c>
      <c r="V241">
        <v>67</v>
      </c>
    </row>
    <row r="242" spans="1:22" x14ac:dyDescent="0.25">
      <c r="A242" s="68" t="s">
        <v>19</v>
      </c>
      <c r="B242" s="68" t="s">
        <v>196</v>
      </c>
      <c r="C242" s="68">
        <v>0</v>
      </c>
      <c r="D242" s="68">
        <v>0</v>
      </c>
      <c r="E242" s="68">
        <v>0</v>
      </c>
      <c r="F242" s="68">
        <v>83</v>
      </c>
      <c r="Q242" t="s">
        <v>19</v>
      </c>
      <c r="R242" t="s">
        <v>196</v>
      </c>
      <c r="S242">
        <v>0</v>
      </c>
      <c r="T242">
        <v>0</v>
      </c>
      <c r="U242">
        <v>0</v>
      </c>
      <c r="V242">
        <v>83</v>
      </c>
    </row>
    <row r="243" spans="1:22" x14ac:dyDescent="0.25">
      <c r="A243" s="68" t="s">
        <v>19</v>
      </c>
      <c r="B243" s="68" t="s">
        <v>196</v>
      </c>
      <c r="C243" s="68">
        <v>0</v>
      </c>
      <c r="D243" s="68">
        <v>0</v>
      </c>
      <c r="E243" s="68">
        <v>1</v>
      </c>
      <c r="F243" s="68">
        <v>200</v>
      </c>
      <c r="Q243" t="s">
        <v>19</v>
      </c>
      <c r="R243" t="s">
        <v>196</v>
      </c>
      <c r="S243">
        <v>0</v>
      </c>
      <c r="T243">
        <v>0</v>
      </c>
      <c r="U243">
        <v>1</v>
      </c>
      <c r="V243">
        <v>200</v>
      </c>
    </row>
    <row r="244" spans="1:22" x14ac:dyDescent="0.25">
      <c r="A244" s="68" t="s">
        <v>19</v>
      </c>
      <c r="B244" s="68" t="s">
        <v>196</v>
      </c>
      <c r="C244" s="68">
        <v>0</v>
      </c>
      <c r="D244" s="68">
        <v>1</v>
      </c>
      <c r="E244" s="68">
        <v>0</v>
      </c>
      <c r="F244" s="68">
        <v>9</v>
      </c>
      <c r="Q244" t="s">
        <v>19</v>
      </c>
      <c r="R244" t="s">
        <v>196</v>
      </c>
      <c r="S244">
        <v>0</v>
      </c>
      <c r="T244">
        <v>1</v>
      </c>
      <c r="U244">
        <v>0</v>
      </c>
      <c r="V244">
        <v>9</v>
      </c>
    </row>
    <row r="245" spans="1:22" x14ac:dyDescent="0.25">
      <c r="A245" s="68" t="s">
        <v>19</v>
      </c>
      <c r="B245" s="68" t="s">
        <v>196</v>
      </c>
      <c r="C245" s="68">
        <v>0</v>
      </c>
      <c r="D245" s="68">
        <v>1</v>
      </c>
      <c r="E245" s="68">
        <v>1</v>
      </c>
      <c r="F245" s="68">
        <v>1</v>
      </c>
      <c r="Q245" t="s">
        <v>19</v>
      </c>
      <c r="R245" t="s">
        <v>196</v>
      </c>
      <c r="S245">
        <v>0</v>
      </c>
      <c r="T245">
        <v>1</v>
      </c>
      <c r="U245">
        <v>1</v>
      </c>
      <c r="V245">
        <v>1</v>
      </c>
    </row>
    <row r="246" spans="1:22" x14ac:dyDescent="0.25">
      <c r="A246" s="68" t="s">
        <v>19</v>
      </c>
      <c r="B246" s="68" t="s">
        <v>196</v>
      </c>
      <c r="C246" s="68">
        <v>1</v>
      </c>
      <c r="D246" s="68">
        <v>0</v>
      </c>
      <c r="E246" s="68">
        <v>0</v>
      </c>
      <c r="F246" s="68">
        <v>233</v>
      </c>
      <c r="Q246" t="s">
        <v>19</v>
      </c>
      <c r="R246" t="s">
        <v>196</v>
      </c>
      <c r="S246">
        <v>1</v>
      </c>
      <c r="T246">
        <v>0</v>
      </c>
      <c r="U246">
        <v>0</v>
      </c>
      <c r="V246">
        <v>233</v>
      </c>
    </row>
    <row r="247" spans="1:22" x14ac:dyDescent="0.25">
      <c r="A247" s="68" t="s">
        <v>19</v>
      </c>
      <c r="B247" s="68" t="s">
        <v>196</v>
      </c>
      <c r="C247" s="68">
        <v>1</v>
      </c>
      <c r="D247" s="68">
        <v>0</v>
      </c>
      <c r="E247" s="68">
        <v>1</v>
      </c>
      <c r="F247" s="68">
        <v>133</v>
      </c>
      <c r="Q247" t="s">
        <v>19</v>
      </c>
      <c r="R247" t="s">
        <v>196</v>
      </c>
      <c r="S247">
        <v>1</v>
      </c>
      <c r="T247">
        <v>0</v>
      </c>
      <c r="U247">
        <v>1</v>
      </c>
      <c r="V247">
        <v>133</v>
      </c>
    </row>
    <row r="248" spans="1:22" x14ac:dyDescent="0.25">
      <c r="A248" s="68" t="s">
        <v>19</v>
      </c>
      <c r="B248" s="68" t="s">
        <v>196</v>
      </c>
      <c r="C248" s="68">
        <v>1</v>
      </c>
      <c r="D248" s="68">
        <v>1</v>
      </c>
      <c r="E248" s="68">
        <v>0</v>
      </c>
      <c r="F248" s="68">
        <v>58</v>
      </c>
      <c r="Q248" t="s">
        <v>19</v>
      </c>
      <c r="R248" t="s">
        <v>196</v>
      </c>
      <c r="S248">
        <v>1</v>
      </c>
      <c r="T248">
        <v>1</v>
      </c>
      <c r="U248">
        <v>0</v>
      </c>
      <c r="V248">
        <v>58</v>
      </c>
    </row>
    <row r="249" spans="1:22" x14ac:dyDescent="0.25">
      <c r="A249" s="68" t="s">
        <v>19</v>
      </c>
      <c r="B249" s="68" t="s">
        <v>196</v>
      </c>
      <c r="C249" s="68">
        <v>1</v>
      </c>
      <c r="D249" s="68">
        <v>1</v>
      </c>
      <c r="E249" s="68">
        <v>1</v>
      </c>
      <c r="F249" s="68">
        <v>29</v>
      </c>
      <c r="Q249" t="s">
        <v>19</v>
      </c>
      <c r="R249" t="s">
        <v>196</v>
      </c>
      <c r="S249">
        <v>1</v>
      </c>
      <c r="T249">
        <v>1</v>
      </c>
      <c r="U249">
        <v>1</v>
      </c>
      <c r="V249">
        <v>29</v>
      </c>
    </row>
    <row r="250" spans="1:22" x14ac:dyDescent="0.25">
      <c r="A250" s="68" t="s">
        <v>19</v>
      </c>
      <c r="B250" s="68">
        <v>2</v>
      </c>
      <c r="C250" s="68">
        <v>0</v>
      </c>
      <c r="D250" s="68">
        <v>0</v>
      </c>
      <c r="E250" s="68">
        <v>0</v>
      </c>
      <c r="F250" s="68">
        <v>108</v>
      </c>
      <c r="Q250" t="s">
        <v>19</v>
      </c>
      <c r="R250">
        <v>2</v>
      </c>
      <c r="S250">
        <v>0</v>
      </c>
      <c r="T250">
        <v>0</v>
      </c>
      <c r="U250">
        <v>0</v>
      </c>
      <c r="V250">
        <v>108</v>
      </c>
    </row>
    <row r="251" spans="1:22" x14ac:dyDescent="0.25">
      <c r="A251" s="68" t="s">
        <v>19</v>
      </c>
      <c r="B251" s="68">
        <v>2</v>
      </c>
      <c r="C251" s="68">
        <v>0</v>
      </c>
      <c r="D251" s="68">
        <v>0</v>
      </c>
      <c r="E251" s="68">
        <v>1</v>
      </c>
      <c r="F251" s="68">
        <v>252</v>
      </c>
      <c r="Q251" t="s">
        <v>19</v>
      </c>
      <c r="R251">
        <v>2</v>
      </c>
      <c r="S251">
        <v>0</v>
      </c>
      <c r="T251">
        <v>0</v>
      </c>
      <c r="U251">
        <v>1</v>
      </c>
      <c r="V251">
        <v>252</v>
      </c>
    </row>
    <row r="252" spans="1:22" x14ac:dyDescent="0.25">
      <c r="A252" s="68" t="s">
        <v>19</v>
      </c>
      <c r="B252" s="68">
        <v>2</v>
      </c>
      <c r="C252" s="68">
        <v>0</v>
      </c>
      <c r="D252" s="68">
        <v>1</v>
      </c>
      <c r="E252" s="68">
        <v>0</v>
      </c>
      <c r="F252" s="68">
        <v>4</v>
      </c>
      <c r="Q252" t="s">
        <v>19</v>
      </c>
      <c r="R252">
        <v>2</v>
      </c>
      <c r="S252">
        <v>0</v>
      </c>
      <c r="T252">
        <v>1</v>
      </c>
      <c r="U252">
        <v>0</v>
      </c>
      <c r="V252">
        <v>4</v>
      </c>
    </row>
    <row r="253" spans="1:22" x14ac:dyDescent="0.25">
      <c r="A253" s="68" t="s">
        <v>19</v>
      </c>
      <c r="B253" s="68">
        <v>2</v>
      </c>
      <c r="C253" s="68">
        <v>0</v>
      </c>
      <c r="D253" s="68">
        <v>1</v>
      </c>
      <c r="E253" s="68">
        <v>1</v>
      </c>
      <c r="F253" s="68">
        <v>12</v>
      </c>
      <c r="Q253" t="s">
        <v>19</v>
      </c>
      <c r="R253">
        <v>2</v>
      </c>
      <c r="S253">
        <v>0</v>
      </c>
      <c r="T253">
        <v>1</v>
      </c>
      <c r="U253">
        <v>1</v>
      </c>
      <c r="V253">
        <v>12</v>
      </c>
    </row>
    <row r="254" spans="1:22" x14ac:dyDescent="0.25">
      <c r="A254" s="68" t="s">
        <v>19</v>
      </c>
      <c r="B254" s="68">
        <v>2</v>
      </c>
      <c r="C254" s="68">
        <v>1</v>
      </c>
      <c r="D254" s="68">
        <v>0</v>
      </c>
      <c r="E254" s="68">
        <v>0</v>
      </c>
      <c r="F254" s="68">
        <v>333</v>
      </c>
      <c r="Q254" t="s">
        <v>19</v>
      </c>
      <c r="R254">
        <v>2</v>
      </c>
      <c r="S254">
        <v>1</v>
      </c>
      <c r="T254">
        <v>0</v>
      </c>
      <c r="U254">
        <v>0</v>
      </c>
      <c r="V254">
        <v>333</v>
      </c>
    </row>
    <row r="255" spans="1:22" x14ac:dyDescent="0.25">
      <c r="A255" s="68" t="s">
        <v>19</v>
      </c>
      <c r="B255" s="68">
        <v>2</v>
      </c>
      <c r="C255" s="68">
        <v>1</v>
      </c>
      <c r="D255" s="68">
        <v>0</v>
      </c>
      <c r="E255" s="68">
        <v>1</v>
      </c>
      <c r="F255" s="68">
        <v>167</v>
      </c>
      <c r="Q255" t="s">
        <v>19</v>
      </c>
      <c r="R255">
        <v>2</v>
      </c>
      <c r="S255">
        <v>1</v>
      </c>
      <c r="T255">
        <v>0</v>
      </c>
      <c r="U255">
        <v>1</v>
      </c>
      <c r="V255">
        <v>167</v>
      </c>
    </row>
    <row r="256" spans="1:22" x14ac:dyDescent="0.25">
      <c r="A256" s="68" t="s">
        <v>19</v>
      </c>
      <c r="B256" s="68">
        <v>2</v>
      </c>
      <c r="C256" s="68">
        <v>1</v>
      </c>
      <c r="D256" s="68">
        <v>1</v>
      </c>
      <c r="E256" s="68">
        <v>0</v>
      </c>
      <c r="F256" s="68">
        <v>90</v>
      </c>
      <c r="Q256" t="s">
        <v>19</v>
      </c>
      <c r="R256">
        <v>2</v>
      </c>
      <c r="S256">
        <v>1</v>
      </c>
      <c r="T256">
        <v>1</v>
      </c>
      <c r="U256">
        <v>0</v>
      </c>
      <c r="V256">
        <v>90</v>
      </c>
    </row>
    <row r="257" spans="1:22" x14ac:dyDescent="0.25">
      <c r="A257" s="68" t="s">
        <v>19</v>
      </c>
      <c r="B257" s="68">
        <v>2</v>
      </c>
      <c r="C257" s="68">
        <v>1</v>
      </c>
      <c r="D257" s="68">
        <v>1</v>
      </c>
      <c r="E257" s="68">
        <v>1</v>
      </c>
      <c r="F257" s="68">
        <v>49</v>
      </c>
      <c r="Q257" t="s">
        <v>19</v>
      </c>
      <c r="R257">
        <v>2</v>
      </c>
      <c r="S257">
        <v>1</v>
      </c>
      <c r="T257">
        <v>1</v>
      </c>
      <c r="U257">
        <v>1</v>
      </c>
      <c r="V257">
        <v>49</v>
      </c>
    </row>
    <row r="258" spans="1:22" x14ac:dyDescent="0.25">
      <c r="A258" s="68" t="s">
        <v>19</v>
      </c>
      <c r="B258" s="68">
        <v>3</v>
      </c>
      <c r="C258" s="68">
        <v>0</v>
      </c>
      <c r="D258" s="68">
        <v>0</v>
      </c>
      <c r="E258" s="68">
        <v>0</v>
      </c>
      <c r="F258" s="68">
        <v>109</v>
      </c>
      <c r="Q258" t="s">
        <v>19</v>
      </c>
      <c r="R258">
        <v>3</v>
      </c>
      <c r="S258">
        <v>0</v>
      </c>
      <c r="T258">
        <v>0</v>
      </c>
      <c r="U258">
        <v>0</v>
      </c>
      <c r="V258">
        <v>109</v>
      </c>
    </row>
    <row r="259" spans="1:22" x14ac:dyDescent="0.25">
      <c r="A259" s="68" t="s">
        <v>19</v>
      </c>
      <c r="B259" s="68">
        <v>3</v>
      </c>
      <c r="C259" s="68">
        <v>0</v>
      </c>
      <c r="D259" s="68">
        <v>0</v>
      </c>
      <c r="E259" s="68">
        <v>1</v>
      </c>
      <c r="F259" s="68">
        <v>259</v>
      </c>
      <c r="Q259" t="s">
        <v>19</v>
      </c>
      <c r="R259">
        <v>3</v>
      </c>
      <c r="S259">
        <v>0</v>
      </c>
      <c r="T259">
        <v>0</v>
      </c>
      <c r="U259">
        <v>1</v>
      </c>
      <c r="V259">
        <v>259</v>
      </c>
    </row>
    <row r="260" spans="1:22" x14ac:dyDescent="0.25">
      <c r="A260" s="68" t="s">
        <v>19</v>
      </c>
      <c r="B260" s="68">
        <v>3</v>
      </c>
      <c r="C260" s="68">
        <v>0</v>
      </c>
      <c r="D260" s="68">
        <v>1</v>
      </c>
      <c r="E260" s="68">
        <v>0</v>
      </c>
      <c r="F260" s="68">
        <v>8</v>
      </c>
      <c r="Q260" t="s">
        <v>19</v>
      </c>
      <c r="R260">
        <v>3</v>
      </c>
      <c r="S260">
        <v>0</v>
      </c>
      <c r="T260">
        <v>1</v>
      </c>
      <c r="U260">
        <v>0</v>
      </c>
      <c r="V260">
        <v>8</v>
      </c>
    </row>
    <row r="261" spans="1:22" x14ac:dyDescent="0.25">
      <c r="A261" s="68" t="s">
        <v>19</v>
      </c>
      <c r="B261" s="68">
        <v>3</v>
      </c>
      <c r="C261" s="68">
        <v>0</v>
      </c>
      <c r="D261" s="68">
        <v>1</v>
      </c>
      <c r="E261" s="68">
        <v>1</v>
      </c>
      <c r="F261" s="68">
        <v>10</v>
      </c>
      <c r="Q261" t="s">
        <v>19</v>
      </c>
      <c r="R261">
        <v>3</v>
      </c>
      <c r="S261">
        <v>0</v>
      </c>
      <c r="T261">
        <v>1</v>
      </c>
      <c r="U261">
        <v>1</v>
      </c>
      <c r="V261">
        <v>10</v>
      </c>
    </row>
    <row r="262" spans="1:22" x14ac:dyDescent="0.25">
      <c r="A262" s="68" t="s">
        <v>19</v>
      </c>
      <c r="B262" s="68">
        <v>3</v>
      </c>
      <c r="C262" s="68">
        <v>1</v>
      </c>
      <c r="D262" s="68">
        <v>0</v>
      </c>
      <c r="E262" s="68">
        <v>0</v>
      </c>
      <c r="F262" s="68">
        <v>334</v>
      </c>
      <c r="Q262" t="s">
        <v>19</v>
      </c>
      <c r="R262">
        <v>3</v>
      </c>
      <c r="S262">
        <v>1</v>
      </c>
      <c r="T262">
        <v>0</v>
      </c>
      <c r="U262">
        <v>0</v>
      </c>
      <c r="V262">
        <v>334</v>
      </c>
    </row>
    <row r="263" spans="1:22" x14ac:dyDescent="0.25">
      <c r="A263" s="68" t="s">
        <v>19</v>
      </c>
      <c r="B263" s="68">
        <v>3</v>
      </c>
      <c r="C263" s="68">
        <v>1</v>
      </c>
      <c r="D263" s="68">
        <v>0</v>
      </c>
      <c r="E263" s="68">
        <v>1</v>
      </c>
      <c r="F263" s="68">
        <v>174</v>
      </c>
      <c r="Q263" t="s">
        <v>19</v>
      </c>
      <c r="R263">
        <v>3</v>
      </c>
      <c r="S263">
        <v>1</v>
      </c>
      <c r="T263">
        <v>0</v>
      </c>
      <c r="U263">
        <v>1</v>
      </c>
      <c r="V263">
        <v>174</v>
      </c>
    </row>
    <row r="264" spans="1:22" x14ac:dyDescent="0.25">
      <c r="A264" s="68" t="s">
        <v>19</v>
      </c>
      <c r="B264" s="68">
        <v>3</v>
      </c>
      <c r="C264" s="68">
        <v>1</v>
      </c>
      <c r="D264" s="68">
        <v>1</v>
      </c>
      <c r="E264" s="68">
        <v>0</v>
      </c>
      <c r="F264" s="68">
        <v>82</v>
      </c>
      <c r="Q264" t="s">
        <v>19</v>
      </c>
      <c r="R264">
        <v>3</v>
      </c>
      <c r="S264">
        <v>1</v>
      </c>
      <c r="T264">
        <v>1</v>
      </c>
      <c r="U264">
        <v>0</v>
      </c>
      <c r="V264">
        <v>82</v>
      </c>
    </row>
    <row r="265" spans="1:22" x14ac:dyDescent="0.25">
      <c r="A265" s="68" t="s">
        <v>19</v>
      </c>
      <c r="B265" s="68">
        <v>3</v>
      </c>
      <c r="C265" s="68">
        <v>1</v>
      </c>
      <c r="D265" s="68">
        <v>1</v>
      </c>
      <c r="E265" s="68">
        <v>1</v>
      </c>
      <c r="F265" s="68">
        <v>56</v>
      </c>
      <c r="Q265" t="s">
        <v>19</v>
      </c>
      <c r="R265">
        <v>3</v>
      </c>
      <c r="S265">
        <v>1</v>
      </c>
      <c r="T265">
        <v>1</v>
      </c>
      <c r="U265">
        <v>1</v>
      </c>
      <c r="V265">
        <v>56</v>
      </c>
    </row>
    <row r="266" spans="1:22" x14ac:dyDescent="0.25">
      <c r="A266" s="68" t="s">
        <v>19</v>
      </c>
      <c r="B266" s="68">
        <v>4</v>
      </c>
      <c r="C266" s="68">
        <v>0</v>
      </c>
      <c r="D266" s="68">
        <v>0</v>
      </c>
      <c r="E266" s="68">
        <v>0</v>
      </c>
      <c r="F266" s="68">
        <v>123</v>
      </c>
      <c r="Q266" t="s">
        <v>19</v>
      </c>
      <c r="R266">
        <v>4</v>
      </c>
      <c r="S266">
        <v>0</v>
      </c>
      <c r="T266">
        <v>0</v>
      </c>
      <c r="U266">
        <v>0</v>
      </c>
      <c r="V266">
        <v>123</v>
      </c>
    </row>
    <row r="267" spans="1:22" x14ac:dyDescent="0.25">
      <c r="A267" s="68" t="s">
        <v>19</v>
      </c>
      <c r="B267" s="68">
        <v>4</v>
      </c>
      <c r="C267" s="68">
        <v>0</v>
      </c>
      <c r="D267" s="68">
        <v>0</v>
      </c>
      <c r="E267" s="68">
        <v>1</v>
      </c>
      <c r="F267" s="68">
        <v>274</v>
      </c>
      <c r="Q267" t="s">
        <v>19</v>
      </c>
      <c r="R267">
        <v>4</v>
      </c>
      <c r="S267">
        <v>0</v>
      </c>
      <c r="T267">
        <v>0</v>
      </c>
      <c r="U267">
        <v>1</v>
      </c>
      <c r="V267">
        <v>274</v>
      </c>
    </row>
    <row r="268" spans="1:22" x14ac:dyDescent="0.25">
      <c r="A268" s="68" t="s">
        <v>19</v>
      </c>
      <c r="B268" s="68">
        <v>4</v>
      </c>
      <c r="C268" s="68">
        <v>0</v>
      </c>
      <c r="D268" s="68">
        <v>1</v>
      </c>
      <c r="E268" s="68">
        <v>0</v>
      </c>
      <c r="F268" s="68">
        <v>8</v>
      </c>
      <c r="Q268" t="s">
        <v>19</v>
      </c>
      <c r="R268">
        <v>4</v>
      </c>
      <c r="S268">
        <v>0</v>
      </c>
      <c r="T268">
        <v>1</v>
      </c>
      <c r="U268">
        <v>0</v>
      </c>
      <c r="V268">
        <v>8</v>
      </c>
    </row>
    <row r="269" spans="1:22" x14ac:dyDescent="0.25">
      <c r="A269" s="68" t="s">
        <v>19</v>
      </c>
      <c r="B269" s="68">
        <v>4</v>
      </c>
      <c r="C269" s="68">
        <v>0</v>
      </c>
      <c r="D269" s="68">
        <v>1</v>
      </c>
      <c r="E269" s="68">
        <v>1</v>
      </c>
      <c r="F269" s="68">
        <v>10</v>
      </c>
      <c r="Q269" t="s">
        <v>19</v>
      </c>
      <c r="R269">
        <v>4</v>
      </c>
      <c r="S269">
        <v>0</v>
      </c>
      <c r="T269">
        <v>1</v>
      </c>
      <c r="U269">
        <v>1</v>
      </c>
      <c r="V269">
        <v>10</v>
      </c>
    </row>
    <row r="270" spans="1:22" x14ac:dyDescent="0.25">
      <c r="A270" s="68" t="s">
        <v>19</v>
      </c>
      <c r="B270" s="68">
        <v>4</v>
      </c>
      <c r="C270" s="68">
        <v>1</v>
      </c>
      <c r="D270" s="68">
        <v>0</v>
      </c>
      <c r="E270" s="68">
        <v>0</v>
      </c>
      <c r="F270" s="68">
        <v>393</v>
      </c>
      <c r="Q270" t="s">
        <v>19</v>
      </c>
      <c r="R270">
        <v>4</v>
      </c>
      <c r="S270">
        <v>1</v>
      </c>
      <c r="T270">
        <v>0</v>
      </c>
      <c r="U270">
        <v>0</v>
      </c>
      <c r="V270">
        <v>393</v>
      </c>
    </row>
    <row r="271" spans="1:22" x14ac:dyDescent="0.25">
      <c r="A271" s="68" t="s">
        <v>19</v>
      </c>
      <c r="B271" s="68">
        <v>4</v>
      </c>
      <c r="C271" s="68">
        <v>1</v>
      </c>
      <c r="D271" s="68">
        <v>0</v>
      </c>
      <c r="E271" s="68">
        <v>1</v>
      </c>
      <c r="F271" s="68">
        <v>238</v>
      </c>
      <c r="Q271" t="s">
        <v>19</v>
      </c>
      <c r="R271">
        <v>4</v>
      </c>
      <c r="S271">
        <v>1</v>
      </c>
      <c r="T271">
        <v>0</v>
      </c>
      <c r="U271">
        <v>1</v>
      </c>
      <c r="V271">
        <v>238</v>
      </c>
    </row>
    <row r="272" spans="1:22" x14ac:dyDescent="0.25">
      <c r="A272" s="68" t="s">
        <v>19</v>
      </c>
      <c r="B272" s="68">
        <v>4</v>
      </c>
      <c r="C272" s="68">
        <v>1</v>
      </c>
      <c r="D272" s="68">
        <v>1</v>
      </c>
      <c r="E272" s="68">
        <v>0</v>
      </c>
      <c r="F272" s="68">
        <v>131</v>
      </c>
      <c r="Q272" t="s">
        <v>19</v>
      </c>
      <c r="R272">
        <v>4</v>
      </c>
      <c r="S272">
        <v>1</v>
      </c>
      <c r="T272">
        <v>1</v>
      </c>
      <c r="U272">
        <v>0</v>
      </c>
      <c r="V272">
        <v>131</v>
      </c>
    </row>
    <row r="273" spans="1:22" x14ac:dyDescent="0.25">
      <c r="A273" s="68" t="s">
        <v>19</v>
      </c>
      <c r="B273" s="68">
        <v>4</v>
      </c>
      <c r="C273" s="68">
        <v>1</v>
      </c>
      <c r="D273" s="68">
        <v>1</v>
      </c>
      <c r="E273" s="68">
        <v>1</v>
      </c>
      <c r="F273" s="68">
        <v>88</v>
      </c>
      <c r="Q273" t="s">
        <v>19</v>
      </c>
      <c r="R273">
        <v>4</v>
      </c>
      <c r="S273">
        <v>1</v>
      </c>
      <c r="T273">
        <v>1</v>
      </c>
      <c r="U273">
        <v>1</v>
      </c>
      <c r="V273">
        <v>88</v>
      </c>
    </row>
    <row r="274" spans="1:22" x14ac:dyDescent="0.25">
      <c r="A274" s="68" t="s">
        <v>19</v>
      </c>
      <c r="B274" s="68" t="s">
        <v>197</v>
      </c>
      <c r="C274" s="68">
        <v>0</v>
      </c>
      <c r="D274" s="68">
        <v>0</v>
      </c>
      <c r="E274" s="68">
        <v>0</v>
      </c>
      <c r="F274" s="68">
        <v>209</v>
      </c>
      <c r="Q274" t="s">
        <v>19</v>
      </c>
      <c r="R274" t="s">
        <v>197</v>
      </c>
      <c r="S274">
        <v>0</v>
      </c>
      <c r="T274">
        <v>0</v>
      </c>
      <c r="U274">
        <v>0</v>
      </c>
      <c r="V274">
        <v>209</v>
      </c>
    </row>
    <row r="275" spans="1:22" x14ac:dyDescent="0.25">
      <c r="A275" s="68" t="s">
        <v>19</v>
      </c>
      <c r="B275" s="68" t="s">
        <v>197</v>
      </c>
      <c r="C275" s="68">
        <v>0</v>
      </c>
      <c r="D275" s="68">
        <v>0</v>
      </c>
      <c r="E275" s="68">
        <v>1</v>
      </c>
      <c r="F275" s="68">
        <v>274</v>
      </c>
      <c r="Q275" t="s">
        <v>19</v>
      </c>
      <c r="R275" t="s">
        <v>197</v>
      </c>
      <c r="S275">
        <v>0</v>
      </c>
      <c r="T275">
        <v>0</v>
      </c>
      <c r="U275">
        <v>1</v>
      </c>
      <c r="V275">
        <v>274</v>
      </c>
    </row>
    <row r="276" spans="1:22" x14ac:dyDescent="0.25">
      <c r="A276" s="68" t="s">
        <v>19</v>
      </c>
      <c r="B276" s="68" t="s">
        <v>197</v>
      </c>
      <c r="C276" s="68">
        <v>0</v>
      </c>
      <c r="D276" s="68">
        <v>1</v>
      </c>
      <c r="E276" s="68">
        <v>0</v>
      </c>
      <c r="F276" s="68">
        <v>16</v>
      </c>
      <c r="Q276" t="s">
        <v>19</v>
      </c>
      <c r="R276" t="s">
        <v>197</v>
      </c>
      <c r="S276">
        <v>0</v>
      </c>
      <c r="T276">
        <v>1</v>
      </c>
      <c r="U276">
        <v>0</v>
      </c>
      <c r="V276">
        <v>16</v>
      </c>
    </row>
    <row r="277" spans="1:22" x14ac:dyDescent="0.25">
      <c r="A277" s="68" t="s">
        <v>19</v>
      </c>
      <c r="B277" s="68" t="s">
        <v>197</v>
      </c>
      <c r="C277" s="68">
        <v>0</v>
      </c>
      <c r="D277" s="68">
        <v>1</v>
      </c>
      <c r="E277" s="68">
        <v>1</v>
      </c>
      <c r="F277" s="68">
        <v>9</v>
      </c>
      <c r="Q277" t="s">
        <v>19</v>
      </c>
      <c r="R277" t="s">
        <v>197</v>
      </c>
      <c r="S277">
        <v>0</v>
      </c>
      <c r="T277">
        <v>1</v>
      </c>
      <c r="U277">
        <v>1</v>
      </c>
      <c r="V277">
        <v>9</v>
      </c>
    </row>
    <row r="278" spans="1:22" x14ac:dyDescent="0.25">
      <c r="A278" s="68" t="s">
        <v>19</v>
      </c>
      <c r="B278" s="68" t="s">
        <v>197</v>
      </c>
      <c r="C278" s="68">
        <v>1</v>
      </c>
      <c r="D278" s="68">
        <v>0</v>
      </c>
      <c r="E278" s="68">
        <v>0</v>
      </c>
      <c r="F278" s="68">
        <v>436</v>
      </c>
      <c r="Q278" t="s">
        <v>19</v>
      </c>
      <c r="R278" t="s">
        <v>197</v>
      </c>
      <c r="S278">
        <v>1</v>
      </c>
      <c r="T278">
        <v>0</v>
      </c>
      <c r="U278">
        <v>0</v>
      </c>
      <c r="V278">
        <v>436</v>
      </c>
    </row>
    <row r="279" spans="1:22" x14ac:dyDescent="0.25">
      <c r="A279" s="68" t="s">
        <v>19</v>
      </c>
      <c r="B279" s="68" t="s">
        <v>197</v>
      </c>
      <c r="C279" s="68">
        <v>1</v>
      </c>
      <c r="D279" s="68">
        <v>0</v>
      </c>
      <c r="E279" s="68">
        <v>1</v>
      </c>
      <c r="F279" s="68">
        <v>286</v>
      </c>
      <c r="Q279" t="s">
        <v>19</v>
      </c>
      <c r="R279" t="s">
        <v>197</v>
      </c>
      <c r="S279">
        <v>1</v>
      </c>
      <c r="T279">
        <v>0</v>
      </c>
      <c r="U279">
        <v>1</v>
      </c>
      <c r="V279">
        <v>286</v>
      </c>
    </row>
    <row r="280" spans="1:22" x14ac:dyDescent="0.25">
      <c r="A280" s="68" t="s">
        <v>19</v>
      </c>
      <c r="B280" s="68" t="s">
        <v>197</v>
      </c>
      <c r="C280" s="68">
        <v>1</v>
      </c>
      <c r="D280" s="68">
        <v>1</v>
      </c>
      <c r="E280" s="68">
        <v>0</v>
      </c>
      <c r="F280" s="68">
        <v>166</v>
      </c>
      <c r="Q280" t="s">
        <v>19</v>
      </c>
      <c r="R280" t="s">
        <v>197</v>
      </c>
      <c r="S280">
        <v>1</v>
      </c>
      <c r="T280">
        <v>1</v>
      </c>
      <c r="U280">
        <v>0</v>
      </c>
      <c r="V280">
        <v>166</v>
      </c>
    </row>
    <row r="281" spans="1:22" x14ac:dyDescent="0.25">
      <c r="A281" s="68" t="s">
        <v>19</v>
      </c>
      <c r="B281" s="68" t="s">
        <v>197</v>
      </c>
      <c r="C281" s="68">
        <v>1</v>
      </c>
      <c r="D281" s="68">
        <v>1</v>
      </c>
      <c r="E281" s="68">
        <v>1</v>
      </c>
      <c r="F281" s="68">
        <v>110</v>
      </c>
      <c r="Q281" t="s">
        <v>19</v>
      </c>
      <c r="R281" t="s">
        <v>197</v>
      </c>
      <c r="S281">
        <v>1</v>
      </c>
      <c r="T281">
        <v>1</v>
      </c>
      <c r="U281">
        <v>1</v>
      </c>
      <c r="V281">
        <v>110</v>
      </c>
    </row>
    <row r="282" spans="1:22" x14ac:dyDescent="0.25">
      <c r="A282" s="68" t="s">
        <v>20</v>
      </c>
      <c r="B282" s="68" t="s">
        <v>196</v>
      </c>
      <c r="C282" s="68">
        <v>0</v>
      </c>
      <c r="D282" s="68">
        <v>0</v>
      </c>
      <c r="E282" s="68">
        <v>0</v>
      </c>
      <c r="F282" s="68">
        <v>1470</v>
      </c>
      <c r="Q282" t="s">
        <v>20</v>
      </c>
      <c r="R282" t="s">
        <v>196</v>
      </c>
      <c r="S282">
        <v>0</v>
      </c>
      <c r="T282">
        <v>0</v>
      </c>
      <c r="U282">
        <v>0</v>
      </c>
      <c r="V282">
        <v>1470</v>
      </c>
    </row>
    <row r="283" spans="1:22" x14ac:dyDescent="0.25">
      <c r="A283" s="68" t="s">
        <v>20</v>
      </c>
      <c r="B283" s="68" t="s">
        <v>196</v>
      </c>
      <c r="C283" s="68">
        <v>0</v>
      </c>
      <c r="D283" s="68">
        <v>0</v>
      </c>
      <c r="E283" s="68">
        <v>1</v>
      </c>
      <c r="F283" s="68">
        <v>246</v>
      </c>
      <c r="Q283" t="s">
        <v>20</v>
      </c>
      <c r="R283" t="s">
        <v>196</v>
      </c>
      <c r="S283">
        <v>0</v>
      </c>
      <c r="T283">
        <v>0</v>
      </c>
      <c r="U283">
        <v>1</v>
      </c>
      <c r="V283">
        <v>246</v>
      </c>
    </row>
    <row r="284" spans="1:22" x14ac:dyDescent="0.25">
      <c r="A284" s="68" t="s">
        <v>20</v>
      </c>
      <c r="B284" s="68" t="s">
        <v>196</v>
      </c>
      <c r="C284" s="68">
        <v>0</v>
      </c>
      <c r="D284" s="68">
        <v>1</v>
      </c>
      <c r="E284" s="68">
        <v>0</v>
      </c>
      <c r="F284" s="68">
        <v>342</v>
      </c>
      <c r="Q284" t="s">
        <v>20</v>
      </c>
      <c r="R284" t="s">
        <v>196</v>
      </c>
      <c r="S284">
        <v>0</v>
      </c>
      <c r="T284">
        <v>1</v>
      </c>
      <c r="U284">
        <v>0</v>
      </c>
      <c r="V284">
        <v>342</v>
      </c>
    </row>
    <row r="285" spans="1:22" x14ac:dyDescent="0.25">
      <c r="A285" s="68" t="s">
        <v>20</v>
      </c>
      <c r="B285" s="68" t="s">
        <v>196</v>
      </c>
      <c r="C285" s="68">
        <v>0</v>
      </c>
      <c r="D285" s="68">
        <v>1</v>
      </c>
      <c r="E285" s="68">
        <v>1</v>
      </c>
      <c r="F285" s="68">
        <v>218</v>
      </c>
      <c r="Q285" t="s">
        <v>20</v>
      </c>
      <c r="R285" t="s">
        <v>196</v>
      </c>
      <c r="S285">
        <v>0</v>
      </c>
      <c r="T285">
        <v>1</v>
      </c>
      <c r="U285">
        <v>1</v>
      </c>
      <c r="V285">
        <v>218</v>
      </c>
    </row>
    <row r="286" spans="1:22" x14ac:dyDescent="0.25">
      <c r="A286" s="68" t="s">
        <v>20</v>
      </c>
      <c r="B286" s="68" t="s">
        <v>196</v>
      </c>
      <c r="C286" s="68">
        <v>1</v>
      </c>
      <c r="D286" s="68">
        <v>0</v>
      </c>
      <c r="E286" s="68">
        <v>0</v>
      </c>
      <c r="F286" s="68">
        <v>29</v>
      </c>
      <c r="Q286" t="s">
        <v>20</v>
      </c>
      <c r="R286" t="s">
        <v>196</v>
      </c>
      <c r="S286">
        <v>1</v>
      </c>
      <c r="T286">
        <v>0</v>
      </c>
      <c r="U286">
        <v>0</v>
      </c>
      <c r="V286">
        <v>29</v>
      </c>
    </row>
    <row r="287" spans="1:22" x14ac:dyDescent="0.25">
      <c r="A287" s="68" t="s">
        <v>20</v>
      </c>
      <c r="B287" s="68" t="s">
        <v>196</v>
      </c>
      <c r="C287" s="68">
        <v>1</v>
      </c>
      <c r="D287" s="68">
        <v>0</v>
      </c>
      <c r="E287" s="68">
        <v>1</v>
      </c>
      <c r="F287" s="68">
        <v>13</v>
      </c>
      <c r="Q287" t="s">
        <v>20</v>
      </c>
      <c r="R287" t="s">
        <v>196</v>
      </c>
      <c r="S287">
        <v>1</v>
      </c>
      <c r="T287">
        <v>0</v>
      </c>
      <c r="U287">
        <v>1</v>
      </c>
      <c r="V287">
        <v>13</v>
      </c>
    </row>
    <row r="288" spans="1:22" x14ac:dyDescent="0.25">
      <c r="A288" s="68" t="s">
        <v>20</v>
      </c>
      <c r="B288" s="68" t="s">
        <v>196</v>
      </c>
      <c r="C288" s="68">
        <v>1</v>
      </c>
      <c r="D288" s="68">
        <v>1</v>
      </c>
      <c r="E288" s="68">
        <v>0</v>
      </c>
      <c r="F288" s="68">
        <v>57</v>
      </c>
      <c r="Q288" t="s">
        <v>20</v>
      </c>
      <c r="R288" t="s">
        <v>196</v>
      </c>
      <c r="S288">
        <v>1</v>
      </c>
      <c r="T288">
        <v>1</v>
      </c>
      <c r="U288">
        <v>0</v>
      </c>
      <c r="V288">
        <v>57</v>
      </c>
    </row>
    <row r="289" spans="1:22" x14ac:dyDescent="0.25">
      <c r="A289" s="68" t="s">
        <v>20</v>
      </c>
      <c r="B289" s="68" t="s">
        <v>196</v>
      </c>
      <c r="C289" s="68">
        <v>1</v>
      </c>
      <c r="D289" s="68">
        <v>1</v>
      </c>
      <c r="E289" s="68">
        <v>1</v>
      </c>
      <c r="F289" s="68">
        <v>14</v>
      </c>
      <c r="Q289" t="s">
        <v>20</v>
      </c>
      <c r="R289" t="s">
        <v>196</v>
      </c>
      <c r="S289">
        <v>1</v>
      </c>
      <c r="T289">
        <v>1</v>
      </c>
      <c r="U289">
        <v>1</v>
      </c>
      <c r="V289">
        <v>14</v>
      </c>
    </row>
    <row r="290" spans="1:22" x14ac:dyDescent="0.25">
      <c r="A290" s="68" t="s">
        <v>20</v>
      </c>
      <c r="B290" s="68">
        <v>2</v>
      </c>
      <c r="C290" s="68">
        <v>0</v>
      </c>
      <c r="D290" s="68">
        <v>0</v>
      </c>
      <c r="E290" s="68">
        <v>0</v>
      </c>
      <c r="F290" s="68">
        <v>1825</v>
      </c>
      <c r="Q290" t="s">
        <v>20</v>
      </c>
      <c r="R290">
        <v>2</v>
      </c>
      <c r="S290">
        <v>0</v>
      </c>
      <c r="T290">
        <v>0</v>
      </c>
      <c r="U290">
        <v>0</v>
      </c>
      <c r="V290">
        <v>1825</v>
      </c>
    </row>
    <row r="291" spans="1:22" x14ac:dyDescent="0.25">
      <c r="A291" s="68" t="s">
        <v>20</v>
      </c>
      <c r="B291" s="68">
        <v>2</v>
      </c>
      <c r="C291" s="68">
        <v>0</v>
      </c>
      <c r="D291" s="68">
        <v>0</v>
      </c>
      <c r="E291" s="68">
        <v>1</v>
      </c>
      <c r="F291" s="68">
        <v>265</v>
      </c>
      <c r="Q291" t="s">
        <v>20</v>
      </c>
      <c r="R291">
        <v>2</v>
      </c>
      <c r="S291">
        <v>0</v>
      </c>
      <c r="T291">
        <v>0</v>
      </c>
      <c r="U291">
        <v>1</v>
      </c>
      <c r="V291">
        <v>265</v>
      </c>
    </row>
    <row r="292" spans="1:22" x14ac:dyDescent="0.25">
      <c r="A292" s="68" t="s">
        <v>20</v>
      </c>
      <c r="B292" s="68">
        <v>2</v>
      </c>
      <c r="C292" s="68">
        <v>0</v>
      </c>
      <c r="D292" s="68">
        <v>1</v>
      </c>
      <c r="E292" s="68">
        <v>0</v>
      </c>
      <c r="F292" s="68">
        <v>376</v>
      </c>
      <c r="Q292" t="s">
        <v>20</v>
      </c>
      <c r="R292">
        <v>2</v>
      </c>
      <c r="S292">
        <v>0</v>
      </c>
      <c r="T292">
        <v>1</v>
      </c>
      <c r="U292">
        <v>0</v>
      </c>
      <c r="V292">
        <v>376</v>
      </c>
    </row>
    <row r="293" spans="1:22" x14ac:dyDescent="0.25">
      <c r="A293" s="68" t="s">
        <v>20</v>
      </c>
      <c r="B293" s="68">
        <v>2</v>
      </c>
      <c r="C293" s="68">
        <v>0</v>
      </c>
      <c r="D293" s="68">
        <v>1</v>
      </c>
      <c r="E293" s="68">
        <v>1</v>
      </c>
      <c r="F293" s="68">
        <v>231</v>
      </c>
      <c r="Q293" t="s">
        <v>20</v>
      </c>
      <c r="R293">
        <v>2</v>
      </c>
      <c r="S293">
        <v>0</v>
      </c>
      <c r="T293">
        <v>1</v>
      </c>
      <c r="U293">
        <v>1</v>
      </c>
      <c r="V293">
        <v>231</v>
      </c>
    </row>
    <row r="294" spans="1:22" x14ac:dyDescent="0.25">
      <c r="A294" s="68" t="s">
        <v>20</v>
      </c>
      <c r="B294" s="68">
        <v>2</v>
      </c>
      <c r="C294" s="68">
        <v>1</v>
      </c>
      <c r="D294" s="68">
        <v>0</v>
      </c>
      <c r="E294" s="68">
        <v>0</v>
      </c>
      <c r="F294" s="68">
        <v>50</v>
      </c>
      <c r="Q294" t="s">
        <v>20</v>
      </c>
      <c r="R294">
        <v>2</v>
      </c>
      <c r="S294">
        <v>1</v>
      </c>
      <c r="T294">
        <v>0</v>
      </c>
      <c r="U294">
        <v>0</v>
      </c>
      <c r="V294">
        <v>50</v>
      </c>
    </row>
    <row r="295" spans="1:22" x14ac:dyDescent="0.25">
      <c r="A295" s="68" t="s">
        <v>20</v>
      </c>
      <c r="B295" s="68">
        <v>2</v>
      </c>
      <c r="C295" s="68">
        <v>1</v>
      </c>
      <c r="D295" s="68">
        <v>0</v>
      </c>
      <c r="E295" s="68">
        <v>1</v>
      </c>
      <c r="F295" s="68">
        <v>15</v>
      </c>
      <c r="Q295" t="s">
        <v>20</v>
      </c>
      <c r="R295">
        <v>2</v>
      </c>
      <c r="S295">
        <v>1</v>
      </c>
      <c r="T295">
        <v>0</v>
      </c>
      <c r="U295">
        <v>1</v>
      </c>
      <c r="V295">
        <v>15</v>
      </c>
    </row>
    <row r="296" spans="1:22" x14ac:dyDescent="0.25">
      <c r="A296" s="68" t="s">
        <v>20</v>
      </c>
      <c r="B296" s="68">
        <v>2</v>
      </c>
      <c r="C296" s="68">
        <v>1</v>
      </c>
      <c r="D296" s="68">
        <v>1</v>
      </c>
      <c r="E296" s="68">
        <v>0</v>
      </c>
      <c r="F296" s="68">
        <v>38</v>
      </c>
      <c r="Q296" t="s">
        <v>20</v>
      </c>
      <c r="R296">
        <v>2</v>
      </c>
      <c r="S296">
        <v>1</v>
      </c>
      <c r="T296">
        <v>1</v>
      </c>
      <c r="U296">
        <v>0</v>
      </c>
      <c r="V296">
        <v>38</v>
      </c>
    </row>
    <row r="297" spans="1:22" x14ac:dyDescent="0.25">
      <c r="A297" s="68" t="s">
        <v>20</v>
      </c>
      <c r="B297" s="68">
        <v>2</v>
      </c>
      <c r="C297" s="68">
        <v>1</v>
      </c>
      <c r="D297" s="68">
        <v>1</v>
      </c>
      <c r="E297" s="68">
        <v>1</v>
      </c>
      <c r="F297" s="68">
        <v>13</v>
      </c>
      <c r="Q297" t="s">
        <v>20</v>
      </c>
      <c r="R297">
        <v>2</v>
      </c>
      <c r="S297">
        <v>1</v>
      </c>
      <c r="T297">
        <v>1</v>
      </c>
      <c r="U297">
        <v>1</v>
      </c>
      <c r="V297">
        <v>13</v>
      </c>
    </row>
    <row r="298" spans="1:22" x14ac:dyDescent="0.25">
      <c r="A298" s="68" t="s">
        <v>20</v>
      </c>
      <c r="B298" s="68">
        <v>3</v>
      </c>
      <c r="C298" s="68">
        <v>0</v>
      </c>
      <c r="D298" s="68">
        <v>0</v>
      </c>
      <c r="E298" s="68">
        <v>0</v>
      </c>
      <c r="F298" s="68">
        <v>1853</v>
      </c>
      <c r="Q298" t="s">
        <v>20</v>
      </c>
      <c r="R298">
        <v>3</v>
      </c>
      <c r="S298">
        <v>0</v>
      </c>
      <c r="T298">
        <v>0</v>
      </c>
      <c r="U298">
        <v>0</v>
      </c>
      <c r="V298">
        <v>1853</v>
      </c>
    </row>
    <row r="299" spans="1:22" x14ac:dyDescent="0.25">
      <c r="A299" s="68" t="s">
        <v>20</v>
      </c>
      <c r="B299" s="68">
        <v>3</v>
      </c>
      <c r="C299" s="68">
        <v>0</v>
      </c>
      <c r="D299" s="68">
        <v>0</v>
      </c>
      <c r="E299" s="68">
        <v>1</v>
      </c>
      <c r="F299" s="68">
        <v>296</v>
      </c>
      <c r="Q299" t="s">
        <v>20</v>
      </c>
      <c r="R299">
        <v>3</v>
      </c>
      <c r="S299">
        <v>0</v>
      </c>
      <c r="T299">
        <v>0</v>
      </c>
      <c r="U299">
        <v>1</v>
      </c>
      <c r="V299">
        <v>296</v>
      </c>
    </row>
    <row r="300" spans="1:22" x14ac:dyDescent="0.25">
      <c r="A300" s="68" t="s">
        <v>20</v>
      </c>
      <c r="B300" s="68">
        <v>3</v>
      </c>
      <c r="C300" s="68">
        <v>0</v>
      </c>
      <c r="D300" s="68">
        <v>1</v>
      </c>
      <c r="E300" s="68">
        <v>0</v>
      </c>
      <c r="F300" s="68">
        <v>366</v>
      </c>
      <c r="Q300" t="s">
        <v>20</v>
      </c>
      <c r="R300">
        <v>3</v>
      </c>
      <c r="S300">
        <v>0</v>
      </c>
      <c r="T300">
        <v>1</v>
      </c>
      <c r="U300">
        <v>0</v>
      </c>
      <c r="V300">
        <v>366</v>
      </c>
    </row>
    <row r="301" spans="1:22" x14ac:dyDescent="0.25">
      <c r="A301" s="68" t="s">
        <v>20</v>
      </c>
      <c r="B301" s="68">
        <v>3</v>
      </c>
      <c r="C301" s="68">
        <v>0</v>
      </c>
      <c r="D301" s="68">
        <v>1</v>
      </c>
      <c r="E301" s="68">
        <v>1</v>
      </c>
      <c r="F301" s="68">
        <v>277</v>
      </c>
      <c r="Q301" t="s">
        <v>20</v>
      </c>
      <c r="R301">
        <v>3</v>
      </c>
      <c r="S301">
        <v>0</v>
      </c>
      <c r="T301">
        <v>1</v>
      </c>
      <c r="U301">
        <v>1</v>
      </c>
      <c r="V301">
        <v>277</v>
      </c>
    </row>
    <row r="302" spans="1:22" x14ac:dyDescent="0.25">
      <c r="A302" s="68" t="s">
        <v>20</v>
      </c>
      <c r="B302" s="68">
        <v>3</v>
      </c>
      <c r="C302" s="68">
        <v>1</v>
      </c>
      <c r="D302" s="68">
        <v>0</v>
      </c>
      <c r="E302" s="68">
        <v>0</v>
      </c>
      <c r="F302" s="68">
        <v>55</v>
      </c>
      <c r="Q302" t="s">
        <v>20</v>
      </c>
      <c r="R302">
        <v>3</v>
      </c>
      <c r="S302">
        <v>1</v>
      </c>
      <c r="T302">
        <v>0</v>
      </c>
      <c r="U302">
        <v>0</v>
      </c>
      <c r="V302">
        <v>55</v>
      </c>
    </row>
    <row r="303" spans="1:22" x14ac:dyDescent="0.25">
      <c r="A303" s="68" t="s">
        <v>20</v>
      </c>
      <c r="B303" s="68">
        <v>3</v>
      </c>
      <c r="C303" s="68">
        <v>1</v>
      </c>
      <c r="D303" s="68">
        <v>0</v>
      </c>
      <c r="E303" s="68">
        <v>1</v>
      </c>
      <c r="F303" s="68">
        <v>4</v>
      </c>
      <c r="Q303" t="s">
        <v>20</v>
      </c>
      <c r="R303">
        <v>3</v>
      </c>
      <c r="S303">
        <v>1</v>
      </c>
      <c r="T303">
        <v>0</v>
      </c>
      <c r="U303">
        <v>1</v>
      </c>
      <c r="V303">
        <v>4</v>
      </c>
    </row>
    <row r="304" spans="1:22" x14ac:dyDescent="0.25">
      <c r="A304" s="68" t="s">
        <v>20</v>
      </c>
      <c r="B304" s="68">
        <v>3</v>
      </c>
      <c r="C304" s="68">
        <v>1</v>
      </c>
      <c r="D304" s="68">
        <v>1</v>
      </c>
      <c r="E304" s="68">
        <v>0</v>
      </c>
      <c r="F304" s="68">
        <v>44</v>
      </c>
      <c r="Q304" t="s">
        <v>20</v>
      </c>
      <c r="R304">
        <v>3</v>
      </c>
      <c r="S304">
        <v>1</v>
      </c>
      <c r="T304">
        <v>1</v>
      </c>
      <c r="U304">
        <v>0</v>
      </c>
      <c r="V304">
        <v>44</v>
      </c>
    </row>
    <row r="305" spans="1:22" x14ac:dyDescent="0.25">
      <c r="A305" s="68" t="s">
        <v>20</v>
      </c>
      <c r="B305" s="68">
        <v>3</v>
      </c>
      <c r="C305" s="68">
        <v>1</v>
      </c>
      <c r="D305" s="68">
        <v>1</v>
      </c>
      <c r="E305" s="68">
        <v>1</v>
      </c>
      <c r="F305" s="68">
        <v>22</v>
      </c>
      <c r="Q305" t="s">
        <v>20</v>
      </c>
      <c r="R305">
        <v>3</v>
      </c>
      <c r="S305">
        <v>1</v>
      </c>
      <c r="T305">
        <v>1</v>
      </c>
      <c r="U305">
        <v>1</v>
      </c>
      <c r="V305">
        <v>22</v>
      </c>
    </row>
    <row r="306" spans="1:22" x14ac:dyDescent="0.25">
      <c r="A306" s="68" t="s">
        <v>20</v>
      </c>
      <c r="B306" s="68">
        <v>4</v>
      </c>
      <c r="C306" s="68">
        <v>0</v>
      </c>
      <c r="D306" s="68">
        <v>0</v>
      </c>
      <c r="E306" s="68">
        <v>0</v>
      </c>
      <c r="F306" s="68">
        <v>1941</v>
      </c>
      <c r="Q306" t="s">
        <v>20</v>
      </c>
      <c r="R306">
        <v>4</v>
      </c>
      <c r="S306">
        <v>0</v>
      </c>
      <c r="T306">
        <v>0</v>
      </c>
      <c r="U306">
        <v>0</v>
      </c>
      <c r="V306">
        <v>1941</v>
      </c>
    </row>
    <row r="307" spans="1:22" x14ac:dyDescent="0.25">
      <c r="A307" s="68" t="s">
        <v>20</v>
      </c>
      <c r="B307" s="68">
        <v>4</v>
      </c>
      <c r="C307" s="68">
        <v>0</v>
      </c>
      <c r="D307" s="68">
        <v>0</v>
      </c>
      <c r="E307" s="68">
        <v>1</v>
      </c>
      <c r="F307" s="68">
        <v>271</v>
      </c>
      <c r="Q307" t="s">
        <v>20</v>
      </c>
      <c r="R307">
        <v>4</v>
      </c>
      <c r="S307">
        <v>0</v>
      </c>
      <c r="T307">
        <v>0</v>
      </c>
      <c r="U307">
        <v>1</v>
      </c>
      <c r="V307">
        <v>271</v>
      </c>
    </row>
    <row r="308" spans="1:22" x14ac:dyDescent="0.25">
      <c r="A308" s="68" t="s">
        <v>20</v>
      </c>
      <c r="B308" s="68">
        <v>4</v>
      </c>
      <c r="C308" s="68">
        <v>0</v>
      </c>
      <c r="D308" s="68">
        <v>1</v>
      </c>
      <c r="E308" s="68">
        <v>0</v>
      </c>
      <c r="F308" s="68">
        <v>394</v>
      </c>
      <c r="Q308" t="s">
        <v>20</v>
      </c>
      <c r="R308">
        <v>4</v>
      </c>
      <c r="S308">
        <v>0</v>
      </c>
      <c r="T308">
        <v>1</v>
      </c>
      <c r="U308">
        <v>0</v>
      </c>
      <c r="V308">
        <v>394</v>
      </c>
    </row>
    <row r="309" spans="1:22" x14ac:dyDescent="0.25">
      <c r="A309" s="68" t="s">
        <v>20</v>
      </c>
      <c r="B309" s="68">
        <v>4</v>
      </c>
      <c r="C309" s="68">
        <v>0</v>
      </c>
      <c r="D309" s="68">
        <v>1</v>
      </c>
      <c r="E309" s="68">
        <v>1</v>
      </c>
      <c r="F309" s="68">
        <v>281</v>
      </c>
      <c r="Q309" t="s">
        <v>20</v>
      </c>
      <c r="R309">
        <v>4</v>
      </c>
      <c r="S309">
        <v>0</v>
      </c>
      <c r="T309">
        <v>1</v>
      </c>
      <c r="U309">
        <v>1</v>
      </c>
      <c r="V309">
        <v>281</v>
      </c>
    </row>
    <row r="310" spans="1:22" x14ac:dyDescent="0.25">
      <c r="A310" s="68" t="s">
        <v>20</v>
      </c>
      <c r="B310" s="68">
        <v>4</v>
      </c>
      <c r="C310" s="68">
        <v>1</v>
      </c>
      <c r="D310" s="68">
        <v>0</v>
      </c>
      <c r="E310" s="68">
        <v>0</v>
      </c>
      <c r="F310" s="68">
        <v>48</v>
      </c>
      <c r="Q310" t="s">
        <v>20</v>
      </c>
      <c r="R310">
        <v>4</v>
      </c>
      <c r="S310">
        <v>1</v>
      </c>
      <c r="T310">
        <v>0</v>
      </c>
      <c r="U310">
        <v>0</v>
      </c>
      <c r="V310">
        <v>48</v>
      </c>
    </row>
    <row r="311" spans="1:22" x14ac:dyDescent="0.25">
      <c r="A311" s="68" t="s">
        <v>20</v>
      </c>
      <c r="B311" s="68">
        <v>4</v>
      </c>
      <c r="C311" s="68">
        <v>1</v>
      </c>
      <c r="D311" s="68">
        <v>0</v>
      </c>
      <c r="E311" s="68">
        <v>1</v>
      </c>
      <c r="F311" s="68">
        <v>13</v>
      </c>
      <c r="Q311" t="s">
        <v>20</v>
      </c>
      <c r="R311">
        <v>4</v>
      </c>
      <c r="S311">
        <v>1</v>
      </c>
      <c r="T311">
        <v>0</v>
      </c>
      <c r="U311">
        <v>1</v>
      </c>
      <c r="V311">
        <v>13</v>
      </c>
    </row>
    <row r="312" spans="1:22" x14ac:dyDescent="0.25">
      <c r="A312" s="68" t="s">
        <v>20</v>
      </c>
      <c r="B312" s="68">
        <v>4</v>
      </c>
      <c r="C312" s="68">
        <v>1</v>
      </c>
      <c r="D312" s="68">
        <v>1</v>
      </c>
      <c r="E312" s="68">
        <v>0</v>
      </c>
      <c r="F312" s="68">
        <v>42</v>
      </c>
      <c r="Q312" t="s">
        <v>20</v>
      </c>
      <c r="R312">
        <v>4</v>
      </c>
      <c r="S312">
        <v>1</v>
      </c>
      <c r="T312">
        <v>1</v>
      </c>
      <c r="U312">
        <v>0</v>
      </c>
      <c r="V312">
        <v>42</v>
      </c>
    </row>
    <row r="313" spans="1:22" x14ac:dyDescent="0.25">
      <c r="A313" s="68" t="s">
        <v>20</v>
      </c>
      <c r="B313" s="68">
        <v>4</v>
      </c>
      <c r="C313" s="68">
        <v>1</v>
      </c>
      <c r="D313" s="68">
        <v>1</v>
      </c>
      <c r="E313" s="68">
        <v>1</v>
      </c>
      <c r="F313" s="68">
        <v>24</v>
      </c>
      <c r="Q313" t="s">
        <v>20</v>
      </c>
      <c r="R313">
        <v>4</v>
      </c>
      <c r="S313">
        <v>1</v>
      </c>
      <c r="T313">
        <v>1</v>
      </c>
      <c r="U313">
        <v>1</v>
      </c>
      <c r="V313">
        <v>24</v>
      </c>
    </row>
    <row r="314" spans="1:22" x14ac:dyDescent="0.25">
      <c r="A314" s="68" t="s">
        <v>20</v>
      </c>
      <c r="B314" s="68" t="s">
        <v>197</v>
      </c>
      <c r="C314" s="68">
        <v>0</v>
      </c>
      <c r="D314" s="68">
        <v>0</v>
      </c>
      <c r="E314" s="68">
        <v>0</v>
      </c>
      <c r="F314" s="68">
        <v>2082</v>
      </c>
      <c r="Q314" t="s">
        <v>20</v>
      </c>
      <c r="R314" t="s">
        <v>197</v>
      </c>
      <c r="S314">
        <v>0</v>
      </c>
      <c r="T314">
        <v>0</v>
      </c>
      <c r="U314">
        <v>0</v>
      </c>
      <c r="V314">
        <v>2082</v>
      </c>
    </row>
    <row r="315" spans="1:22" x14ac:dyDescent="0.25">
      <c r="A315" s="68" t="s">
        <v>20</v>
      </c>
      <c r="B315" s="68" t="s">
        <v>197</v>
      </c>
      <c r="C315" s="68">
        <v>0</v>
      </c>
      <c r="D315" s="68">
        <v>0</v>
      </c>
      <c r="E315" s="68">
        <v>1</v>
      </c>
      <c r="F315" s="68">
        <v>322</v>
      </c>
      <c r="Q315" t="s">
        <v>20</v>
      </c>
      <c r="R315" t="s">
        <v>197</v>
      </c>
      <c r="S315">
        <v>0</v>
      </c>
      <c r="T315">
        <v>0</v>
      </c>
      <c r="U315">
        <v>1</v>
      </c>
      <c r="V315">
        <v>322</v>
      </c>
    </row>
    <row r="316" spans="1:22" x14ac:dyDescent="0.25">
      <c r="A316" s="68" t="s">
        <v>20</v>
      </c>
      <c r="B316" s="68" t="s">
        <v>197</v>
      </c>
      <c r="C316" s="68">
        <v>0</v>
      </c>
      <c r="D316" s="68">
        <v>1</v>
      </c>
      <c r="E316" s="68">
        <v>0</v>
      </c>
      <c r="F316" s="68">
        <v>361</v>
      </c>
      <c r="Q316" t="s">
        <v>20</v>
      </c>
      <c r="R316" t="s">
        <v>197</v>
      </c>
      <c r="S316">
        <v>0</v>
      </c>
      <c r="T316">
        <v>1</v>
      </c>
      <c r="U316">
        <v>0</v>
      </c>
      <c r="V316">
        <v>361</v>
      </c>
    </row>
    <row r="317" spans="1:22" x14ac:dyDescent="0.25">
      <c r="A317" s="68" t="s">
        <v>20</v>
      </c>
      <c r="B317" s="68" t="s">
        <v>197</v>
      </c>
      <c r="C317" s="68">
        <v>0</v>
      </c>
      <c r="D317" s="68">
        <v>1</v>
      </c>
      <c r="E317" s="68">
        <v>1</v>
      </c>
      <c r="F317" s="68">
        <v>291</v>
      </c>
      <c r="Q317" t="s">
        <v>20</v>
      </c>
      <c r="R317" t="s">
        <v>197</v>
      </c>
      <c r="S317">
        <v>0</v>
      </c>
      <c r="T317">
        <v>1</v>
      </c>
      <c r="U317">
        <v>1</v>
      </c>
      <c r="V317">
        <v>291</v>
      </c>
    </row>
    <row r="318" spans="1:22" x14ac:dyDescent="0.25">
      <c r="A318" s="68" t="s">
        <v>20</v>
      </c>
      <c r="B318" s="68" t="s">
        <v>197</v>
      </c>
      <c r="C318" s="68">
        <v>1</v>
      </c>
      <c r="D318" s="68">
        <v>0</v>
      </c>
      <c r="E318" s="68">
        <v>0</v>
      </c>
      <c r="F318" s="68">
        <v>45</v>
      </c>
      <c r="Q318" t="s">
        <v>20</v>
      </c>
      <c r="R318" t="s">
        <v>197</v>
      </c>
      <c r="S318">
        <v>1</v>
      </c>
      <c r="T318">
        <v>0</v>
      </c>
      <c r="U318">
        <v>0</v>
      </c>
      <c r="V318">
        <v>45</v>
      </c>
    </row>
    <row r="319" spans="1:22" x14ac:dyDescent="0.25">
      <c r="A319" s="68" t="s">
        <v>20</v>
      </c>
      <c r="B319" s="68" t="s">
        <v>197</v>
      </c>
      <c r="C319" s="68">
        <v>1</v>
      </c>
      <c r="D319" s="68">
        <v>0</v>
      </c>
      <c r="E319" s="68">
        <v>1</v>
      </c>
      <c r="F319" s="68">
        <v>9</v>
      </c>
      <c r="Q319" t="s">
        <v>20</v>
      </c>
      <c r="R319" t="s">
        <v>197</v>
      </c>
      <c r="S319">
        <v>1</v>
      </c>
      <c r="T319">
        <v>0</v>
      </c>
      <c r="U319">
        <v>1</v>
      </c>
      <c r="V319">
        <v>9</v>
      </c>
    </row>
    <row r="320" spans="1:22" x14ac:dyDescent="0.25">
      <c r="A320" s="68" t="s">
        <v>20</v>
      </c>
      <c r="B320" s="68" t="s">
        <v>197</v>
      </c>
      <c r="C320" s="68">
        <v>1</v>
      </c>
      <c r="D320" s="68">
        <v>1</v>
      </c>
      <c r="E320" s="68">
        <v>0</v>
      </c>
      <c r="F320" s="68">
        <v>32</v>
      </c>
      <c r="Q320" t="s">
        <v>20</v>
      </c>
      <c r="R320" t="s">
        <v>197</v>
      </c>
      <c r="S320">
        <v>1</v>
      </c>
      <c r="T320">
        <v>1</v>
      </c>
      <c r="U320">
        <v>0</v>
      </c>
      <c r="V320">
        <v>32</v>
      </c>
    </row>
    <row r="321" spans="1:22" x14ac:dyDescent="0.25">
      <c r="A321" s="68" t="s">
        <v>20</v>
      </c>
      <c r="B321" s="68" t="s">
        <v>197</v>
      </c>
      <c r="C321" s="68">
        <v>1</v>
      </c>
      <c r="D321" s="68">
        <v>1</v>
      </c>
      <c r="E321" s="68">
        <v>1</v>
      </c>
      <c r="F321" s="68">
        <v>22</v>
      </c>
      <c r="Q321" t="s">
        <v>20</v>
      </c>
      <c r="R321" t="s">
        <v>197</v>
      </c>
      <c r="S321">
        <v>1</v>
      </c>
      <c r="T321">
        <v>1</v>
      </c>
      <c r="U321">
        <v>1</v>
      </c>
      <c r="V321">
        <v>22</v>
      </c>
    </row>
    <row r="322" spans="1:22" x14ac:dyDescent="0.25">
      <c r="A322" s="68" t="s">
        <v>114</v>
      </c>
      <c r="B322" s="68" t="s">
        <v>196</v>
      </c>
      <c r="C322" s="68">
        <v>0</v>
      </c>
      <c r="D322" s="68">
        <v>0</v>
      </c>
      <c r="E322" s="68">
        <v>0</v>
      </c>
      <c r="F322" s="68">
        <v>6197</v>
      </c>
      <c r="Q322" t="s">
        <v>114</v>
      </c>
      <c r="R322" t="s">
        <v>196</v>
      </c>
      <c r="S322">
        <v>0</v>
      </c>
      <c r="T322">
        <v>0</v>
      </c>
      <c r="U322">
        <v>0</v>
      </c>
      <c r="V322">
        <v>6197</v>
      </c>
    </row>
    <row r="323" spans="1:22" x14ac:dyDescent="0.25">
      <c r="A323" s="68" t="s">
        <v>114</v>
      </c>
      <c r="B323" s="68" t="s">
        <v>196</v>
      </c>
      <c r="C323" s="68">
        <v>0</v>
      </c>
      <c r="D323" s="68">
        <v>0</v>
      </c>
      <c r="E323" s="68">
        <v>1</v>
      </c>
      <c r="F323" s="68">
        <v>1903</v>
      </c>
      <c r="Q323" t="s">
        <v>114</v>
      </c>
      <c r="R323" t="s">
        <v>196</v>
      </c>
      <c r="S323">
        <v>0</v>
      </c>
      <c r="T323">
        <v>0</v>
      </c>
      <c r="U323">
        <v>1</v>
      </c>
      <c r="V323">
        <v>1903</v>
      </c>
    </row>
    <row r="324" spans="1:22" x14ac:dyDescent="0.25">
      <c r="A324" s="68" t="s">
        <v>114</v>
      </c>
      <c r="B324" s="68" t="s">
        <v>196</v>
      </c>
      <c r="C324" s="68">
        <v>0</v>
      </c>
      <c r="D324" s="68">
        <v>1</v>
      </c>
      <c r="E324" s="68">
        <v>0</v>
      </c>
      <c r="F324" s="68">
        <v>1927</v>
      </c>
      <c r="Q324" t="s">
        <v>114</v>
      </c>
      <c r="R324" t="s">
        <v>196</v>
      </c>
      <c r="S324">
        <v>0</v>
      </c>
      <c r="T324">
        <v>1</v>
      </c>
      <c r="U324">
        <v>0</v>
      </c>
      <c r="V324">
        <v>1927</v>
      </c>
    </row>
    <row r="325" spans="1:22" x14ac:dyDescent="0.25">
      <c r="A325" s="68" t="s">
        <v>114</v>
      </c>
      <c r="B325" s="68" t="s">
        <v>196</v>
      </c>
      <c r="C325" s="68">
        <v>0</v>
      </c>
      <c r="D325" s="68">
        <v>1</v>
      </c>
      <c r="E325" s="68">
        <v>1</v>
      </c>
      <c r="F325" s="68">
        <v>561</v>
      </c>
      <c r="Q325" t="s">
        <v>114</v>
      </c>
      <c r="R325" t="s">
        <v>196</v>
      </c>
      <c r="S325">
        <v>0</v>
      </c>
      <c r="T325">
        <v>1</v>
      </c>
      <c r="U325">
        <v>1</v>
      </c>
      <c r="V325">
        <v>561</v>
      </c>
    </row>
    <row r="326" spans="1:22" x14ac:dyDescent="0.25">
      <c r="A326" s="68" t="s">
        <v>114</v>
      </c>
      <c r="B326" s="68" t="s">
        <v>196</v>
      </c>
      <c r="C326" s="68">
        <v>1</v>
      </c>
      <c r="D326" s="68">
        <v>0</v>
      </c>
      <c r="E326" s="68">
        <v>0</v>
      </c>
      <c r="F326" s="68">
        <v>2318</v>
      </c>
      <c r="Q326" t="s">
        <v>114</v>
      </c>
      <c r="R326" t="s">
        <v>196</v>
      </c>
      <c r="S326">
        <v>1</v>
      </c>
      <c r="T326">
        <v>0</v>
      </c>
      <c r="U326">
        <v>0</v>
      </c>
      <c r="V326">
        <v>2318</v>
      </c>
    </row>
    <row r="327" spans="1:22" x14ac:dyDescent="0.25">
      <c r="A327" s="68" t="s">
        <v>114</v>
      </c>
      <c r="B327" s="68" t="s">
        <v>196</v>
      </c>
      <c r="C327" s="68">
        <v>1</v>
      </c>
      <c r="D327" s="68">
        <v>0</v>
      </c>
      <c r="E327" s="68">
        <v>1</v>
      </c>
      <c r="F327" s="68">
        <v>64</v>
      </c>
      <c r="Q327" t="s">
        <v>114</v>
      </c>
      <c r="R327" t="s">
        <v>196</v>
      </c>
      <c r="S327">
        <v>1</v>
      </c>
      <c r="T327">
        <v>0</v>
      </c>
      <c r="U327">
        <v>1</v>
      </c>
      <c r="V327">
        <v>64</v>
      </c>
    </row>
    <row r="328" spans="1:22" x14ac:dyDescent="0.25">
      <c r="A328" s="68" t="s">
        <v>114</v>
      </c>
      <c r="B328" s="68" t="s">
        <v>196</v>
      </c>
      <c r="C328" s="68">
        <v>1</v>
      </c>
      <c r="D328" s="68">
        <v>1</v>
      </c>
      <c r="E328" s="68">
        <v>0</v>
      </c>
      <c r="F328" s="68">
        <v>1544</v>
      </c>
      <c r="Q328" t="s">
        <v>114</v>
      </c>
      <c r="R328" t="s">
        <v>196</v>
      </c>
      <c r="S328">
        <v>1</v>
      </c>
      <c r="T328">
        <v>1</v>
      </c>
      <c r="U328">
        <v>0</v>
      </c>
      <c r="V328">
        <v>1544</v>
      </c>
    </row>
    <row r="329" spans="1:22" x14ac:dyDescent="0.25">
      <c r="A329" s="68" t="s">
        <v>114</v>
      </c>
      <c r="B329" s="68" t="s">
        <v>196</v>
      </c>
      <c r="C329" s="68">
        <v>1</v>
      </c>
      <c r="D329" s="68">
        <v>1</v>
      </c>
      <c r="E329" s="68">
        <v>1</v>
      </c>
      <c r="F329" s="68">
        <v>72</v>
      </c>
      <c r="Q329" t="s">
        <v>114</v>
      </c>
      <c r="R329" t="s">
        <v>196</v>
      </c>
      <c r="S329">
        <v>1</v>
      </c>
      <c r="T329">
        <v>1</v>
      </c>
      <c r="U329">
        <v>1</v>
      </c>
      <c r="V329">
        <v>72</v>
      </c>
    </row>
    <row r="330" spans="1:22" x14ac:dyDescent="0.25">
      <c r="A330" s="68" t="s">
        <v>114</v>
      </c>
      <c r="B330" s="68">
        <v>2</v>
      </c>
      <c r="C330" s="68">
        <v>0</v>
      </c>
      <c r="D330" s="68">
        <v>0</v>
      </c>
      <c r="E330" s="68">
        <v>0</v>
      </c>
      <c r="F330" s="68">
        <v>8228</v>
      </c>
      <c r="Q330" t="s">
        <v>114</v>
      </c>
      <c r="R330">
        <v>2</v>
      </c>
      <c r="S330">
        <v>0</v>
      </c>
      <c r="T330">
        <v>0</v>
      </c>
      <c r="U330">
        <v>0</v>
      </c>
      <c r="V330">
        <v>8228</v>
      </c>
    </row>
    <row r="331" spans="1:22" x14ac:dyDescent="0.25">
      <c r="A331" s="68" t="s">
        <v>114</v>
      </c>
      <c r="B331" s="68">
        <v>2</v>
      </c>
      <c r="C331" s="68">
        <v>0</v>
      </c>
      <c r="D331" s="68">
        <v>0</v>
      </c>
      <c r="E331" s="68">
        <v>1</v>
      </c>
      <c r="F331" s="68">
        <v>2256</v>
      </c>
      <c r="Q331" t="s">
        <v>114</v>
      </c>
      <c r="R331">
        <v>2</v>
      </c>
      <c r="S331">
        <v>0</v>
      </c>
      <c r="T331">
        <v>0</v>
      </c>
      <c r="U331">
        <v>1</v>
      </c>
      <c r="V331">
        <v>2256</v>
      </c>
    </row>
    <row r="332" spans="1:22" x14ac:dyDescent="0.25">
      <c r="A332" s="68" t="s">
        <v>114</v>
      </c>
      <c r="B332" s="68">
        <v>2</v>
      </c>
      <c r="C332" s="68">
        <v>0</v>
      </c>
      <c r="D332" s="68">
        <v>1</v>
      </c>
      <c r="E332" s="68">
        <v>0</v>
      </c>
      <c r="F332" s="68">
        <v>2213</v>
      </c>
      <c r="Q332" t="s">
        <v>114</v>
      </c>
      <c r="R332">
        <v>2</v>
      </c>
      <c r="S332">
        <v>0</v>
      </c>
      <c r="T332">
        <v>1</v>
      </c>
      <c r="U332">
        <v>0</v>
      </c>
      <c r="V332">
        <v>2213</v>
      </c>
    </row>
    <row r="333" spans="1:22" x14ac:dyDescent="0.25">
      <c r="A333" s="68" t="s">
        <v>114</v>
      </c>
      <c r="B333" s="68">
        <v>2</v>
      </c>
      <c r="C333" s="68">
        <v>0</v>
      </c>
      <c r="D333" s="68">
        <v>1</v>
      </c>
      <c r="E333" s="68">
        <v>1</v>
      </c>
      <c r="F333" s="68">
        <v>655</v>
      </c>
      <c r="Q333" t="s">
        <v>114</v>
      </c>
      <c r="R333">
        <v>2</v>
      </c>
      <c r="S333">
        <v>0</v>
      </c>
      <c r="T333">
        <v>1</v>
      </c>
      <c r="U333">
        <v>1</v>
      </c>
      <c r="V333">
        <v>655</v>
      </c>
    </row>
    <row r="334" spans="1:22" x14ac:dyDescent="0.25">
      <c r="A334" s="68" t="s">
        <v>114</v>
      </c>
      <c r="B334" s="68">
        <v>2</v>
      </c>
      <c r="C334" s="68">
        <v>1</v>
      </c>
      <c r="D334" s="68">
        <v>0</v>
      </c>
      <c r="E334" s="68">
        <v>0</v>
      </c>
      <c r="F334" s="68">
        <v>2864</v>
      </c>
      <c r="Q334" t="s">
        <v>114</v>
      </c>
      <c r="R334">
        <v>2</v>
      </c>
      <c r="S334">
        <v>1</v>
      </c>
      <c r="T334">
        <v>0</v>
      </c>
      <c r="U334">
        <v>0</v>
      </c>
      <c r="V334">
        <v>2864</v>
      </c>
    </row>
    <row r="335" spans="1:22" x14ac:dyDescent="0.25">
      <c r="A335" s="68" t="s">
        <v>114</v>
      </c>
      <c r="B335" s="68">
        <v>2</v>
      </c>
      <c r="C335" s="68">
        <v>1</v>
      </c>
      <c r="D335" s="68">
        <v>0</v>
      </c>
      <c r="E335" s="68">
        <v>1</v>
      </c>
      <c r="F335" s="68">
        <v>114</v>
      </c>
      <c r="Q335" t="s">
        <v>114</v>
      </c>
      <c r="R335">
        <v>2</v>
      </c>
      <c r="S335">
        <v>1</v>
      </c>
      <c r="T335">
        <v>0</v>
      </c>
      <c r="U335">
        <v>1</v>
      </c>
      <c r="V335">
        <v>114</v>
      </c>
    </row>
    <row r="336" spans="1:22" x14ac:dyDescent="0.25">
      <c r="A336" s="68" t="s">
        <v>114</v>
      </c>
      <c r="B336" s="68">
        <v>2</v>
      </c>
      <c r="C336" s="68">
        <v>1</v>
      </c>
      <c r="D336" s="68">
        <v>1</v>
      </c>
      <c r="E336" s="68">
        <v>0</v>
      </c>
      <c r="F336" s="68">
        <v>1887</v>
      </c>
      <c r="Q336" t="s">
        <v>114</v>
      </c>
      <c r="R336">
        <v>2</v>
      </c>
      <c r="S336">
        <v>1</v>
      </c>
      <c r="T336">
        <v>1</v>
      </c>
      <c r="U336">
        <v>0</v>
      </c>
      <c r="V336">
        <v>1887</v>
      </c>
    </row>
    <row r="337" spans="1:22" x14ac:dyDescent="0.25">
      <c r="A337" s="68" t="s">
        <v>114</v>
      </c>
      <c r="B337" s="68">
        <v>2</v>
      </c>
      <c r="C337" s="68">
        <v>1</v>
      </c>
      <c r="D337" s="68">
        <v>1</v>
      </c>
      <c r="E337" s="68">
        <v>1</v>
      </c>
      <c r="F337" s="68">
        <v>53</v>
      </c>
      <c r="Q337" t="s">
        <v>114</v>
      </c>
      <c r="R337">
        <v>2</v>
      </c>
      <c r="S337">
        <v>1</v>
      </c>
      <c r="T337">
        <v>1</v>
      </c>
      <c r="U337">
        <v>1</v>
      </c>
      <c r="V337">
        <v>53</v>
      </c>
    </row>
    <row r="338" spans="1:22" x14ac:dyDescent="0.25">
      <c r="A338" s="68" t="s">
        <v>114</v>
      </c>
      <c r="B338" s="68">
        <v>3</v>
      </c>
      <c r="C338" s="68">
        <v>0</v>
      </c>
      <c r="D338" s="68">
        <v>0</v>
      </c>
      <c r="E338" s="68">
        <v>0</v>
      </c>
      <c r="F338" s="68">
        <v>9341</v>
      </c>
      <c r="Q338" t="s">
        <v>114</v>
      </c>
      <c r="R338">
        <v>3</v>
      </c>
      <c r="S338">
        <v>0</v>
      </c>
      <c r="T338">
        <v>0</v>
      </c>
      <c r="U338">
        <v>0</v>
      </c>
      <c r="V338">
        <v>9341</v>
      </c>
    </row>
    <row r="339" spans="1:22" x14ac:dyDescent="0.25">
      <c r="A339" s="68" t="s">
        <v>114</v>
      </c>
      <c r="B339" s="68">
        <v>3</v>
      </c>
      <c r="C339" s="68">
        <v>0</v>
      </c>
      <c r="D339" s="68">
        <v>0</v>
      </c>
      <c r="E339" s="68">
        <v>1</v>
      </c>
      <c r="F339" s="68">
        <v>2288</v>
      </c>
      <c r="Q339" t="s">
        <v>114</v>
      </c>
      <c r="R339">
        <v>3</v>
      </c>
      <c r="S339">
        <v>0</v>
      </c>
      <c r="T339">
        <v>0</v>
      </c>
      <c r="U339">
        <v>1</v>
      </c>
      <c r="V339">
        <v>2288</v>
      </c>
    </row>
    <row r="340" spans="1:22" x14ac:dyDescent="0.25">
      <c r="A340" s="68" t="s">
        <v>114</v>
      </c>
      <c r="B340" s="68">
        <v>3</v>
      </c>
      <c r="C340" s="68">
        <v>0</v>
      </c>
      <c r="D340" s="68">
        <v>1</v>
      </c>
      <c r="E340" s="68">
        <v>0</v>
      </c>
      <c r="F340" s="68">
        <v>2418</v>
      </c>
      <c r="Q340" t="s">
        <v>114</v>
      </c>
      <c r="R340">
        <v>3</v>
      </c>
      <c r="S340">
        <v>0</v>
      </c>
      <c r="T340">
        <v>1</v>
      </c>
      <c r="U340">
        <v>0</v>
      </c>
      <c r="V340">
        <v>2418</v>
      </c>
    </row>
    <row r="341" spans="1:22" x14ac:dyDescent="0.25">
      <c r="A341" s="68" t="s">
        <v>114</v>
      </c>
      <c r="B341" s="68">
        <v>3</v>
      </c>
      <c r="C341" s="68">
        <v>0</v>
      </c>
      <c r="D341" s="68">
        <v>1</v>
      </c>
      <c r="E341" s="68">
        <v>1</v>
      </c>
      <c r="F341" s="68">
        <v>695</v>
      </c>
      <c r="Q341" t="s">
        <v>114</v>
      </c>
      <c r="R341">
        <v>3</v>
      </c>
      <c r="S341">
        <v>0</v>
      </c>
      <c r="T341">
        <v>1</v>
      </c>
      <c r="U341">
        <v>1</v>
      </c>
      <c r="V341">
        <v>695</v>
      </c>
    </row>
    <row r="342" spans="1:22" x14ac:dyDescent="0.25">
      <c r="A342" s="68" t="s">
        <v>114</v>
      </c>
      <c r="B342" s="68">
        <v>3</v>
      </c>
      <c r="C342" s="68">
        <v>1</v>
      </c>
      <c r="D342" s="68">
        <v>0</v>
      </c>
      <c r="E342" s="68">
        <v>0</v>
      </c>
      <c r="F342" s="68">
        <v>3315</v>
      </c>
      <c r="Q342" t="s">
        <v>114</v>
      </c>
      <c r="R342">
        <v>3</v>
      </c>
      <c r="S342">
        <v>1</v>
      </c>
      <c r="T342">
        <v>0</v>
      </c>
      <c r="U342">
        <v>0</v>
      </c>
      <c r="V342">
        <v>3315</v>
      </c>
    </row>
    <row r="343" spans="1:22" x14ac:dyDescent="0.25">
      <c r="A343" s="68" t="s">
        <v>114</v>
      </c>
      <c r="B343" s="68">
        <v>3</v>
      </c>
      <c r="C343" s="68">
        <v>1</v>
      </c>
      <c r="D343" s="68">
        <v>0</v>
      </c>
      <c r="E343" s="68">
        <v>1</v>
      </c>
      <c r="F343" s="68">
        <v>110</v>
      </c>
      <c r="Q343" t="s">
        <v>114</v>
      </c>
      <c r="R343">
        <v>3</v>
      </c>
      <c r="S343">
        <v>1</v>
      </c>
      <c r="T343">
        <v>0</v>
      </c>
      <c r="U343">
        <v>1</v>
      </c>
      <c r="V343">
        <v>110</v>
      </c>
    </row>
    <row r="344" spans="1:22" x14ac:dyDescent="0.25">
      <c r="A344" s="68" t="s">
        <v>114</v>
      </c>
      <c r="B344" s="68">
        <v>3</v>
      </c>
      <c r="C344" s="68">
        <v>1</v>
      </c>
      <c r="D344" s="68">
        <v>1</v>
      </c>
      <c r="E344" s="68">
        <v>0</v>
      </c>
      <c r="F344" s="68">
        <v>2058</v>
      </c>
      <c r="Q344" t="s">
        <v>114</v>
      </c>
      <c r="R344">
        <v>3</v>
      </c>
      <c r="S344">
        <v>1</v>
      </c>
      <c r="T344">
        <v>1</v>
      </c>
      <c r="U344">
        <v>0</v>
      </c>
      <c r="V344">
        <v>2058</v>
      </c>
    </row>
    <row r="345" spans="1:22" x14ac:dyDescent="0.25">
      <c r="A345" s="68" t="s">
        <v>114</v>
      </c>
      <c r="B345" s="68">
        <v>3</v>
      </c>
      <c r="C345" s="68">
        <v>1</v>
      </c>
      <c r="D345" s="68">
        <v>1</v>
      </c>
      <c r="E345" s="68">
        <v>1</v>
      </c>
      <c r="F345" s="68">
        <v>84</v>
      </c>
      <c r="Q345" t="s">
        <v>114</v>
      </c>
      <c r="R345">
        <v>3</v>
      </c>
      <c r="S345">
        <v>1</v>
      </c>
      <c r="T345">
        <v>1</v>
      </c>
      <c r="U345">
        <v>1</v>
      </c>
      <c r="V345">
        <v>84</v>
      </c>
    </row>
    <row r="346" spans="1:22" x14ac:dyDescent="0.25">
      <c r="A346" s="68" t="s">
        <v>114</v>
      </c>
      <c r="B346" s="68">
        <v>4</v>
      </c>
      <c r="C346" s="68">
        <v>0</v>
      </c>
      <c r="D346" s="68">
        <v>0</v>
      </c>
      <c r="E346" s="68">
        <v>0</v>
      </c>
      <c r="F346" s="68">
        <v>10730</v>
      </c>
      <c r="Q346" t="s">
        <v>114</v>
      </c>
      <c r="R346">
        <v>4</v>
      </c>
      <c r="S346">
        <v>0</v>
      </c>
      <c r="T346">
        <v>0</v>
      </c>
      <c r="U346">
        <v>0</v>
      </c>
      <c r="V346">
        <v>10730</v>
      </c>
    </row>
    <row r="347" spans="1:22" x14ac:dyDescent="0.25">
      <c r="A347" s="68" t="s">
        <v>114</v>
      </c>
      <c r="B347" s="68">
        <v>4</v>
      </c>
      <c r="C347" s="68">
        <v>0</v>
      </c>
      <c r="D347" s="68">
        <v>0</v>
      </c>
      <c r="E347" s="68">
        <v>1</v>
      </c>
      <c r="F347" s="68">
        <v>2499</v>
      </c>
      <c r="Q347" t="s">
        <v>114</v>
      </c>
      <c r="R347">
        <v>4</v>
      </c>
      <c r="S347">
        <v>0</v>
      </c>
      <c r="T347">
        <v>0</v>
      </c>
      <c r="U347">
        <v>1</v>
      </c>
      <c r="V347">
        <v>2499</v>
      </c>
    </row>
    <row r="348" spans="1:22" x14ac:dyDescent="0.25">
      <c r="A348" s="68" t="s">
        <v>114</v>
      </c>
      <c r="B348" s="68">
        <v>4</v>
      </c>
      <c r="C348" s="68">
        <v>0</v>
      </c>
      <c r="D348" s="68">
        <v>1</v>
      </c>
      <c r="E348" s="68">
        <v>0</v>
      </c>
      <c r="F348" s="68">
        <v>2556</v>
      </c>
      <c r="Q348" t="s">
        <v>114</v>
      </c>
      <c r="R348">
        <v>4</v>
      </c>
      <c r="S348">
        <v>0</v>
      </c>
      <c r="T348">
        <v>1</v>
      </c>
      <c r="U348">
        <v>0</v>
      </c>
      <c r="V348">
        <v>2556</v>
      </c>
    </row>
    <row r="349" spans="1:22" x14ac:dyDescent="0.25">
      <c r="A349" s="68" t="s">
        <v>114</v>
      </c>
      <c r="B349" s="68">
        <v>4</v>
      </c>
      <c r="C349" s="68">
        <v>0</v>
      </c>
      <c r="D349" s="68">
        <v>1</v>
      </c>
      <c r="E349" s="68">
        <v>1</v>
      </c>
      <c r="F349" s="68">
        <v>769</v>
      </c>
      <c r="Q349" t="s">
        <v>114</v>
      </c>
      <c r="R349">
        <v>4</v>
      </c>
      <c r="S349">
        <v>0</v>
      </c>
      <c r="T349">
        <v>1</v>
      </c>
      <c r="U349">
        <v>1</v>
      </c>
      <c r="V349">
        <v>769</v>
      </c>
    </row>
    <row r="350" spans="1:22" x14ac:dyDescent="0.25">
      <c r="A350" s="68" t="s">
        <v>114</v>
      </c>
      <c r="B350" s="68">
        <v>4</v>
      </c>
      <c r="C350" s="68">
        <v>1</v>
      </c>
      <c r="D350" s="68">
        <v>0</v>
      </c>
      <c r="E350" s="68">
        <v>0</v>
      </c>
      <c r="F350" s="68">
        <v>3730</v>
      </c>
      <c r="Q350" t="s">
        <v>114</v>
      </c>
      <c r="R350">
        <v>4</v>
      </c>
      <c r="S350">
        <v>1</v>
      </c>
      <c r="T350">
        <v>0</v>
      </c>
      <c r="U350">
        <v>0</v>
      </c>
      <c r="V350">
        <v>3730</v>
      </c>
    </row>
    <row r="351" spans="1:22" x14ac:dyDescent="0.25">
      <c r="A351" s="68" t="s">
        <v>114</v>
      </c>
      <c r="B351" s="68">
        <v>4</v>
      </c>
      <c r="C351" s="68">
        <v>1</v>
      </c>
      <c r="D351" s="68">
        <v>0</v>
      </c>
      <c r="E351" s="68">
        <v>1</v>
      </c>
      <c r="F351" s="68">
        <v>93</v>
      </c>
      <c r="Q351" t="s">
        <v>114</v>
      </c>
      <c r="R351">
        <v>4</v>
      </c>
      <c r="S351">
        <v>1</v>
      </c>
      <c r="T351">
        <v>0</v>
      </c>
      <c r="U351">
        <v>1</v>
      </c>
      <c r="V351">
        <v>93</v>
      </c>
    </row>
    <row r="352" spans="1:22" x14ac:dyDescent="0.25">
      <c r="A352" s="68" t="s">
        <v>114</v>
      </c>
      <c r="B352" s="68">
        <v>4</v>
      </c>
      <c r="C352" s="68">
        <v>1</v>
      </c>
      <c r="D352" s="68">
        <v>1</v>
      </c>
      <c r="E352" s="68">
        <v>0</v>
      </c>
      <c r="F352" s="68">
        <v>2122</v>
      </c>
      <c r="Q352" t="s">
        <v>114</v>
      </c>
      <c r="R352">
        <v>4</v>
      </c>
      <c r="S352">
        <v>1</v>
      </c>
      <c r="T352">
        <v>1</v>
      </c>
      <c r="U352">
        <v>0</v>
      </c>
      <c r="V352">
        <v>2122</v>
      </c>
    </row>
    <row r="353" spans="1:22" x14ac:dyDescent="0.25">
      <c r="A353" s="68" t="s">
        <v>114</v>
      </c>
      <c r="B353" s="68">
        <v>4</v>
      </c>
      <c r="C353" s="68">
        <v>1</v>
      </c>
      <c r="D353" s="68">
        <v>1</v>
      </c>
      <c r="E353" s="68">
        <v>1</v>
      </c>
      <c r="F353" s="68">
        <v>69</v>
      </c>
      <c r="Q353" t="s">
        <v>114</v>
      </c>
      <c r="R353">
        <v>4</v>
      </c>
      <c r="S353">
        <v>1</v>
      </c>
      <c r="T353">
        <v>1</v>
      </c>
      <c r="U353">
        <v>1</v>
      </c>
      <c r="V353">
        <v>69</v>
      </c>
    </row>
    <row r="354" spans="1:22" x14ac:dyDescent="0.25">
      <c r="A354" s="68" t="s">
        <v>114</v>
      </c>
      <c r="B354" s="68" t="s">
        <v>197</v>
      </c>
      <c r="C354" s="68">
        <v>0</v>
      </c>
      <c r="D354" s="68">
        <v>0</v>
      </c>
      <c r="E354" s="68">
        <v>0</v>
      </c>
      <c r="F354" s="68">
        <v>12312</v>
      </c>
      <c r="Q354" t="s">
        <v>114</v>
      </c>
      <c r="R354" t="s">
        <v>197</v>
      </c>
      <c r="S354">
        <v>0</v>
      </c>
      <c r="T354">
        <v>0</v>
      </c>
      <c r="U354">
        <v>0</v>
      </c>
      <c r="V354">
        <v>12312</v>
      </c>
    </row>
    <row r="355" spans="1:22" x14ac:dyDescent="0.25">
      <c r="A355" s="68" t="s">
        <v>114</v>
      </c>
      <c r="B355" s="68" t="s">
        <v>197</v>
      </c>
      <c r="C355" s="68">
        <v>0</v>
      </c>
      <c r="D355" s="68">
        <v>0</v>
      </c>
      <c r="E355" s="68">
        <v>1</v>
      </c>
      <c r="F355" s="68">
        <v>2925</v>
      </c>
      <c r="Q355" t="s">
        <v>114</v>
      </c>
      <c r="R355" t="s">
        <v>197</v>
      </c>
      <c r="S355">
        <v>0</v>
      </c>
      <c r="T355">
        <v>0</v>
      </c>
      <c r="U355">
        <v>1</v>
      </c>
      <c r="V355">
        <v>2925</v>
      </c>
    </row>
    <row r="356" spans="1:22" x14ac:dyDescent="0.25">
      <c r="A356" s="68" t="s">
        <v>114</v>
      </c>
      <c r="B356" s="68" t="s">
        <v>197</v>
      </c>
      <c r="C356" s="68">
        <v>0</v>
      </c>
      <c r="D356" s="68">
        <v>1</v>
      </c>
      <c r="E356" s="68">
        <v>0</v>
      </c>
      <c r="F356" s="68">
        <v>2788</v>
      </c>
      <c r="Q356" t="s">
        <v>114</v>
      </c>
      <c r="R356" t="s">
        <v>197</v>
      </c>
      <c r="S356">
        <v>0</v>
      </c>
      <c r="T356">
        <v>1</v>
      </c>
      <c r="U356">
        <v>0</v>
      </c>
      <c r="V356">
        <v>2788</v>
      </c>
    </row>
    <row r="357" spans="1:22" x14ac:dyDescent="0.25">
      <c r="A357" s="68" t="s">
        <v>114</v>
      </c>
      <c r="B357" s="68" t="s">
        <v>197</v>
      </c>
      <c r="C357" s="68">
        <v>0</v>
      </c>
      <c r="D357" s="68">
        <v>1</v>
      </c>
      <c r="E357" s="68">
        <v>1</v>
      </c>
      <c r="F357" s="68">
        <v>848</v>
      </c>
      <c r="Q357" t="s">
        <v>114</v>
      </c>
      <c r="R357" t="s">
        <v>197</v>
      </c>
      <c r="S357">
        <v>0</v>
      </c>
      <c r="T357">
        <v>1</v>
      </c>
      <c r="U357">
        <v>1</v>
      </c>
      <c r="V357">
        <v>848</v>
      </c>
    </row>
    <row r="358" spans="1:22" x14ac:dyDescent="0.25">
      <c r="A358" s="68" t="s">
        <v>114</v>
      </c>
      <c r="B358" s="68" t="s">
        <v>197</v>
      </c>
      <c r="C358" s="68">
        <v>1</v>
      </c>
      <c r="D358" s="68">
        <v>0</v>
      </c>
      <c r="E358" s="68">
        <v>0</v>
      </c>
      <c r="F358" s="68">
        <v>4645</v>
      </c>
      <c r="Q358" t="s">
        <v>114</v>
      </c>
      <c r="R358" t="s">
        <v>197</v>
      </c>
      <c r="S358">
        <v>1</v>
      </c>
      <c r="T358">
        <v>0</v>
      </c>
      <c r="U358">
        <v>0</v>
      </c>
      <c r="V358">
        <v>4645</v>
      </c>
    </row>
    <row r="359" spans="1:22" x14ac:dyDescent="0.25">
      <c r="A359" s="68" t="s">
        <v>114</v>
      </c>
      <c r="B359" s="68" t="s">
        <v>197</v>
      </c>
      <c r="C359" s="68">
        <v>1</v>
      </c>
      <c r="D359" s="68">
        <v>0</v>
      </c>
      <c r="E359" s="68">
        <v>1</v>
      </c>
      <c r="F359" s="68">
        <v>156</v>
      </c>
      <c r="Q359" t="s">
        <v>114</v>
      </c>
      <c r="R359" t="s">
        <v>197</v>
      </c>
      <c r="S359">
        <v>1</v>
      </c>
      <c r="T359">
        <v>0</v>
      </c>
      <c r="U359">
        <v>1</v>
      </c>
      <c r="V359">
        <v>156</v>
      </c>
    </row>
    <row r="360" spans="1:22" x14ac:dyDescent="0.25">
      <c r="A360" s="68" t="s">
        <v>114</v>
      </c>
      <c r="B360" s="68" t="s">
        <v>197</v>
      </c>
      <c r="C360" s="68">
        <v>1</v>
      </c>
      <c r="D360" s="68">
        <v>1</v>
      </c>
      <c r="E360" s="68">
        <v>0</v>
      </c>
      <c r="F360" s="68">
        <v>2442</v>
      </c>
      <c r="Q360" t="s">
        <v>114</v>
      </c>
      <c r="R360" t="s">
        <v>197</v>
      </c>
      <c r="S360">
        <v>1</v>
      </c>
      <c r="T360">
        <v>1</v>
      </c>
      <c r="U360">
        <v>0</v>
      </c>
      <c r="V360">
        <v>2442</v>
      </c>
    </row>
    <row r="361" spans="1:22" x14ac:dyDescent="0.25">
      <c r="A361" s="68" t="s">
        <v>114</v>
      </c>
      <c r="B361" s="68" t="s">
        <v>197</v>
      </c>
      <c r="C361" s="68">
        <v>1</v>
      </c>
      <c r="D361" s="68">
        <v>1</v>
      </c>
      <c r="E361" s="68">
        <v>1</v>
      </c>
      <c r="F361" s="68">
        <v>85</v>
      </c>
      <c r="Q361" t="s">
        <v>114</v>
      </c>
      <c r="R361" t="s">
        <v>197</v>
      </c>
      <c r="S361">
        <v>1</v>
      </c>
      <c r="T361">
        <v>1</v>
      </c>
      <c r="U361">
        <v>1</v>
      </c>
      <c r="V361">
        <v>85</v>
      </c>
    </row>
    <row r="362" spans="1:22" x14ac:dyDescent="0.25">
      <c r="A362" s="68" t="s">
        <v>12</v>
      </c>
      <c r="B362" s="68" t="s">
        <v>196</v>
      </c>
      <c r="C362" s="68">
        <v>0</v>
      </c>
      <c r="D362" s="68">
        <v>0</v>
      </c>
      <c r="E362" s="68">
        <v>0</v>
      </c>
      <c r="F362" s="68">
        <v>1393</v>
      </c>
      <c r="Q362" t="s">
        <v>12</v>
      </c>
      <c r="R362" t="s">
        <v>196</v>
      </c>
      <c r="S362">
        <v>0</v>
      </c>
      <c r="T362">
        <v>0</v>
      </c>
      <c r="U362">
        <v>0</v>
      </c>
      <c r="V362">
        <v>1393</v>
      </c>
    </row>
    <row r="363" spans="1:22" x14ac:dyDescent="0.25">
      <c r="A363" s="68" t="s">
        <v>12</v>
      </c>
      <c r="B363" s="68" t="s">
        <v>196</v>
      </c>
      <c r="C363" s="68">
        <v>0</v>
      </c>
      <c r="D363" s="68">
        <v>0</v>
      </c>
      <c r="E363" s="68">
        <v>1</v>
      </c>
      <c r="F363" s="68">
        <v>241</v>
      </c>
      <c r="Q363" t="s">
        <v>12</v>
      </c>
      <c r="R363" t="s">
        <v>196</v>
      </c>
      <c r="S363">
        <v>0</v>
      </c>
      <c r="T363">
        <v>0</v>
      </c>
      <c r="U363">
        <v>1</v>
      </c>
      <c r="V363">
        <v>241</v>
      </c>
    </row>
    <row r="364" spans="1:22" x14ac:dyDescent="0.25">
      <c r="A364" s="68" t="s">
        <v>12</v>
      </c>
      <c r="B364" s="68" t="s">
        <v>196</v>
      </c>
      <c r="C364" s="68">
        <v>0</v>
      </c>
      <c r="D364" s="68">
        <v>1</v>
      </c>
      <c r="E364" s="68">
        <v>0</v>
      </c>
      <c r="F364" s="68">
        <v>689</v>
      </c>
      <c r="Q364" t="s">
        <v>12</v>
      </c>
      <c r="R364" t="s">
        <v>196</v>
      </c>
      <c r="S364">
        <v>0</v>
      </c>
      <c r="T364">
        <v>1</v>
      </c>
      <c r="U364">
        <v>0</v>
      </c>
      <c r="V364">
        <v>689</v>
      </c>
    </row>
    <row r="365" spans="1:22" x14ac:dyDescent="0.25">
      <c r="A365" s="68" t="s">
        <v>12</v>
      </c>
      <c r="B365" s="68" t="s">
        <v>196</v>
      </c>
      <c r="C365" s="68">
        <v>0</v>
      </c>
      <c r="D365" s="68">
        <v>1</v>
      </c>
      <c r="E365" s="68">
        <v>1</v>
      </c>
      <c r="F365" s="68">
        <v>556</v>
      </c>
      <c r="Q365" t="s">
        <v>12</v>
      </c>
      <c r="R365" t="s">
        <v>196</v>
      </c>
      <c r="S365">
        <v>0</v>
      </c>
      <c r="T365">
        <v>1</v>
      </c>
      <c r="U365">
        <v>1</v>
      </c>
      <c r="V365">
        <v>556</v>
      </c>
    </row>
    <row r="366" spans="1:22" x14ac:dyDescent="0.25">
      <c r="A366" s="68" t="s">
        <v>12</v>
      </c>
      <c r="B366" s="68" t="s">
        <v>196</v>
      </c>
      <c r="C366" s="68">
        <v>1</v>
      </c>
      <c r="D366" s="68">
        <v>0</v>
      </c>
      <c r="E366" s="68">
        <v>0</v>
      </c>
      <c r="F366" s="68">
        <v>511</v>
      </c>
      <c r="Q366" t="s">
        <v>12</v>
      </c>
      <c r="R366" t="s">
        <v>196</v>
      </c>
      <c r="S366">
        <v>1</v>
      </c>
      <c r="T366">
        <v>0</v>
      </c>
      <c r="U366">
        <v>0</v>
      </c>
      <c r="V366">
        <v>511</v>
      </c>
    </row>
    <row r="367" spans="1:22" x14ac:dyDescent="0.25">
      <c r="A367" s="68" t="s">
        <v>12</v>
      </c>
      <c r="B367" s="68" t="s">
        <v>196</v>
      </c>
      <c r="C367" s="68">
        <v>1</v>
      </c>
      <c r="D367" s="68">
        <v>0</v>
      </c>
      <c r="E367" s="68">
        <v>1</v>
      </c>
      <c r="F367" s="68">
        <v>15</v>
      </c>
      <c r="Q367" t="s">
        <v>12</v>
      </c>
      <c r="R367" t="s">
        <v>196</v>
      </c>
      <c r="S367">
        <v>1</v>
      </c>
      <c r="T367">
        <v>0</v>
      </c>
      <c r="U367">
        <v>1</v>
      </c>
      <c r="V367">
        <v>15</v>
      </c>
    </row>
    <row r="368" spans="1:22" x14ac:dyDescent="0.25">
      <c r="A368" s="68" t="s">
        <v>12</v>
      </c>
      <c r="B368" s="68" t="s">
        <v>196</v>
      </c>
      <c r="C368" s="68">
        <v>1</v>
      </c>
      <c r="D368" s="68">
        <v>1</v>
      </c>
      <c r="E368" s="68">
        <v>0</v>
      </c>
      <c r="F368" s="68">
        <v>680</v>
      </c>
      <c r="Q368" t="s">
        <v>12</v>
      </c>
      <c r="R368" t="s">
        <v>196</v>
      </c>
      <c r="S368">
        <v>1</v>
      </c>
      <c r="T368">
        <v>1</v>
      </c>
      <c r="U368">
        <v>0</v>
      </c>
      <c r="V368">
        <v>680</v>
      </c>
    </row>
    <row r="369" spans="1:22" x14ac:dyDescent="0.25">
      <c r="A369" s="68" t="s">
        <v>12</v>
      </c>
      <c r="B369" s="68" t="s">
        <v>196</v>
      </c>
      <c r="C369" s="68">
        <v>1</v>
      </c>
      <c r="D369" s="68">
        <v>1</v>
      </c>
      <c r="E369" s="68">
        <v>1</v>
      </c>
      <c r="F369" s="68">
        <v>96</v>
      </c>
      <c r="Q369" t="s">
        <v>12</v>
      </c>
      <c r="R369" t="s">
        <v>196</v>
      </c>
      <c r="S369">
        <v>1</v>
      </c>
      <c r="T369">
        <v>1</v>
      </c>
      <c r="U369">
        <v>1</v>
      </c>
      <c r="V369">
        <v>96</v>
      </c>
    </row>
    <row r="370" spans="1:22" x14ac:dyDescent="0.25">
      <c r="A370" s="68" t="s">
        <v>12</v>
      </c>
      <c r="B370" s="68">
        <v>2</v>
      </c>
      <c r="C370" s="68">
        <v>0</v>
      </c>
      <c r="D370" s="68">
        <v>0</v>
      </c>
      <c r="E370" s="68">
        <v>0</v>
      </c>
      <c r="F370" s="68">
        <v>1685</v>
      </c>
      <c r="Q370" t="s">
        <v>12</v>
      </c>
      <c r="R370">
        <v>2</v>
      </c>
      <c r="S370">
        <v>0</v>
      </c>
      <c r="T370">
        <v>0</v>
      </c>
      <c r="U370">
        <v>0</v>
      </c>
      <c r="V370">
        <v>1685</v>
      </c>
    </row>
    <row r="371" spans="1:22" x14ac:dyDescent="0.25">
      <c r="A371" s="68" t="s">
        <v>12</v>
      </c>
      <c r="B371" s="68">
        <v>2</v>
      </c>
      <c r="C371" s="68">
        <v>0</v>
      </c>
      <c r="D371" s="68">
        <v>0</v>
      </c>
      <c r="E371" s="68">
        <v>1</v>
      </c>
      <c r="F371" s="68">
        <v>253</v>
      </c>
      <c r="Q371" t="s">
        <v>12</v>
      </c>
      <c r="R371">
        <v>2</v>
      </c>
      <c r="S371">
        <v>0</v>
      </c>
      <c r="T371">
        <v>0</v>
      </c>
      <c r="U371">
        <v>1</v>
      </c>
      <c r="V371">
        <v>253</v>
      </c>
    </row>
    <row r="372" spans="1:22" x14ac:dyDescent="0.25">
      <c r="A372" s="68" t="s">
        <v>12</v>
      </c>
      <c r="B372" s="68">
        <v>2</v>
      </c>
      <c r="C372" s="68">
        <v>0</v>
      </c>
      <c r="D372" s="68">
        <v>1</v>
      </c>
      <c r="E372" s="68">
        <v>0</v>
      </c>
      <c r="F372" s="68">
        <v>778</v>
      </c>
      <c r="Q372" t="s">
        <v>12</v>
      </c>
      <c r="R372">
        <v>2</v>
      </c>
      <c r="S372">
        <v>0</v>
      </c>
      <c r="T372">
        <v>1</v>
      </c>
      <c r="U372">
        <v>0</v>
      </c>
      <c r="V372">
        <v>778</v>
      </c>
    </row>
    <row r="373" spans="1:22" x14ac:dyDescent="0.25">
      <c r="A373" s="68" t="s">
        <v>12</v>
      </c>
      <c r="B373" s="68">
        <v>2</v>
      </c>
      <c r="C373" s="68">
        <v>0</v>
      </c>
      <c r="D373" s="68">
        <v>1</v>
      </c>
      <c r="E373" s="68">
        <v>1</v>
      </c>
      <c r="F373" s="68">
        <v>596</v>
      </c>
      <c r="Q373" t="s">
        <v>12</v>
      </c>
      <c r="R373">
        <v>2</v>
      </c>
      <c r="S373">
        <v>0</v>
      </c>
      <c r="T373">
        <v>1</v>
      </c>
      <c r="U373">
        <v>1</v>
      </c>
      <c r="V373">
        <v>596</v>
      </c>
    </row>
    <row r="374" spans="1:22" x14ac:dyDescent="0.25">
      <c r="A374" s="68" t="s">
        <v>12</v>
      </c>
      <c r="B374" s="68">
        <v>2</v>
      </c>
      <c r="C374" s="68">
        <v>1</v>
      </c>
      <c r="D374" s="68">
        <v>0</v>
      </c>
      <c r="E374" s="68">
        <v>0</v>
      </c>
      <c r="F374" s="68">
        <v>633</v>
      </c>
      <c r="Q374" t="s">
        <v>12</v>
      </c>
      <c r="R374">
        <v>2</v>
      </c>
      <c r="S374">
        <v>1</v>
      </c>
      <c r="T374">
        <v>0</v>
      </c>
      <c r="U374">
        <v>0</v>
      </c>
      <c r="V374">
        <v>633</v>
      </c>
    </row>
    <row r="375" spans="1:22" x14ac:dyDescent="0.25">
      <c r="A375" s="68" t="s">
        <v>12</v>
      </c>
      <c r="B375" s="68">
        <v>2</v>
      </c>
      <c r="C375" s="68">
        <v>1</v>
      </c>
      <c r="D375" s="68">
        <v>0</v>
      </c>
      <c r="E375" s="68">
        <v>1</v>
      </c>
      <c r="F375" s="68">
        <v>17</v>
      </c>
      <c r="Q375" t="s">
        <v>12</v>
      </c>
      <c r="R375">
        <v>2</v>
      </c>
      <c r="S375">
        <v>1</v>
      </c>
      <c r="T375">
        <v>0</v>
      </c>
      <c r="U375">
        <v>1</v>
      </c>
      <c r="V375">
        <v>17</v>
      </c>
    </row>
    <row r="376" spans="1:22" x14ac:dyDescent="0.25">
      <c r="A376" s="68" t="s">
        <v>12</v>
      </c>
      <c r="B376" s="68">
        <v>2</v>
      </c>
      <c r="C376" s="68">
        <v>1</v>
      </c>
      <c r="D376" s="68">
        <v>1</v>
      </c>
      <c r="E376" s="68">
        <v>0</v>
      </c>
      <c r="F376" s="68">
        <v>718</v>
      </c>
      <c r="Q376" t="s">
        <v>12</v>
      </c>
      <c r="R376">
        <v>2</v>
      </c>
      <c r="S376">
        <v>1</v>
      </c>
      <c r="T376">
        <v>1</v>
      </c>
      <c r="U376">
        <v>0</v>
      </c>
      <c r="V376">
        <v>718</v>
      </c>
    </row>
    <row r="377" spans="1:22" x14ac:dyDescent="0.25">
      <c r="A377" s="68" t="s">
        <v>12</v>
      </c>
      <c r="B377" s="68">
        <v>2</v>
      </c>
      <c r="C377" s="68">
        <v>1</v>
      </c>
      <c r="D377" s="68">
        <v>1</v>
      </c>
      <c r="E377" s="68">
        <v>1</v>
      </c>
      <c r="F377" s="68">
        <v>125</v>
      </c>
      <c r="Q377" t="s">
        <v>12</v>
      </c>
      <c r="R377">
        <v>2</v>
      </c>
      <c r="S377">
        <v>1</v>
      </c>
      <c r="T377">
        <v>1</v>
      </c>
      <c r="U377">
        <v>1</v>
      </c>
      <c r="V377">
        <v>125</v>
      </c>
    </row>
    <row r="378" spans="1:22" x14ac:dyDescent="0.25">
      <c r="A378" s="68" t="s">
        <v>12</v>
      </c>
      <c r="B378" s="68">
        <v>3</v>
      </c>
      <c r="C378" s="68">
        <v>0</v>
      </c>
      <c r="D378" s="68">
        <v>0</v>
      </c>
      <c r="E378" s="68">
        <v>0</v>
      </c>
      <c r="F378" s="68">
        <v>1712</v>
      </c>
      <c r="Q378" t="s">
        <v>12</v>
      </c>
      <c r="R378">
        <v>3</v>
      </c>
      <c r="S378">
        <v>0</v>
      </c>
      <c r="T378">
        <v>0</v>
      </c>
      <c r="U378">
        <v>0</v>
      </c>
      <c r="V378">
        <v>1712</v>
      </c>
    </row>
    <row r="379" spans="1:22" x14ac:dyDescent="0.25">
      <c r="A379" s="68" t="s">
        <v>12</v>
      </c>
      <c r="B379" s="68">
        <v>3</v>
      </c>
      <c r="C379" s="68">
        <v>0</v>
      </c>
      <c r="D379" s="68">
        <v>0</v>
      </c>
      <c r="E379" s="68">
        <v>1</v>
      </c>
      <c r="F379" s="68">
        <v>217</v>
      </c>
      <c r="Q379" t="s">
        <v>12</v>
      </c>
      <c r="R379">
        <v>3</v>
      </c>
      <c r="S379">
        <v>0</v>
      </c>
      <c r="T379">
        <v>0</v>
      </c>
      <c r="U379">
        <v>1</v>
      </c>
      <c r="V379">
        <v>217</v>
      </c>
    </row>
    <row r="380" spans="1:22" x14ac:dyDescent="0.25">
      <c r="A380" s="68" t="s">
        <v>12</v>
      </c>
      <c r="B380" s="68">
        <v>3</v>
      </c>
      <c r="C380" s="68">
        <v>0</v>
      </c>
      <c r="D380" s="68">
        <v>1</v>
      </c>
      <c r="E380" s="68">
        <v>0</v>
      </c>
      <c r="F380" s="68">
        <v>755</v>
      </c>
      <c r="Q380" t="s">
        <v>12</v>
      </c>
      <c r="R380">
        <v>3</v>
      </c>
      <c r="S380">
        <v>0</v>
      </c>
      <c r="T380">
        <v>1</v>
      </c>
      <c r="U380">
        <v>0</v>
      </c>
      <c r="V380">
        <v>755</v>
      </c>
    </row>
    <row r="381" spans="1:22" x14ac:dyDescent="0.25">
      <c r="A381" s="68" t="s">
        <v>12</v>
      </c>
      <c r="B381" s="68">
        <v>3</v>
      </c>
      <c r="C381" s="68">
        <v>0</v>
      </c>
      <c r="D381" s="68">
        <v>1</v>
      </c>
      <c r="E381" s="68">
        <v>1</v>
      </c>
      <c r="F381" s="68">
        <v>515</v>
      </c>
      <c r="Q381" t="s">
        <v>12</v>
      </c>
      <c r="R381">
        <v>3</v>
      </c>
      <c r="S381">
        <v>0</v>
      </c>
      <c r="T381">
        <v>1</v>
      </c>
      <c r="U381">
        <v>1</v>
      </c>
      <c r="V381">
        <v>515</v>
      </c>
    </row>
    <row r="382" spans="1:22" x14ac:dyDescent="0.25">
      <c r="A382" s="68" t="s">
        <v>12</v>
      </c>
      <c r="B382" s="68">
        <v>3</v>
      </c>
      <c r="C382" s="68">
        <v>1</v>
      </c>
      <c r="D382" s="68">
        <v>0</v>
      </c>
      <c r="E382" s="68">
        <v>0</v>
      </c>
      <c r="F382" s="68">
        <v>598</v>
      </c>
      <c r="Q382" t="s">
        <v>12</v>
      </c>
      <c r="R382">
        <v>3</v>
      </c>
      <c r="S382">
        <v>1</v>
      </c>
      <c r="T382">
        <v>0</v>
      </c>
      <c r="U382">
        <v>0</v>
      </c>
      <c r="V382">
        <v>598</v>
      </c>
    </row>
    <row r="383" spans="1:22" x14ac:dyDescent="0.25">
      <c r="A383" s="68" t="s">
        <v>12</v>
      </c>
      <c r="B383" s="68">
        <v>3</v>
      </c>
      <c r="C383" s="68">
        <v>1</v>
      </c>
      <c r="D383" s="68">
        <v>0</v>
      </c>
      <c r="E383" s="68">
        <v>1</v>
      </c>
      <c r="F383" s="68">
        <v>22</v>
      </c>
      <c r="Q383" t="s">
        <v>12</v>
      </c>
      <c r="R383">
        <v>3</v>
      </c>
      <c r="S383">
        <v>1</v>
      </c>
      <c r="T383">
        <v>0</v>
      </c>
      <c r="U383">
        <v>1</v>
      </c>
      <c r="V383">
        <v>22</v>
      </c>
    </row>
    <row r="384" spans="1:22" x14ac:dyDescent="0.25">
      <c r="A384" s="68" t="s">
        <v>12</v>
      </c>
      <c r="B384" s="68">
        <v>3</v>
      </c>
      <c r="C384" s="68">
        <v>1</v>
      </c>
      <c r="D384" s="68">
        <v>1</v>
      </c>
      <c r="E384" s="68">
        <v>0</v>
      </c>
      <c r="F384" s="68">
        <v>707</v>
      </c>
      <c r="Q384" t="s">
        <v>12</v>
      </c>
      <c r="R384">
        <v>3</v>
      </c>
      <c r="S384">
        <v>1</v>
      </c>
      <c r="T384">
        <v>1</v>
      </c>
      <c r="U384">
        <v>0</v>
      </c>
      <c r="V384">
        <v>707</v>
      </c>
    </row>
    <row r="385" spans="1:22" x14ac:dyDescent="0.25">
      <c r="A385" s="68" t="s">
        <v>12</v>
      </c>
      <c r="B385" s="68">
        <v>3</v>
      </c>
      <c r="C385" s="68">
        <v>1</v>
      </c>
      <c r="D385" s="68">
        <v>1</v>
      </c>
      <c r="E385" s="68">
        <v>1</v>
      </c>
      <c r="F385" s="68">
        <v>128</v>
      </c>
      <c r="Q385" t="s">
        <v>12</v>
      </c>
      <c r="R385">
        <v>3</v>
      </c>
      <c r="S385">
        <v>1</v>
      </c>
      <c r="T385">
        <v>1</v>
      </c>
      <c r="U385">
        <v>1</v>
      </c>
      <c r="V385">
        <v>128</v>
      </c>
    </row>
    <row r="386" spans="1:22" x14ac:dyDescent="0.25">
      <c r="A386" s="68" t="s">
        <v>12</v>
      </c>
      <c r="B386" s="68">
        <v>4</v>
      </c>
      <c r="C386" s="68">
        <v>0</v>
      </c>
      <c r="D386" s="68">
        <v>0</v>
      </c>
      <c r="E386" s="68">
        <v>0</v>
      </c>
      <c r="F386" s="68">
        <v>1720</v>
      </c>
      <c r="Q386" t="s">
        <v>12</v>
      </c>
      <c r="R386">
        <v>4</v>
      </c>
      <c r="S386">
        <v>0</v>
      </c>
      <c r="T386">
        <v>0</v>
      </c>
      <c r="U386">
        <v>0</v>
      </c>
      <c r="V386">
        <v>1720</v>
      </c>
    </row>
    <row r="387" spans="1:22" x14ac:dyDescent="0.25">
      <c r="A387" s="68" t="s">
        <v>12</v>
      </c>
      <c r="B387" s="68">
        <v>4</v>
      </c>
      <c r="C387" s="68">
        <v>0</v>
      </c>
      <c r="D387" s="68">
        <v>0</v>
      </c>
      <c r="E387" s="68">
        <v>1</v>
      </c>
      <c r="F387" s="68">
        <v>214</v>
      </c>
      <c r="Q387" t="s">
        <v>12</v>
      </c>
      <c r="R387">
        <v>4</v>
      </c>
      <c r="S387">
        <v>0</v>
      </c>
      <c r="T387">
        <v>0</v>
      </c>
      <c r="U387">
        <v>1</v>
      </c>
      <c r="V387">
        <v>214</v>
      </c>
    </row>
    <row r="388" spans="1:22" x14ac:dyDescent="0.25">
      <c r="A388" s="68" t="s">
        <v>12</v>
      </c>
      <c r="B388" s="68">
        <v>4</v>
      </c>
      <c r="C388" s="68">
        <v>0</v>
      </c>
      <c r="D388" s="68">
        <v>1</v>
      </c>
      <c r="E388" s="68">
        <v>0</v>
      </c>
      <c r="F388" s="68">
        <v>750</v>
      </c>
      <c r="Q388" t="s">
        <v>12</v>
      </c>
      <c r="R388">
        <v>4</v>
      </c>
      <c r="S388">
        <v>0</v>
      </c>
      <c r="T388">
        <v>1</v>
      </c>
      <c r="U388">
        <v>0</v>
      </c>
      <c r="V388">
        <v>750</v>
      </c>
    </row>
    <row r="389" spans="1:22" x14ac:dyDescent="0.25">
      <c r="A389" s="68" t="s">
        <v>12</v>
      </c>
      <c r="B389" s="68">
        <v>4</v>
      </c>
      <c r="C389" s="68">
        <v>0</v>
      </c>
      <c r="D389" s="68">
        <v>1</v>
      </c>
      <c r="E389" s="68">
        <v>1</v>
      </c>
      <c r="F389" s="68">
        <v>457</v>
      </c>
      <c r="Q389" t="s">
        <v>12</v>
      </c>
      <c r="R389">
        <v>4</v>
      </c>
      <c r="S389">
        <v>0</v>
      </c>
      <c r="T389">
        <v>1</v>
      </c>
      <c r="U389">
        <v>1</v>
      </c>
      <c r="V389">
        <v>457</v>
      </c>
    </row>
    <row r="390" spans="1:22" x14ac:dyDescent="0.25">
      <c r="A390" s="68" t="s">
        <v>12</v>
      </c>
      <c r="B390" s="68">
        <v>4</v>
      </c>
      <c r="C390" s="68">
        <v>1</v>
      </c>
      <c r="D390" s="68">
        <v>0</v>
      </c>
      <c r="E390" s="68">
        <v>0</v>
      </c>
      <c r="F390" s="68">
        <v>598</v>
      </c>
      <c r="Q390" t="s">
        <v>12</v>
      </c>
      <c r="R390">
        <v>4</v>
      </c>
      <c r="S390">
        <v>1</v>
      </c>
      <c r="T390">
        <v>0</v>
      </c>
      <c r="U390">
        <v>0</v>
      </c>
      <c r="V390">
        <v>598</v>
      </c>
    </row>
    <row r="391" spans="1:22" x14ac:dyDescent="0.25">
      <c r="A391" s="68" t="s">
        <v>12</v>
      </c>
      <c r="B391" s="68">
        <v>4</v>
      </c>
      <c r="C391" s="68">
        <v>1</v>
      </c>
      <c r="D391" s="68">
        <v>0</v>
      </c>
      <c r="E391" s="68">
        <v>1</v>
      </c>
      <c r="F391" s="68">
        <v>15</v>
      </c>
      <c r="Q391" t="s">
        <v>12</v>
      </c>
      <c r="R391">
        <v>4</v>
      </c>
      <c r="S391">
        <v>1</v>
      </c>
      <c r="T391">
        <v>0</v>
      </c>
      <c r="U391">
        <v>1</v>
      </c>
      <c r="V391">
        <v>15</v>
      </c>
    </row>
    <row r="392" spans="1:22" x14ac:dyDescent="0.25">
      <c r="A392" s="68" t="s">
        <v>12</v>
      </c>
      <c r="B392" s="68">
        <v>4</v>
      </c>
      <c r="C392" s="68">
        <v>1</v>
      </c>
      <c r="D392" s="68">
        <v>1</v>
      </c>
      <c r="E392" s="68">
        <v>0</v>
      </c>
      <c r="F392" s="68">
        <v>620</v>
      </c>
      <c r="Q392" t="s">
        <v>12</v>
      </c>
      <c r="R392">
        <v>4</v>
      </c>
      <c r="S392">
        <v>1</v>
      </c>
      <c r="T392">
        <v>1</v>
      </c>
      <c r="U392">
        <v>0</v>
      </c>
      <c r="V392">
        <v>620</v>
      </c>
    </row>
    <row r="393" spans="1:22" x14ac:dyDescent="0.25">
      <c r="A393" s="68" t="s">
        <v>12</v>
      </c>
      <c r="B393" s="68">
        <v>4</v>
      </c>
      <c r="C393" s="68">
        <v>1</v>
      </c>
      <c r="D393" s="68">
        <v>1</v>
      </c>
      <c r="E393" s="68">
        <v>1</v>
      </c>
      <c r="F393" s="68">
        <v>107</v>
      </c>
      <c r="Q393" t="s">
        <v>12</v>
      </c>
      <c r="R393">
        <v>4</v>
      </c>
      <c r="S393">
        <v>1</v>
      </c>
      <c r="T393">
        <v>1</v>
      </c>
      <c r="U393">
        <v>1</v>
      </c>
      <c r="V393">
        <v>107</v>
      </c>
    </row>
    <row r="394" spans="1:22" x14ac:dyDescent="0.25">
      <c r="A394" s="68" t="s">
        <v>12</v>
      </c>
      <c r="B394" s="68" t="s">
        <v>197</v>
      </c>
      <c r="C394" s="68">
        <v>0</v>
      </c>
      <c r="D394" s="68">
        <v>0</v>
      </c>
      <c r="E394" s="68">
        <v>0</v>
      </c>
      <c r="F394" s="68">
        <v>1791</v>
      </c>
      <c r="Q394" t="s">
        <v>12</v>
      </c>
      <c r="R394" t="s">
        <v>197</v>
      </c>
      <c r="S394">
        <v>0</v>
      </c>
      <c r="T394">
        <v>0</v>
      </c>
      <c r="U394">
        <v>0</v>
      </c>
      <c r="V394">
        <v>1791</v>
      </c>
    </row>
    <row r="395" spans="1:22" x14ac:dyDescent="0.25">
      <c r="A395" s="68" t="s">
        <v>12</v>
      </c>
      <c r="B395" s="68" t="s">
        <v>197</v>
      </c>
      <c r="C395" s="68">
        <v>0</v>
      </c>
      <c r="D395" s="68">
        <v>0</v>
      </c>
      <c r="E395" s="68">
        <v>1</v>
      </c>
      <c r="F395" s="68">
        <v>180</v>
      </c>
      <c r="Q395" t="s">
        <v>12</v>
      </c>
      <c r="R395" t="s">
        <v>197</v>
      </c>
      <c r="S395">
        <v>0</v>
      </c>
      <c r="T395">
        <v>0</v>
      </c>
      <c r="U395">
        <v>1</v>
      </c>
      <c r="V395">
        <v>180</v>
      </c>
    </row>
    <row r="396" spans="1:22" x14ac:dyDescent="0.25">
      <c r="A396" s="68" t="s">
        <v>12</v>
      </c>
      <c r="B396" s="68" t="s">
        <v>197</v>
      </c>
      <c r="C396" s="68">
        <v>0</v>
      </c>
      <c r="D396" s="68">
        <v>1</v>
      </c>
      <c r="E396" s="68">
        <v>0</v>
      </c>
      <c r="F396" s="68">
        <v>662</v>
      </c>
      <c r="Q396" t="s">
        <v>12</v>
      </c>
      <c r="R396" t="s">
        <v>197</v>
      </c>
      <c r="S396">
        <v>0</v>
      </c>
      <c r="T396">
        <v>1</v>
      </c>
      <c r="U396">
        <v>0</v>
      </c>
      <c r="V396">
        <v>662</v>
      </c>
    </row>
    <row r="397" spans="1:22" x14ac:dyDescent="0.25">
      <c r="A397" s="68" t="s">
        <v>12</v>
      </c>
      <c r="B397" s="68" t="s">
        <v>197</v>
      </c>
      <c r="C397" s="68">
        <v>0</v>
      </c>
      <c r="D397" s="68">
        <v>1</v>
      </c>
      <c r="E397" s="68">
        <v>1</v>
      </c>
      <c r="F397" s="68">
        <v>398</v>
      </c>
      <c r="Q397" t="s">
        <v>12</v>
      </c>
      <c r="R397" t="s">
        <v>197</v>
      </c>
      <c r="S397">
        <v>0</v>
      </c>
      <c r="T397">
        <v>1</v>
      </c>
      <c r="U397">
        <v>1</v>
      </c>
      <c r="V397">
        <v>398</v>
      </c>
    </row>
    <row r="398" spans="1:22" x14ac:dyDescent="0.25">
      <c r="A398" s="68" t="s">
        <v>12</v>
      </c>
      <c r="B398" s="68" t="s">
        <v>197</v>
      </c>
      <c r="C398" s="68">
        <v>1</v>
      </c>
      <c r="D398" s="68">
        <v>0</v>
      </c>
      <c r="E398" s="68">
        <v>0</v>
      </c>
      <c r="F398" s="68">
        <v>484</v>
      </c>
      <c r="Q398" t="s">
        <v>12</v>
      </c>
      <c r="R398" t="s">
        <v>197</v>
      </c>
      <c r="S398">
        <v>1</v>
      </c>
      <c r="T398">
        <v>0</v>
      </c>
      <c r="U398">
        <v>0</v>
      </c>
      <c r="V398">
        <v>484</v>
      </c>
    </row>
    <row r="399" spans="1:22" x14ac:dyDescent="0.25">
      <c r="A399" s="68" t="s">
        <v>12</v>
      </c>
      <c r="B399" s="68" t="s">
        <v>197</v>
      </c>
      <c r="C399" s="68">
        <v>1</v>
      </c>
      <c r="D399" s="68">
        <v>0</v>
      </c>
      <c r="E399" s="68">
        <v>1</v>
      </c>
      <c r="F399" s="68">
        <v>9</v>
      </c>
      <c r="Q399" t="s">
        <v>12</v>
      </c>
      <c r="R399" t="s">
        <v>197</v>
      </c>
      <c r="S399">
        <v>1</v>
      </c>
      <c r="T399">
        <v>0</v>
      </c>
      <c r="U399">
        <v>1</v>
      </c>
      <c r="V399">
        <v>9</v>
      </c>
    </row>
    <row r="400" spans="1:22" x14ac:dyDescent="0.25">
      <c r="A400" s="68" t="s">
        <v>12</v>
      </c>
      <c r="B400" s="68" t="s">
        <v>197</v>
      </c>
      <c r="C400" s="68">
        <v>1</v>
      </c>
      <c r="D400" s="68">
        <v>1</v>
      </c>
      <c r="E400" s="68">
        <v>0</v>
      </c>
      <c r="F400" s="68">
        <v>597</v>
      </c>
      <c r="Q400" t="s">
        <v>12</v>
      </c>
      <c r="R400" t="s">
        <v>197</v>
      </c>
      <c r="S400">
        <v>1</v>
      </c>
      <c r="T400">
        <v>1</v>
      </c>
      <c r="U400">
        <v>0</v>
      </c>
      <c r="V400">
        <v>597</v>
      </c>
    </row>
    <row r="401" spans="1:22" x14ac:dyDescent="0.25">
      <c r="A401" s="68" t="s">
        <v>12</v>
      </c>
      <c r="B401" s="68" t="s">
        <v>197</v>
      </c>
      <c r="C401" s="68">
        <v>1</v>
      </c>
      <c r="D401" s="68">
        <v>1</v>
      </c>
      <c r="E401" s="68">
        <v>1</v>
      </c>
      <c r="F401" s="68">
        <v>76</v>
      </c>
      <c r="Q401" t="s">
        <v>12</v>
      </c>
      <c r="R401" t="s">
        <v>197</v>
      </c>
      <c r="S401">
        <v>1</v>
      </c>
      <c r="T401">
        <v>1</v>
      </c>
      <c r="U401">
        <v>1</v>
      </c>
      <c r="V401">
        <v>76</v>
      </c>
    </row>
    <row r="402" spans="1:22" x14ac:dyDescent="0.25">
      <c r="A402" s="68" t="s">
        <v>16</v>
      </c>
      <c r="B402" s="68" t="s">
        <v>196</v>
      </c>
      <c r="C402" s="68">
        <v>0</v>
      </c>
      <c r="D402" s="68">
        <v>0</v>
      </c>
      <c r="E402" s="68">
        <v>0</v>
      </c>
      <c r="F402" s="68">
        <v>139</v>
      </c>
      <c r="Q402" t="s">
        <v>16</v>
      </c>
      <c r="R402" t="s">
        <v>196</v>
      </c>
      <c r="S402">
        <v>0</v>
      </c>
      <c r="T402">
        <v>0</v>
      </c>
      <c r="U402">
        <v>0</v>
      </c>
      <c r="V402">
        <v>139</v>
      </c>
    </row>
    <row r="403" spans="1:22" x14ac:dyDescent="0.25">
      <c r="A403" s="68" t="s">
        <v>16</v>
      </c>
      <c r="B403" s="68" t="s">
        <v>196</v>
      </c>
      <c r="C403" s="68">
        <v>0</v>
      </c>
      <c r="D403" s="68">
        <v>0</v>
      </c>
      <c r="E403" s="68">
        <v>1</v>
      </c>
      <c r="F403" s="68">
        <v>670</v>
      </c>
      <c r="Q403" t="s">
        <v>16</v>
      </c>
      <c r="R403" t="s">
        <v>196</v>
      </c>
      <c r="S403">
        <v>0</v>
      </c>
      <c r="T403">
        <v>0</v>
      </c>
      <c r="U403">
        <v>1</v>
      </c>
      <c r="V403">
        <v>670</v>
      </c>
    </row>
    <row r="404" spans="1:22" x14ac:dyDescent="0.25">
      <c r="A404" s="68" t="s">
        <v>16</v>
      </c>
      <c r="B404" s="68" t="s">
        <v>196</v>
      </c>
      <c r="C404" s="68">
        <v>0</v>
      </c>
      <c r="D404" s="68">
        <v>1</v>
      </c>
      <c r="E404" s="68">
        <v>0</v>
      </c>
      <c r="F404" s="68">
        <v>9</v>
      </c>
      <c r="Q404" t="s">
        <v>16</v>
      </c>
      <c r="R404" t="s">
        <v>196</v>
      </c>
      <c r="S404">
        <v>0</v>
      </c>
      <c r="T404">
        <v>1</v>
      </c>
      <c r="U404">
        <v>0</v>
      </c>
      <c r="V404">
        <v>9</v>
      </c>
    </row>
    <row r="405" spans="1:22" x14ac:dyDescent="0.25">
      <c r="A405" s="68" t="s">
        <v>16</v>
      </c>
      <c r="B405" s="68" t="s">
        <v>196</v>
      </c>
      <c r="C405" s="68">
        <v>0</v>
      </c>
      <c r="D405" s="68">
        <v>1</v>
      </c>
      <c r="E405" s="68">
        <v>1</v>
      </c>
      <c r="F405" s="68">
        <v>7</v>
      </c>
      <c r="Q405" t="s">
        <v>16</v>
      </c>
      <c r="R405" t="s">
        <v>196</v>
      </c>
      <c r="S405">
        <v>0</v>
      </c>
      <c r="T405">
        <v>1</v>
      </c>
      <c r="U405">
        <v>1</v>
      </c>
      <c r="V405">
        <v>7</v>
      </c>
    </row>
    <row r="406" spans="1:22" x14ac:dyDescent="0.25">
      <c r="A406" s="68" t="s">
        <v>16</v>
      </c>
      <c r="B406" s="68" t="s">
        <v>196</v>
      </c>
      <c r="C406" s="68">
        <v>1</v>
      </c>
      <c r="D406" s="68">
        <v>0</v>
      </c>
      <c r="E406" s="68">
        <v>0</v>
      </c>
      <c r="F406" s="68">
        <v>82</v>
      </c>
      <c r="Q406" t="s">
        <v>16</v>
      </c>
      <c r="R406" t="s">
        <v>196</v>
      </c>
      <c r="S406">
        <v>1</v>
      </c>
      <c r="T406">
        <v>0</v>
      </c>
      <c r="U406">
        <v>0</v>
      </c>
      <c r="V406">
        <v>82</v>
      </c>
    </row>
    <row r="407" spans="1:22" x14ac:dyDescent="0.25">
      <c r="A407" s="68" t="s">
        <v>16</v>
      </c>
      <c r="B407" s="68" t="s">
        <v>196</v>
      </c>
      <c r="C407" s="68">
        <v>1</v>
      </c>
      <c r="D407" s="68">
        <v>0</v>
      </c>
      <c r="E407" s="68">
        <v>1</v>
      </c>
      <c r="F407" s="68">
        <v>252</v>
      </c>
      <c r="Q407" t="s">
        <v>16</v>
      </c>
      <c r="R407" t="s">
        <v>196</v>
      </c>
      <c r="S407">
        <v>1</v>
      </c>
      <c r="T407">
        <v>0</v>
      </c>
      <c r="U407">
        <v>1</v>
      </c>
      <c r="V407">
        <v>252</v>
      </c>
    </row>
    <row r="408" spans="1:22" x14ac:dyDescent="0.25">
      <c r="A408" s="68" t="s">
        <v>16</v>
      </c>
      <c r="B408" s="68" t="s">
        <v>196</v>
      </c>
      <c r="C408" s="68">
        <v>1</v>
      </c>
      <c r="D408" s="68">
        <v>1</v>
      </c>
      <c r="E408" s="68">
        <v>0</v>
      </c>
      <c r="F408" s="68">
        <v>61</v>
      </c>
      <c r="Q408" t="s">
        <v>16</v>
      </c>
      <c r="R408" t="s">
        <v>196</v>
      </c>
      <c r="S408">
        <v>1</v>
      </c>
      <c r="T408">
        <v>1</v>
      </c>
      <c r="U408">
        <v>0</v>
      </c>
      <c r="V408">
        <v>61</v>
      </c>
    </row>
    <row r="409" spans="1:22" x14ac:dyDescent="0.25">
      <c r="A409" s="68" t="s">
        <v>16</v>
      </c>
      <c r="B409" s="68" t="s">
        <v>196</v>
      </c>
      <c r="C409" s="68">
        <v>1</v>
      </c>
      <c r="D409" s="68">
        <v>1</v>
      </c>
      <c r="E409" s="68">
        <v>1</v>
      </c>
      <c r="F409" s="68">
        <v>149</v>
      </c>
      <c r="Q409" t="s">
        <v>16</v>
      </c>
      <c r="R409" t="s">
        <v>196</v>
      </c>
      <c r="S409">
        <v>1</v>
      </c>
      <c r="T409">
        <v>1</v>
      </c>
      <c r="U409">
        <v>1</v>
      </c>
      <c r="V409">
        <v>149</v>
      </c>
    </row>
    <row r="410" spans="1:22" x14ac:dyDescent="0.25">
      <c r="A410" s="68" t="s">
        <v>16</v>
      </c>
      <c r="B410" s="68">
        <v>2</v>
      </c>
      <c r="C410" s="68">
        <v>0</v>
      </c>
      <c r="D410" s="68">
        <v>0</v>
      </c>
      <c r="E410" s="68">
        <v>0</v>
      </c>
      <c r="F410" s="68">
        <v>165</v>
      </c>
      <c r="Q410" t="s">
        <v>16</v>
      </c>
      <c r="R410">
        <v>2</v>
      </c>
      <c r="S410">
        <v>0</v>
      </c>
      <c r="T410">
        <v>0</v>
      </c>
      <c r="U410">
        <v>0</v>
      </c>
      <c r="V410">
        <v>165</v>
      </c>
    </row>
    <row r="411" spans="1:22" x14ac:dyDescent="0.25">
      <c r="A411" s="68" t="s">
        <v>16</v>
      </c>
      <c r="B411" s="68">
        <v>2</v>
      </c>
      <c r="C411" s="68">
        <v>0</v>
      </c>
      <c r="D411" s="68">
        <v>0</v>
      </c>
      <c r="E411" s="68">
        <v>1</v>
      </c>
      <c r="F411" s="68">
        <v>696</v>
      </c>
      <c r="Q411" t="s">
        <v>16</v>
      </c>
      <c r="R411">
        <v>2</v>
      </c>
      <c r="S411">
        <v>0</v>
      </c>
      <c r="T411">
        <v>0</v>
      </c>
      <c r="U411">
        <v>1</v>
      </c>
      <c r="V411">
        <v>696</v>
      </c>
    </row>
    <row r="412" spans="1:22" x14ac:dyDescent="0.25">
      <c r="A412" s="68" t="s">
        <v>16</v>
      </c>
      <c r="B412" s="68">
        <v>2</v>
      </c>
      <c r="C412" s="68">
        <v>0</v>
      </c>
      <c r="D412" s="68">
        <v>1</v>
      </c>
      <c r="E412" s="68">
        <v>0</v>
      </c>
      <c r="F412" s="68">
        <v>10</v>
      </c>
      <c r="Q412" t="s">
        <v>16</v>
      </c>
      <c r="R412">
        <v>2</v>
      </c>
      <c r="S412">
        <v>0</v>
      </c>
      <c r="T412">
        <v>1</v>
      </c>
      <c r="U412">
        <v>0</v>
      </c>
      <c r="V412">
        <v>10</v>
      </c>
    </row>
    <row r="413" spans="1:22" x14ac:dyDescent="0.25">
      <c r="A413" s="68" t="s">
        <v>16</v>
      </c>
      <c r="B413" s="68">
        <v>2</v>
      </c>
      <c r="C413" s="68">
        <v>0</v>
      </c>
      <c r="D413" s="68">
        <v>1</v>
      </c>
      <c r="E413" s="68">
        <v>1</v>
      </c>
      <c r="F413" s="68">
        <v>12</v>
      </c>
      <c r="Q413" t="s">
        <v>16</v>
      </c>
      <c r="R413">
        <v>2</v>
      </c>
      <c r="S413">
        <v>0</v>
      </c>
      <c r="T413">
        <v>1</v>
      </c>
      <c r="U413">
        <v>1</v>
      </c>
      <c r="V413">
        <v>12</v>
      </c>
    </row>
    <row r="414" spans="1:22" x14ac:dyDescent="0.25">
      <c r="A414" s="68" t="s">
        <v>16</v>
      </c>
      <c r="B414" s="68">
        <v>2</v>
      </c>
      <c r="C414" s="68">
        <v>1</v>
      </c>
      <c r="D414" s="68">
        <v>0</v>
      </c>
      <c r="E414" s="68">
        <v>0</v>
      </c>
      <c r="F414" s="68">
        <v>116</v>
      </c>
      <c r="Q414" t="s">
        <v>16</v>
      </c>
      <c r="R414">
        <v>2</v>
      </c>
      <c r="S414">
        <v>1</v>
      </c>
      <c r="T414">
        <v>0</v>
      </c>
      <c r="U414">
        <v>0</v>
      </c>
      <c r="V414">
        <v>116</v>
      </c>
    </row>
    <row r="415" spans="1:22" x14ac:dyDescent="0.25">
      <c r="A415" s="68" t="s">
        <v>16</v>
      </c>
      <c r="B415" s="68">
        <v>2</v>
      </c>
      <c r="C415" s="68">
        <v>1</v>
      </c>
      <c r="D415" s="68">
        <v>0</v>
      </c>
      <c r="E415" s="68">
        <v>1</v>
      </c>
      <c r="F415" s="68">
        <v>281</v>
      </c>
      <c r="Q415" t="s">
        <v>16</v>
      </c>
      <c r="R415">
        <v>2</v>
      </c>
      <c r="S415">
        <v>1</v>
      </c>
      <c r="T415">
        <v>0</v>
      </c>
      <c r="U415">
        <v>1</v>
      </c>
      <c r="V415">
        <v>281</v>
      </c>
    </row>
    <row r="416" spans="1:22" x14ac:dyDescent="0.25">
      <c r="A416" s="68" t="s">
        <v>16</v>
      </c>
      <c r="B416" s="68">
        <v>2</v>
      </c>
      <c r="C416" s="68">
        <v>1</v>
      </c>
      <c r="D416" s="68">
        <v>1</v>
      </c>
      <c r="E416" s="68">
        <v>0</v>
      </c>
      <c r="F416" s="68">
        <v>71</v>
      </c>
      <c r="Q416" t="s">
        <v>16</v>
      </c>
      <c r="R416">
        <v>2</v>
      </c>
      <c r="S416">
        <v>1</v>
      </c>
      <c r="T416">
        <v>1</v>
      </c>
      <c r="U416">
        <v>0</v>
      </c>
      <c r="V416">
        <v>71</v>
      </c>
    </row>
    <row r="417" spans="1:22" x14ac:dyDescent="0.25">
      <c r="A417" s="68" t="s">
        <v>16</v>
      </c>
      <c r="B417" s="68">
        <v>2</v>
      </c>
      <c r="C417" s="68">
        <v>1</v>
      </c>
      <c r="D417" s="68">
        <v>1</v>
      </c>
      <c r="E417" s="68">
        <v>1</v>
      </c>
      <c r="F417" s="68">
        <v>145</v>
      </c>
      <c r="Q417" t="s">
        <v>16</v>
      </c>
      <c r="R417">
        <v>2</v>
      </c>
      <c r="S417">
        <v>1</v>
      </c>
      <c r="T417">
        <v>1</v>
      </c>
      <c r="U417">
        <v>1</v>
      </c>
      <c r="V417">
        <v>145</v>
      </c>
    </row>
    <row r="418" spans="1:22" x14ac:dyDescent="0.25">
      <c r="A418" s="68" t="s">
        <v>16</v>
      </c>
      <c r="B418" s="68">
        <v>3</v>
      </c>
      <c r="C418" s="68">
        <v>0</v>
      </c>
      <c r="D418" s="68">
        <v>0</v>
      </c>
      <c r="E418" s="68">
        <v>0</v>
      </c>
      <c r="F418" s="68">
        <v>219</v>
      </c>
      <c r="Q418" t="s">
        <v>16</v>
      </c>
      <c r="R418">
        <v>3</v>
      </c>
      <c r="S418">
        <v>0</v>
      </c>
      <c r="T418">
        <v>0</v>
      </c>
      <c r="U418">
        <v>0</v>
      </c>
      <c r="V418">
        <v>219</v>
      </c>
    </row>
    <row r="419" spans="1:22" x14ac:dyDescent="0.25">
      <c r="A419" s="68" t="s">
        <v>16</v>
      </c>
      <c r="B419" s="68">
        <v>3</v>
      </c>
      <c r="C419" s="68">
        <v>0</v>
      </c>
      <c r="D419" s="68">
        <v>0</v>
      </c>
      <c r="E419" s="68">
        <v>1</v>
      </c>
      <c r="F419" s="68">
        <v>722</v>
      </c>
      <c r="Q419" t="s">
        <v>16</v>
      </c>
      <c r="R419">
        <v>3</v>
      </c>
      <c r="S419">
        <v>0</v>
      </c>
      <c r="T419">
        <v>0</v>
      </c>
      <c r="U419">
        <v>1</v>
      </c>
      <c r="V419">
        <v>722</v>
      </c>
    </row>
    <row r="420" spans="1:22" x14ac:dyDescent="0.25">
      <c r="A420" s="68" t="s">
        <v>16</v>
      </c>
      <c r="B420" s="68">
        <v>3</v>
      </c>
      <c r="C420" s="68">
        <v>0</v>
      </c>
      <c r="D420" s="68">
        <v>1</v>
      </c>
      <c r="E420" s="68">
        <v>0</v>
      </c>
      <c r="F420" s="68">
        <v>11</v>
      </c>
      <c r="Q420" t="s">
        <v>16</v>
      </c>
      <c r="R420">
        <v>3</v>
      </c>
      <c r="S420">
        <v>0</v>
      </c>
      <c r="T420">
        <v>1</v>
      </c>
      <c r="U420">
        <v>0</v>
      </c>
      <c r="V420">
        <v>11</v>
      </c>
    </row>
    <row r="421" spans="1:22" x14ac:dyDescent="0.25">
      <c r="A421" s="68" t="s">
        <v>16</v>
      </c>
      <c r="B421" s="68">
        <v>3</v>
      </c>
      <c r="C421" s="68">
        <v>0</v>
      </c>
      <c r="D421" s="68">
        <v>1</v>
      </c>
      <c r="E421" s="68">
        <v>1</v>
      </c>
      <c r="F421" s="68">
        <v>10</v>
      </c>
      <c r="Q421" t="s">
        <v>16</v>
      </c>
      <c r="R421">
        <v>3</v>
      </c>
      <c r="S421">
        <v>0</v>
      </c>
      <c r="T421">
        <v>1</v>
      </c>
      <c r="U421">
        <v>1</v>
      </c>
      <c r="V421">
        <v>10</v>
      </c>
    </row>
    <row r="422" spans="1:22" x14ac:dyDescent="0.25">
      <c r="A422" s="68" t="s">
        <v>16</v>
      </c>
      <c r="B422" s="68">
        <v>3</v>
      </c>
      <c r="C422" s="68">
        <v>1</v>
      </c>
      <c r="D422" s="68">
        <v>0</v>
      </c>
      <c r="E422" s="68">
        <v>0</v>
      </c>
      <c r="F422" s="68">
        <v>111</v>
      </c>
      <c r="Q422" t="s">
        <v>16</v>
      </c>
      <c r="R422">
        <v>3</v>
      </c>
      <c r="S422">
        <v>1</v>
      </c>
      <c r="T422">
        <v>0</v>
      </c>
      <c r="U422">
        <v>0</v>
      </c>
      <c r="V422">
        <v>111</v>
      </c>
    </row>
    <row r="423" spans="1:22" x14ac:dyDescent="0.25">
      <c r="A423" s="68" t="s">
        <v>16</v>
      </c>
      <c r="B423" s="68">
        <v>3</v>
      </c>
      <c r="C423" s="68">
        <v>1</v>
      </c>
      <c r="D423" s="68">
        <v>0</v>
      </c>
      <c r="E423" s="68">
        <v>1</v>
      </c>
      <c r="F423" s="68">
        <v>308</v>
      </c>
      <c r="Q423" t="s">
        <v>16</v>
      </c>
      <c r="R423">
        <v>3</v>
      </c>
      <c r="S423">
        <v>1</v>
      </c>
      <c r="T423">
        <v>0</v>
      </c>
      <c r="U423">
        <v>1</v>
      </c>
      <c r="V423">
        <v>308</v>
      </c>
    </row>
    <row r="424" spans="1:22" x14ac:dyDescent="0.25">
      <c r="A424" s="68" t="s">
        <v>16</v>
      </c>
      <c r="B424" s="68">
        <v>3</v>
      </c>
      <c r="C424" s="68">
        <v>1</v>
      </c>
      <c r="D424" s="68">
        <v>1</v>
      </c>
      <c r="E424" s="68">
        <v>0</v>
      </c>
      <c r="F424" s="68">
        <v>89</v>
      </c>
      <c r="Q424" t="s">
        <v>16</v>
      </c>
      <c r="R424">
        <v>3</v>
      </c>
      <c r="S424">
        <v>1</v>
      </c>
      <c r="T424">
        <v>1</v>
      </c>
      <c r="U424">
        <v>0</v>
      </c>
      <c r="V424">
        <v>89</v>
      </c>
    </row>
    <row r="425" spans="1:22" x14ac:dyDescent="0.25">
      <c r="A425" s="68" t="s">
        <v>16</v>
      </c>
      <c r="B425" s="68">
        <v>3</v>
      </c>
      <c r="C425" s="68">
        <v>1</v>
      </c>
      <c r="D425" s="68">
        <v>1</v>
      </c>
      <c r="E425" s="68">
        <v>1</v>
      </c>
      <c r="F425" s="68">
        <v>184</v>
      </c>
      <c r="Q425" t="s">
        <v>16</v>
      </c>
      <c r="R425">
        <v>3</v>
      </c>
      <c r="S425">
        <v>1</v>
      </c>
      <c r="T425">
        <v>1</v>
      </c>
      <c r="U425">
        <v>1</v>
      </c>
      <c r="V425">
        <v>184</v>
      </c>
    </row>
    <row r="426" spans="1:22" x14ac:dyDescent="0.25">
      <c r="A426" s="68" t="s">
        <v>16</v>
      </c>
      <c r="B426" s="68">
        <v>4</v>
      </c>
      <c r="C426" s="68">
        <v>0</v>
      </c>
      <c r="D426" s="68">
        <v>0</v>
      </c>
      <c r="E426" s="68">
        <v>0</v>
      </c>
      <c r="F426" s="68">
        <v>195</v>
      </c>
      <c r="Q426" t="s">
        <v>16</v>
      </c>
      <c r="R426">
        <v>4</v>
      </c>
      <c r="S426">
        <v>0</v>
      </c>
      <c r="T426">
        <v>0</v>
      </c>
      <c r="U426">
        <v>0</v>
      </c>
      <c r="V426">
        <v>195</v>
      </c>
    </row>
    <row r="427" spans="1:22" x14ac:dyDescent="0.25">
      <c r="A427" s="68" t="s">
        <v>16</v>
      </c>
      <c r="B427" s="68">
        <v>4</v>
      </c>
      <c r="C427" s="68">
        <v>0</v>
      </c>
      <c r="D427" s="68">
        <v>0</v>
      </c>
      <c r="E427" s="68">
        <v>1</v>
      </c>
      <c r="F427" s="68">
        <v>734</v>
      </c>
      <c r="Q427" t="s">
        <v>16</v>
      </c>
      <c r="R427">
        <v>4</v>
      </c>
      <c r="S427">
        <v>0</v>
      </c>
      <c r="T427">
        <v>0</v>
      </c>
      <c r="U427">
        <v>1</v>
      </c>
      <c r="V427">
        <v>734</v>
      </c>
    </row>
    <row r="428" spans="1:22" x14ac:dyDescent="0.25">
      <c r="A428" s="68" t="s">
        <v>16</v>
      </c>
      <c r="B428" s="68">
        <v>4</v>
      </c>
      <c r="C428" s="68">
        <v>0</v>
      </c>
      <c r="D428" s="68">
        <v>1</v>
      </c>
      <c r="E428" s="68">
        <v>0</v>
      </c>
      <c r="F428" s="68">
        <v>19</v>
      </c>
      <c r="Q428" t="s">
        <v>16</v>
      </c>
      <c r="R428">
        <v>4</v>
      </c>
      <c r="S428">
        <v>0</v>
      </c>
      <c r="T428">
        <v>1</v>
      </c>
      <c r="U428">
        <v>0</v>
      </c>
      <c r="V428">
        <v>19</v>
      </c>
    </row>
    <row r="429" spans="1:22" x14ac:dyDescent="0.25">
      <c r="A429" s="68" t="s">
        <v>16</v>
      </c>
      <c r="B429" s="68">
        <v>4</v>
      </c>
      <c r="C429" s="68">
        <v>0</v>
      </c>
      <c r="D429" s="68">
        <v>1</v>
      </c>
      <c r="E429" s="68">
        <v>1</v>
      </c>
      <c r="F429" s="68">
        <v>18</v>
      </c>
      <c r="Q429" t="s">
        <v>16</v>
      </c>
      <c r="R429">
        <v>4</v>
      </c>
      <c r="S429">
        <v>0</v>
      </c>
      <c r="T429">
        <v>1</v>
      </c>
      <c r="U429">
        <v>1</v>
      </c>
      <c r="V429">
        <v>18</v>
      </c>
    </row>
    <row r="430" spans="1:22" x14ac:dyDescent="0.25">
      <c r="A430" s="68" t="s">
        <v>16</v>
      </c>
      <c r="B430" s="68">
        <v>4</v>
      </c>
      <c r="C430" s="68">
        <v>1</v>
      </c>
      <c r="D430" s="68">
        <v>0</v>
      </c>
      <c r="E430" s="68">
        <v>0</v>
      </c>
      <c r="F430" s="68">
        <v>147</v>
      </c>
      <c r="Q430" t="s">
        <v>16</v>
      </c>
      <c r="R430">
        <v>4</v>
      </c>
      <c r="S430">
        <v>1</v>
      </c>
      <c r="T430">
        <v>0</v>
      </c>
      <c r="U430">
        <v>0</v>
      </c>
      <c r="V430">
        <v>147</v>
      </c>
    </row>
    <row r="431" spans="1:22" x14ac:dyDescent="0.25">
      <c r="A431" s="68" t="s">
        <v>16</v>
      </c>
      <c r="B431" s="68">
        <v>4</v>
      </c>
      <c r="C431" s="68">
        <v>1</v>
      </c>
      <c r="D431" s="68">
        <v>0</v>
      </c>
      <c r="E431" s="68">
        <v>1</v>
      </c>
      <c r="F431" s="68">
        <v>287</v>
      </c>
      <c r="Q431" t="s">
        <v>16</v>
      </c>
      <c r="R431">
        <v>4</v>
      </c>
      <c r="S431">
        <v>1</v>
      </c>
      <c r="T431">
        <v>0</v>
      </c>
      <c r="U431">
        <v>1</v>
      </c>
      <c r="V431">
        <v>287</v>
      </c>
    </row>
    <row r="432" spans="1:22" x14ac:dyDescent="0.25">
      <c r="A432" s="68" t="s">
        <v>16</v>
      </c>
      <c r="B432" s="68">
        <v>4</v>
      </c>
      <c r="C432" s="68">
        <v>1</v>
      </c>
      <c r="D432" s="68">
        <v>1</v>
      </c>
      <c r="E432" s="68">
        <v>0</v>
      </c>
      <c r="F432" s="68">
        <v>70</v>
      </c>
      <c r="Q432" t="s">
        <v>16</v>
      </c>
      <c r="R432">
        <v>4</v>
      </c>
      <c r="S432">
        <v>1</v>
      </c>
      <c r="T432">
        <v>1</v>
      </c>
      <c r="U432">
        <v>0</v>
      </c>
      <c r="V432">
        <v>70</v>
      </c>
    </row>
    <row r="433" spans="1:22" x14ac:dyDescent="0.25">
      <c r="A433" s="68" t="s">
        <v>16</v>
      </c>
      <c r="B433" s="68">
        <v>4</v>
      </c>
      <c r="C433" s="68">
        <v>1</v>
      </c>
      <c r="D433" s="68">
        <v>1</v>
      </c>
      <c r="E433" s="68">
        <v>1</v>
      </c>
      <c r="F433" s="68">
        <v>162</v>
      </c>
      <c r="Q433" t="s">
        <v>16</v>
      </c>
      <c r="R433">
        <v>4</v>
      </c>
      <c r="S433">
        <v>1</v>
      </c>
      <c r="T433">
        <v>1</v>
      </c>
      <c r="U433">
        <v>1</v>
      </c>
      <c r="V433">
        <v>162</v>
      </c>
    </row>
    <row r="434" spans="1:22" x14ac:dyDescent="0.25">
      <c r="A434" s="68" t="s">
        <v>16</v>
      </c>
      <c r="B434" s="68" t="s">
        <v>197</v>
      </c>
      <c r="C434" s="68">
        <v>0</v>
      </c>
      <c r="D434" s="68">
        <v>0</v>
      </c>
      <c r="E434" s="68">
        <v>0</v>
      </c>
      <c r="F434" s="68">
        <v>233</v>
      </c>
      <c r="Q434" t="s">
        <v>16</v>
      </c>
      <c r="R434" t="s">
        <v>197</v>
      </c>
      <c r="S434">
        <v>0</v>
      </c>
      <c r="T434">
        <v>0</v>
      </c>
      <c r="U434">
        <v>0</v>
      </c>
      <c r="V434">
        <v>233</v>
      </c>
    </row>
    <row r="435" spans="1:22" x14ac:dyDescent="0.25">
      <c r="A435" s="68" t="s">
        <v>16</v>
      </c>
      <c r="B435" s="68" t="s">
        <v>197</v>
      </c>
      <c r="C435" s="68">
        <v>0</v>
      </c>
      <c r="D435" s="68">
        <v>0</v>
      </c>
      <c r="E435" s="68">
        <v>1</v>
      </c>
      <c r="F435" s="68">
        <v>728</v>
      </c>
      <c r="Q435" t="s">
        <v>16</v>
      </c>
      <c r="R435" t="s">
        <v>197</v>
      </c>
      <c r="S435">
        <v>0</v>
      </c>
      <c r="T435">
        <v>0</v>
      </c>
      <c r="U435">
        <v>1</v>
      </c>
      <c r="V435">
        <v>728</v>
      </c>
    </row>
    <row r="436" spans="1:22" x14ac:dyDescent="0.25">
      <c r="A436" s="68" t="s">
        <v>16</v>
      </c>
      <c r="B436" s="68" t="s">
        <v>197</v>
      </c>
      <c r="C436" s="68">
        <v>0</v>
      </c>
      <c r="D436" s="68">
        <v>1</v>
      </c>
      <c r="E436" s="68">
        <v>0</v>
      </c>
      <c r="F436" s="68">
        <v>13</v>
      </c>
      <c r="Q436" t="s">
        <v>16</v>
      </c>
      <c r="R436" t="s">
        <v>197</v>
      </c>
      <c r="S436">
        <v>0</v>
      </c>
      <c r="T436">
        <v>1</v>
      </c>
      <c r="U436">
        <v>0</v>
      </c>
      <c r="V436">
        <v>13</v>
      </c>
    </row>
    <row r="437" spans="1:22" x14ac:dyDescent="0.25">
      <c r="A437" s="68" t="s">
        <v>16</v>
      </c>
      <c r="B437" s="68" t="s">
        <v>197</v>
      </c>
      <c r="C437" s="68">
        <v>0</v>
      </c>
      <c r="D437" s="68">
        <v>1</v>
      </c>
      <c r="E437" s="68">
        <v>1</v>
      </c>
      <c r="F437" s="68">
        <v>7</v>
      </c>
      <c r="Q437" t="s">
        <v>16</v>
      </c>
      <c r="R437" t="s">
        <v>197</v>
      </c>
      <c r="S437">
        <v>0</v>
      </c>
      <c r="T437">
        <v>1</v>
      </c>
      <c r="U437">
        <v>1</v>
      </c>
      <c r="V437">
        <v>7</v>
      </c>
    </row>
    <row r="438" spans="1:22" x14ac:dyDescent="0.25">
      <c r="A438" s="68" t="s">
        <v>16</v>
      </c>
      <c r="B438" s="68" t="s">
        <v>197</v>
      </c>
      <c r="C438" s="68">
        <v>1</v>
      </c>
      <c r="D438" s="68">
        <v>0</v>
      </c>
      <c r="E438" s="68">
        <v>0</v>
      </c>
      <c r="F438" s="68">
        <v>156</v>
      </c>
      <c r="Q438" t="s">
        <v>16</v>
      </c>
      <c r="R438" t="s">
        <v>197</v>
      </c>
      <c r="S438">
        <v>1</v>
      </c>
      <c r="T438">
        <v>0</v>
      </c>
      <c r="U438">
        <v>0</v>
      </c>
      <c r="V438">
        <v>156</v>
      </c>
    </row>
    <row r="439" spans="1:22" x14ac:dyDescent="0.25">
      <c r="A439" s="68" t="s">
        <v>16</v>
      </c>
      <c r="B439" s="68" t="s">
        <v>197</v>
      </c>
      <c r="C439" s="68">
        <v>1</v>
      </c>
      <c r="D439" s="68">
        <v>0</v>
      </c>
      <c r="E439" s="68">
        <v>1</v>
      </c>
      <c r="F439" s="68">
        <v>372</v>
      </c>
      <c r="Q439" t="s">
        <v>16</v>
      </c>
      <c r="R439" t="s">
        <v>197</v>
      </c>
      <c r="S439">
        <v>1</v>
      </c>
      <c r="T439">
        <v>0</v>
      </c>
      <c r="U439">
        <v>1</v>
      </c>
      <c r="V439">
        <v>372</v>
      </c>
    </row>
    <row r="440" spans="1:22" x14ac:dyDescent="0.25">
      <c r="A440" s="68" t="s">
        <v>16</v>
      </c>
      <c r="B440" s="68" t="s">
        <v>197</v>
      </c>
      <c r="C440" s="68">
        <v>1</v>
      </c>
      <c r="D440" s="68">
        <v>1</v>
      </c>
      <c r="E440" s="68">
        <v>0</v>
      </c>
      <c r="F440" s="68">
        <v>100</v>
      </c>
      <c r="Q440" t="s">
        <v>16</v>
      </c>
      <c r="R440" t="s">
        <v>197</v>
      </c>
      <c r="S440">
        <v>1</v>
      </c>
      <c r="T440">
        <v>1</v>
      </c>
      <c r="U440">
        <v>0</v>
      </c>
      <c r="V440">
        <v>100</v>
      </c>
    </row>
    <row r="441" spans="1:22" x14ac:dyDescent="0.25">
      <c r="A441" s="68" t="s">
        <v>16</v>
      </c>
      <c r="B441" s="68" t="s">
        <v>197</v>
      </c>
      <c r="C441" s="68">
        <v>1</v>
      </c>
      <c r="D441" s="68">
        <v>1</v>
      </c>
      <c r="E441" s="68">
        <v>1</v>
      </c>
      <c r="F441" s="68">
        <v>180</v>
      </c>
      <c r="Q441" t="s">
        <v>16</v>
      </c>
      <c r="R441" t="s">
        <v>197</v>
      </c>
      <c r="S441">
        <v>1</v>
      </c>
      <c r="T441">
        <v>1</v>
      </c>
      <c r="U441">
        <v>1</v>
      </c>
      <c r="V441">
        <v>180</v>
      </c>
    </row>
    <row r="442" spans="1:22" x14ac:dyDescent="0.25">
      <c r="A442" s="68" t="s">
        <v>24</v>
      </c>
      <c r="B442" s="68" t="s">
        <v>196</v>
      </c>
      <c r="C442" s="68">
        <v>0</v>
      </c>
      <c r="D442" s="68">
        <v>0</v>
      </c>
      <c r="E442" s="68">
        <v>0</v>
      </c>
      <c r="F442" s="68">
        <v>97</v>
      </c>
      <c r="Q442" t="s">
        <v>24</v>
      </c>
      <c r="R442" t="s">
        <v>196</v>
      </c>
      <c r="S442">
        <v>0</v>
      </c>
      <c r="T442">
        <v>0</v>
      </c>
      <c r="U442">
        <v>0</v>
      </c>
      <c r="V442">
        <v>97</v>
      </c>
    </row>
    <row r="443" spans="1:22" x14ac:dyDescent="0.25">
      <c r="A443" s="68" t="s">
        <v>24</v>
      </c>
      <c r="B443" s="68" t="s">
        <v>196</v>
      </c>
      <c r="C443" s="68">
        <v>0</v>
      </c>
      <c r="D443" s="68">
        <v>0</v>
      </c>
      <c r="E443" s="68">
        <v>1</v>
      </c>
      <c r="F443" s="68">
        <v>67</v>
      </c>
      <c r="Q443" t="s">
        <v>24</v>
      </c>
      <c r="R443" t="s">
        <v>196</v>
      </c>
      <c r="S443">
        <v>0</v>
      </c>
      <c r="T443">
        <v>0</v>
      </c>
      <c r="U443">
        <v>1</v>
      </c>
      <c r="V443">
        <v>67</v>
      </c>
    </row>
    <row r="444" spans="1:22" x14ac:dyDescent="0.25">
      <c r="A444" s="68" t="s">
        <v>24</v>
      </c>
      <c r="B444" s="68" t="s">
        <v>196</v>
      </c>
      <c r="C444" s="68">
        <v>0</v>
      </c>
      <c r="D444" s="68">
        <v>1</v>
      </c>
      <c r="E444" s="68">
        <v>0</v>
      </c>
      <c r="F444" s="68">
        <v>17</v>
      </c>
      <c r="Q444" t="s">
        <v>24</v>
      </c>
      <c r="R444" t="s">
        <v>196</v>
      </c>
      <c r="S444">
        <v>0</v>
      </c>
      <c r="T444">
        <v>1</v>
      </c>
      <c r="U444">
        <v>0</v>
      </c>
      <c r="V444">
        <v>17</v>
      </c>
    </row>
    <row r="445" spans="1:22" x14ac:dyDescent="0.25">
      <c r="A445" s="68" t="s">
        <v>24</v>
      </c>
      <c r="B445" s="68" t="s">
        <v>196</v>
      </c>
      <c r="C445" s="68">
        <v>0</v>
      </c>
      <c r="D445" s="68">
        <v>1</v>
      </c>
      <c r="E445" s="68">
        <v>1</v>
      </c>
      <c r="F445" s="68">
        <v>2</v>
      </c>
      <c r="Q445" t="s">
        <v>24</v>
      </c>
      <c r="R445" t="s">
        <v>196</v>
      </c>
      <c r="S445">
        <v>0</v>
      </c>
      <c r="T445">
        <v>1</v>
      </c>
      <c r="U445">
        <v>1</v>
      </c>
      <c r="V445">
        <v>2</v>
      </c>
    </row>
    <row r="446" spans="1:22" x14ac:dyDescent="0.25">
      <c r="A446" s="68" t="s">
        <v>24</v>
      </c>
      <c r="B446" s="68" t="s">
        <v>196</v>
      </c>
      <c r="C446" s="68">
        <v>1</v>
      </c>
      <c r="D446" s="68">
        <v>0</v>
      </c>
      <c r="E446" s="68">
        <v>0</v>
      </c>
      <c r="F446" s="68">
        <v>165</v>
      </c>
      <c r="Q446" t="s">
        <v>24</v>
      </c>
      <c r="R446" t="s">
        <v>196</v>
      </c>
      <c r="S446">
        <v>1</v>
      </c>
      <c r="T446">
        <v>0</v>
      </c>
      <c r="U446">
        <v>0</v>
      </c>
      <c r="V446">
        <v>165</v>
      </c>
    </row>
    <row r="447" spans="1:22" x14ac:dyDescent="0.25">
      <c r="A447" s="68" t="s">
        <v>24</v>
      </c>
      <c r="B447" s="68" t="s">
        <v>196</v>
      </c>
      <c r="C447" s="68">
        <v>1</v>
      </c>
      <c r="D447" s="68">
        <v>0</v>
      </c>
      <c r="E447" s="68">
        <v>1</v>
      </c>
      <c r="F447" s="68">
        <v>165</v>
      </c>
      <c r="Q447" t="s">
        <v>24</v>
      </c>
      <c r="R447" t="s">
        <v>196</v>
      </c>
      <c r="S447">
        <v>1</v>
      </c>
      <c r="T447">
        <v>0</v>
      </c>
      <c r="U447">
        <v>1</v>
      </c>
      <c r="V447">
        <v>165</v>
      </c>
    </row>
    <row r="448" spans="1:22" x14ac:dyDescent="0.25">
      <c r="A448" s="68" t="s">
        <v>24</v>
      </c>
      <c r="B448" s="68" t="s">
        <v>196</v>
      </c>
      <c r="C448" s="68">
        <v>1</v>
      </c>
      <c r="D448" s="68">
        <v>1</v>
      </c>
      <c r="E448" s="68">
        <v>0</v>
      </c>
      <c r="F448" s="68">
        <v>476</v>
      </c>
      <c r="Q448" t="s">
        <v>24</v>
      </c>
      <c r="R448" t="s">
        <v>196</v>
      </c>
      <c r="S448">
        <v>1</v>
      </c>
      <c r="T448">
        <v>1</v>
      </c>
      <c r="U448">
        <v>0</v>
      </c>
      <c r="V448">
        <v>476</v>
      </c>
    </row>
    <row r="449" spans="1:22" x14ac:dyDescent="0.25">
      <c r="A449" s="68" t="s">
        <v>24</v>
      </c>
      <c r="B449" s="68" t="s">
        <v>196</v>
      </c>
      <c r="C449" s="68">
        <v>1</v>
      </c>
      <c r="D449" s="68">
        <v>1</v>
      </c>
      <c r="E449" s="68">
        <v>1</v>
      </c>
      <c r="F449" s="68">
        <v>310</v>
      </c>
      <c r="Q449" t="s">
        <v>24</v>
      </c>
      <c r="R449" t="s">
        <v>196</v>
      </c>
      <c r="S449">
        <v>1</v>
      </c>
      <c r="T449">
        <v>1</v>
      </c>
      <c r="U449">
        <v>1</v>
      </c>
      <c r="V449">
        <v>310</v>
      </c>
    </row>
    <row r="450" spans="1:22" x14ac:dyDescent="0.25">
      <c r="A450" s="68" t="s">
        <v>24</v>
      </c>
      <c r="B450" s="68">
        <v>2</v>
      </c>
      <c r="C450" s="68">
        <v>0</v>
      </c>
      <c r="D450" s="68">
        <v>0</v>
      </c>
      <c r="E450" s="68">
        <v>0</v>
      </c>
      <c r="F450" s="68">
        <v>107</v>
      </c>
      <c r="Q450" t="s">
        <v>24</v>
      </c>
      <c r="R450">
        <v>2</v>
      </c>
      <c r="S450">
        <v>0</v>
      </c>
      <c r="T450">
        <v>0</v>
      </c>
      <c r="U450">
        <v>0</v>
      </c>
      <c r="V450">
        <v>107</v>
      </c>
    </row>
    <row r="451" spans="1:22" x14ac:dyDescent="0.25">
      <c r="A451" s="68" t="s">
        <v>24</v>
      </c>
      <c r="B451" s="68">
        <v>2</v>
      </c>
      <c r="C451" s="68">
        <v>0</v>
      </c>
      <c r="D451" s="68">
        <v>0</v>
      </c>
      <c r="E451" s="68">
        <v>1</v>
      </c>
      <c r="F451" s="68">
        <v>53</v>
      </c>
      <c r="Q451" t="s">
        <v>24</v>
      </c>
      <c r="R451">
        <v>2</v>
      </c>
      <c r="S451">
        <v>0</v>
      </c>
      <c r="T451">
        <v>0</v>
      </c>
      <c r="U451">
        <v>1</v>
      </c>
      <c r="V451">
        <v>53</v>
      </c>
    </row>
    <row r="452" spans="1:22" x14ac:dyDescent="0.25">
      <c r="A452" s="68" t="s">
        <v>24</v>
      </c>
      <c r="B452" s="68">
        <v>2</v>
      </c>
      <c r="C452" s="68">
        <v>0</v>
      </c>
      <c r="D452" s="68">
        <v>1</v>
      </c>
      <c r="E452" s="68">
        <v>0</v>
      </c>
      <c r="F452" s="68">
        <v>28</v>
      </c>
      <c r="Q452" t="s">
        <v>24</v>
      </c>
      <c r="R452">
        <v>2</v>
      </c>
      <c r="S452">
        <v>0</v>
      </c>
      <c r="T452">
        <v>1</v>
      </c>
      <c r="U452">
        <v>0</v>
      </c>
      <c r="V452">
        <v>28</v>
      </c>
    </row>
    <row r="453" spans="1:22" x14ac:dyDescent="0.25">
      <c r="A453" s="68" t="s">
        <v>24</v>
      </c>
      <c r="B453" s="68">
        <v>2</v>
      </c>
      <c r="C453" s="68">
        <v>0</v>
      </c>
      <c r="D453" s="68">
        <v>1</v>
      </c>
      <c r="E453" s="68">
        <v>1</v>
      </c>
      <c r="F453" s="68">
        <v>4</v>
      </c>
      <c r="Q453" t="s">
        <v>24</v>
      </c>
      <c r="R453">
        <v>2</v>
      </c>
      <c r="S453">
        <v>0</v>
      </c>
      <c r="T453">
        <v>1</v>
      </c>
      <c r="U453">
        <v>1</v>
      </c>
      <c r="V453">
        <v>4</v>
      </c>
    </row>
    <row r="454" spans="1:22" x14ac:dyDescent="0.25">
      <c r="A454" s="68" t="s">
        <v>24</v>
      </c>
      <c r="B454" s="68">
        <v>2</v>
      </c>
      <c r="C454" s="68">
        <v>1</v>
      </c>
      <c r="D454" s="68">
        <v>0</v>
      </c>
      <c r="E454" s="68">
        <v>0</v>
      </c>
      <c r="F454" s="68">
        <v>192</v>
      </c>
      <c r="Q454" t="s">
        <v>24</v>
      </c>
      <c r="R454">
        <v>2</v>
      </c>
      <c r="S454">
        <v>1</v>
      </c>
      <c r="T454">
        <v>0</v>
      </c>
      <c r="U454">
        <v>0</v>
      </c>
      <c r="V454">
        <v>192</v>
      </c>
    </row>
    <row r="455" spans="1:22" x14ac:dyDescent="0.25">
      <c r="A455" s="68" t="s">
        <v>24</v>
      </c>
      <c r="B455" s="68">
        <v>2</v>
      </c>
      <c r="C455" s="68">
        <v>1</v>
      </c>
      <c r="D455" s="68">
        <v>0</v>
      </c>
      <c r="E455" s="68">
        <v>1</v>
      </c>
      <c r="F455" s="68">
        <v>167</v>
      </c>
      <c r="Q455" t="s">
        <v>24</v>
      </c>
      <c r="R455">
        <v>2</v>
      </c>
      <c r="S455">
        <v>1</v>
      </c>
      <c r="T455">
        <v>0</v>
      </c>
      <c r="U455">
        <v>1</v>
      </c>
      <c r="V455">
        <v>167</v>
      </c>
    </row>
    <row r="456" spans="1:22" x14ac:dyDescent="0.25">
      <c r="A456" s="68" t="s">
        <v>24</v>
      </c>
      <c r="B456" s="68">
        <v>2</v>
      </c>
      <c r="C456" s="68">
        <v>1</v>
      </c>
      <c r="D456" s="68">
        <v>1</v>
      </c>
      <c r="E456" s="68">
        <v>0</v>
      </c>
      <c r="F456" s="68">
        <v>557</v>
      </c>
      <c r="Q456" t="s">
        <v>24</v>
      </c>
      <c r="R456">
        <v>2</v>
      </c>
      <c r="S456">
        <v>1</v>
      </c>
      <c r="T456">
        <v>1</v>
      </c>
      <c r="U456">
        <v>0</v>
      </c>
      <c r="V456">
        <v>557</v>
      </c>
    </row>
    <row r="457" spans="1:22" x14ac:dyDescent="0.25">
      <c r="A457" s="68" t="s">
        <v>24</v>
      </c>
      <c r="B457" s="68">
        <v>2</v>
      </c>
      <c r="C457" s="68">
        <v>1</v>
      </c>
      <c r="D457" s="68">
        <v>1</v>
      </c>
      <c r="E457" s="68">
        <v>1</v>
      </c>
      <c r="F457" s="68">
        <v>355</v>
      </c>
      <c r="Q457" t="s">
        <v>24</v>
      </c>
      <c r="R457">
        <v>2</v>
      </c>
      <c r="S457">
        <v>1</v>
      </c>
      <c r="T457">
        <v>1</v>
      </c>
      <c r="U457">
        <v>1</v>
      </c>
      <c r="V457">
        <v>355</v>
      </c>
    </row>
    <row r="458" spans="1:22" x14ac:dyDescent="0.25">
      <c r="A458" s="68" t="s">
        <v>24</v>
      </c>
      <c r="B458" s="68">
        <v>3</v>
      </c>
      <c r="C458" s="68">
        <v>0</v>
      </c>
      <c r="D458" s="68">
        <v>0</v>
      </c>
      <c r="E458" s="68">
        <v>0</v>
      </c>
      <c r="F458" s="68">
        <v>124</v>
      </c>
      <c r="Q458" t="s">
        <v>24</v>
      </c>
      <c r="R458">
        <v>3</v>
      </c>
      <c r="S458">
        <v>0</v>
      </c>
      <c r="T458">
        <v>0</v>
      </c>
      <c r="U458">
        <v>0</v>
      </c>
      <c r="V458">
        <v>124</v>
      </c>
    </row>
    <row r="459" spans="1:22" x14ac:dyDescent="0.25">
      <c r="A459" s="68" t="s">
        <v>24</v>
      </c>
      <c r="B459" s="68">
        <v>3</v>
      </c>
      <c r="C459" s="68">
        <v>0</v>
      </c>
      <c r="D459" s="68">
        <v>0</v>
      </c>
      <c r="E459" s="68">
        <v>1</v>
      </c>
      <c r="F459" s="68">
        <v>79</v>
      </c>
      <c r="Q459" t="s">
        <v>24</v>
      </c>
      <c r="R459">
        <v>3</v>
      </c>
      <c r="S459">
        <v>0</v>
      </c>
      <c r="T459">
        <v>0</v>
      </c>
      <c r="U459">
        <v>1</v>
      </c>
      <c r="V459">
        <v>79</v>
      </c>
    </row>
    <row r="460" spans="1:22" x14ac:dyDescent="0.25">
      <c r="A460" s="68" t="s">
        <v>24</v>
      </c>
      <c r="B460" s="68">
        <v>3</v>
      </c>
      <c r="C460" s="68">
        <v>0</v>
      </c>
      <c r="D460" s="68">
        <v>1</v>
      </c>
      <c r="E460" s="68">
        <v>0</v>
      </c>
      <c r="F460" s="68">
        <v>19</v>
      </c>
      <c r="Q460" t="s">
        <v>24</v>
      </c>
      <c r="R460">
        <v>3</v>
      </c>
      <c r="S460">
        <v>0</v>
      </c>
      <c r="T460">
        <v>1</v>
      </c>
      <c r="U460">
        <v>0</v>
      </c>
      <c r="V460">
        <v>19</v>
      </c>
    </row>
    <row r="461" spans="1:22" x14ac:dyDescent="0.25">
      <c r="A461" s="68" t="s">
        <v>24</v>
      </c>
      <c r="B461" s="68">
        <v>3</v>
      </c>
      <c r="C461" s="68">
        <v>0</v>
      </c>
      <c r="D461" s="68">
        <v>1</v>
      </c>
      <c r="E461" s="68">
        <v>1</v>
      </c>
      <c r="F461" s="68">
        <v>10</v>
      </c>
      <c r="Q461" t="s">
        <v>24</v>
      </c>
      <c r="R461">
        <v>3</v>
      </c>
      <c r="S461">
        <v>0</v>
      </c>
      <c r="T461">
        <v>1</v>
      </c>
      <c r="U461">
        <v>1</v>
      </c>
      <c r="V461">
        <v>10</v>
      </c>
    </row>
    <row r="462" spans="1:22" x14ac:dyDescent="0.25">
      <c r="A462" s="68" t="s">
        <v>24</v>
      </c>
      <c r="B462" s="68">
        <v>3</v>
      </c>
      <c r="C462" s="68">
        <v>1</v>
      </c>
      <c r="D462" s="68">
        <v>0</v>
      </c>
      <c r="E462" s="68">
        <v>0</v>
      </c>
      <c r="F462" s="68">
        <v>209</v>
      </c>
      <c r="Q462" t="s">
        <v>24</v>
      </c>
      <c r="R462">
        <v>3</v>
      </c>
      <c r="S462">
        <v>1</v>
      </c>
      <c r="T462">
        <v>0</v>
      </c>
      <c r="U462">
        <v>0</v>
      </c>
      <c r="V462">
        <v>209</v>
      </c>
    </row>
    <row r="463" spans="1:22" x14ac:dyDescent="0.25">
      <c r="A463" s="68" t="s">
        <v>24</v>
      </c>
      <c r="B463" s="68">
        <v>3</v>
      </c>
      <c r="C463" s="68">
        <v>1</v>
      </c>
      <c r="D463" s="68">
        <v>0</v>
      </c>
      <c r="E463" s="68">
        <v>1</v>
      </c>
      <c r="F463" s="68">
        <v>172</v>
      </c>
      <c r="Q463" t="s">
        <v>24</v>
      </c>
      <c r="R463">
        <v>3</v>
      </c>
      <c r="S463">
        <v>1</v>
      </c>
      <c r="T463">
        <v>0</v>
      </c>
      <c r="U463">
        <v>1</v>
      </c>
      <c r="V463">
        <v>172</v>
      </c>
    </row>
    <row r="464" spans="1:22" x14ac:dyDescent="0.25">
      <c r="A464" s="68" t="s">
        <v>24</v>
      </c>
      <c r="B464" s="68">
        <v>3</v>
      </c>
      <c r="C464" s="68">
        <v>1</v>
      </c>
      <c r="D464" s="68">
        <v>1</v>
      </c>
      <c r="E464" s="68">
        <v>0</v>
      </c>
      <c r="F464" s="68">
        <v>548</v>
      </c>
      <c r="Q464" t="s">
        <v>24</v>
      </c>
      <c r="R464">
        <v>3</v>
      </c>
      <c r="S464">
        <v>1</v>
      </c>
      <c r="T464">
        <v>1</v>
      </c>
      <c r="U464">
        <v>0</v>
      </c>
      <c r="V464">
        <v>548</v>
      </c>
    </row>
    <row r="465" spans="1:22" x14ac:dyDescent="0.25">
      <c r="A465" s="68" t="s">
        <v>24</v>
      </c>
      <c r="B465" s="68">
        <v>3</v>
      </c>
      <c r="C465" s="68">
        <v>1</v>
      </c>
      <c r="D465" s="68">
        <v>1</v>
      </c>
      <c r="E465" s="68">
        <v>1</v>
      </c>
      <c r="F465" s="68">
        <v>380</v>
      </c>
      <c r="Q465" t="s">
        <v>24</v>
      </c>
      <c r="R465">
        <v>3</v>
      </c>
      <c r="S465">
        <v>1</v>
      </c>
      <c r="T465">
        <v>1</v>
      </c>
      <c r="U465">
        <v>1</v>
      </c>
      <c r="V465">
        <v>380</v>
      </c>
    </row>
    <row r="466" spans="1:22" x14ac:dyDescent="0.25">
      <c r="A466" s="68" t="s">
        <v>24</v>
      </c>
      <c r="B466" s="68">
        <v>4</v>
      </c>
      <c r="C466" s="68">
        <v>0</v>
      </c>
      <c r="D466" s="68">
        <v>0</v>
      </c>
      <c r="E466" s="68">
        <v>0</v>
      </c>
      <c r="F466" s="68">
        <v>127</v>
      </c>
      <c r="Q466" t="s">
        <v>24</v>
      </c>
      <c r="R466">
        <v>4</v>
      </c>
      <c r="S466">
        <v>0</v>
      </c>
      <c r="T466">
        <v>0</v>
      </c>
      <c r="U466">
        <v>0</v>
      </c>
      <c r="V466">
        <v>127</v>
      </c>
    </row>
    <row r="467" spans="1:22" x14ac:dyDescent="0.25">
      <c r="A467" s="68" t="s">
        <v>24</v>
      </c>
      <c r="B467" s="68">
        <v>4</v>
      </c>
      <c r="C467" s="68">
        <v>0</v>
      </c>
      <c r="D467" s="68">
        <v>0</v>
      </c>
      <c r="E467" s="68">
        <v>1</v>
      </c>
      <c r="F467" s="68">
        <v>84</v>
      </c>
      <c r="Q467" t="s">
        <v>24</v>
      </c>
      <c r="R467">
        <v>4</v>
      </c>
      <c r="S467">
        <v>0</v>
      </c>
      <c r="T467">
        <v>0</v>
      </c>
      <c r="U467">
        <v>1</v>
      </c>
      <c r="V467">
        <v>84</v>
      </c>
    </row>
    <row r="468" spans="1:22" x14ac:dyDescent="0.25">
      <c r="A468" s="68" t="s">
        <v>24</v>
      </c>
      <c r="B468" s="68">
        <v>4</v>
      </c>
      <c r="C468" s="68">
        <v>0</v>
      </c>
      <c r="D468" s="68">
        <v>1</v>
      </c>
      <c r="E468" s="68">
        <v>0</v>
      </c>
      <c r="F468" s="68">
        <v>36</v>
      </c>
      <c r="Q468" t="s">
        <v>24</v>
      </c>
      <c r="R468">
        <v>4</v>
      </c>
      <c r="S468">
        <v>0</v>
      </c>
      <c r="T468">
        <v>1</v>
      </c>
      <c r="U468">
        <v>0</v>
      </c>
      <c r="V468">
        <v>36</v>
      </c>
    </row>
    <row r="469" spans="1:22" x14ac:dyDescent="0.25">
      <c r="A469" s="68" t="s">
        <v>24</v>
      </c>
      <c r="B469" s="68">
        <v>4</v>
      </c>
      <c r="C469" s="68">
        <v>0</v>
      </c>
      <c r="D469" s="68">
        <v>1</v>
      </c>
      <c r="E469" s="68">
        <v>1</v>
      </c>
      <c r="F469" s="68">
        <v>6</v>
      </c>
      <c r="Q469" t="s">
        <v>24</v>
      </c>
      <c r="R469">
        <v>4</v>
      </c>
      <c r="S469">
        <v>0</v>
      </c>
      <c r="T469">
        <v>1</v>
      </c>
      <c r="U469">
        <v>1</v>
      </c>
      <c r="V469">
        <v>6</v>
      </c>
    </row>
    <row r="470" spans="1:22" x14ac:dyDescent="0.25">
      <c r="A470" s="68" t="s">
        <v>24</v>
      </c>
      <c r="B470" s="68">
        <v>4</v>
      </c>
      <c r="C470" s="68">
        <v>1</v>
      </c>
      <c r="D470" s="68">
        <v>0</v>
      </c>
      <c r="E470" s="68">
        <v>0</v>
      </c>
      <c r="F470" s="68">
        <v>236</v>
      </c>
      <c r="Q470" t="s">
        <v>24</v>
      </c>
      <c r="R470">
        <v>4</v>
      </c>
      <c r="S470">
        <v>1</v>
      </c>
      <c r="T470">
        <v>0</v>
      </c>
      <c r="U470">
        <v>0</v>
      </c>
      <c r="V470">
        <v>236</v>
      </c>
    </row>
    <row r="471" spans="1:22" x14ac:dyDescent="0.25">
      <c r="A471" s="68" t="s">
        <v>24</v>
      </c>
      <c r="B471" s="68">
        <v>4</v>
      </c>
      <c r="C471" s="68">
        <v>1</v>
      </c>
      <c r="D471" s="68">
        <v>0</v>
      </c>
      <c r="E471" s="68">
        <v>1</v>
      </c>
      <c r="F471" s="68">
        <v>160</v>
      </c>
      <c r="Q471" t="s">
        <v>24</v>
      </c>
      <c r="R471">
        <v>4</v>
      </c>
      <c r="S471">
        <v>1</v>
      </c>
      <c r="T471">
        <v>0</v>
      </c>
      <c r="U471">
        <v>1</v>
      </c>
      <c r="V471">
        <v>160</v>
      </c>
    </row>
    <row r="472" spans="1:22" x14ac:dyDescent="0.25">
      <c r="A472" s="68" t="s">
        <v>24</v>
      </c>
      <c r="B472" s="68">
        <v>4</v>
      </c>
      <c r="C472" s="68">
        <v>1</v>
      </c>
      <c r="D472" s="68">
        <v>1</v>
      </c>
      <c r="E472" s="68">
        <v>0</v>
      </c>
      <c r="F472" s="68">
        <v>547</v>
      </c>
      <c r="Q472" t="s">
        <v>24</v>
      </c>
      <c r="R472">
        <v>4</v>
      </c>
      <c r="S472">
        <v>1</v>
      </c>
      <c r="T472">
        <v>1</v>
      </c>
      <c r="U472">
        <v>0</v>
      </c>
      <c r="V472">
        <v>547</v>
      </c>
    </row>
    <row r="473" spans="1:22" x14ac:dyDescent="0.25">
      <c r="A473" s="68" t="s">
        <v>24</v>
      </c>
      <c r="B473" s="68">
        <v>4</v>
      </c>
      <c r="C473" s="68">
        <v>1</v>
      </c>
      <c r="D473" s="68">
        <v>1</v>
      </c>
      <c r="E473" s="68">
        <v>1</v>
      </c>
      <c r="F473" s="68">
        <v>308</v>
      </c>
      <c r="Q473" t="s">
        <v>24</v>
      </c>
      <c r="R473">
        <v>4</v>
      </c>
      <c r="S473">
        <v>1</v>
      </c>
      <c r="T473">
        <v>1</v>
      </c>
      <c r="U473">
        <v>1</v>
      </c>
      <c r="V473">
        <v>308</v>
      </c>
    </row>
    <row r="474" spans="1:22" x14ac:dyDescent="0.25">
      <c r="A474" s="68" t="s">
        <v>24</v>
      </c>
      <c r="B474" s="68" t="s">
        <v>197</v>
      </c>
      <c r="C474" s="68">
        <v>0</v>
      </c>
      <c r="D474" s="68">
        <v>0</v>
      </c>
      <c r="E474" s="68">
        <v>0</v>
      </c>
      <c r="F474" s="68">
        <v>171</v>
      </c>
      <c r="Q474" t="s">
        <v>24</v>
      </c>
      <c r="R474" t="s">
        <v>197</v>
      </c>
      <c r="S474">
        <v>0</v>
      </c>
      <c r="T474">
        <v>0</v>
      </c>
      <c r="U474">
        <v>0</v>
      </c>
      <c r="V474">
        <v>171</v>
      </c>
    </row>
    <row r="475" spans="1:22" x14ac:dyDescent="0.25">
      <c r="A475" s="68" t="s">
        <v>24</v>
      </c>
      <c r="B475" s="68" t="s">
        <v>197</v>
      </c>
      <c r="C475" s="68">
        <v>0</v>
      </c>
      <c r="D475" s="68">
        <v>0</v>
      </c>
      <c r="E475" s="68">
        <v>1</v>
      </c>
      <c r="F475" s="68">
        <v>91</v>
      </c>
      <c r="Q475" t="s">
        <v>24</v>
      </c>
      <c r="R475" t="s">
        <v>197</v>
      </c>
      <c r="S475">
        <v>0</v>
      </c>
      <c r="T475">
        <v>0</v>
      </c>
      <c r="U475">
        <v>1</v>
      </c>
      <c r="V475">
        <v>91</v>
      </c>
    </row>
    <row r="476" spans="1:22" x14ac:dyDescent="0.25">
      <c r="A476" s="68" t="s">
        <v>24</v>
      </c>
      <c r="B476" s="68" t="s">
        <v>197</v>
      </c>
      <c r="C476" s="68">
        <v>0</v>
      </c>
      <c r="D476" s="68">
        <v>1</v>
      </c>
      <c r="E476" s="68">
        <v>0</v>
      </c>
      <c r="F476" s="68">
        <v>41</v>
      </c>
      <c r="Q476" t="s">
        <v>24</v>
      </c>
      <c r="R476" t="s">
        <v>197</v>
      </c>
      <c r="S476">
        <v>0</v>
      </c>
      <c r="T476">
        <v>1</v>
      </c>
      <c r="U476">
        <v>0</v>
      </c>
      <c r="V476">
        <v>41</v>
      </c>
    </row>
    <row r="477" spans="1:22" x14ac:dyDescent="0.25">
      <c r="A477" s="68" t="s">
        <v>24</v>
      </c>
      <c r="B477" s="68" t="s">
        <v>197</v>
      </c>
      <c r="C477" s="68">
        <v>0</v>
      </c>
      <c r="D477" s="68">
        <v>1</v>
      </c>
      <c r="E477" s="68">
        <v>1</v>
      </c>
      <c r="F477" s="68">
        <v>5</v>
      </c>
      <c r="Q477" t="s">
        <v>24</v>
      </c>
      <c r="R477" t="s">
        <v>197</v>
      </c>
      <c r="S477">
        <v>0</v>
      </c>
      <c r="T477">
        <v>1</v>
      </c>
      <c r="U477">
        <v>1</v>
      </c>
      <c r="V477">
        <v>5</v>
      </c>
    </row>
    <row r="478" spans="1:22" x14ac:dyDescent="0.25">
      <c r="A478" s="68" t="s">
        <v>24</v>
      </c>
      <c r="B478" s="68" t="s">
        <v>197</v>
      </c>
      <c r="C478" s="68">
        <v>1</v>
      </c>
      <c r="D478" s="68">
        <v>0</v>
      </c>
      <c r="E478" s="68">
        <v>0</v>
      </c>
      <c r="F478" s="68">
        <v>265</v>
      </c>
      <c r="Q478" t="s">
        <v>24</v>
      </c>
      <c r="R478" t="s">
        <v>197</v>
      </c>
      <c r="S478">
        <v>1</v>
      </c>
      <c r="T478">
        <v>0</v>
      </c>
      <c r="U478">
        <v>0</v>
      </c>
      <c r="V478">
        <v>265</v>
      </c>
    </row>
    <row r="479" spans="1:22" x14ac:dyDescent="0.25">
      <c r="A479" s="68" t="s">
        <v>24</v>
      </c>
      <c r="B479" s="68" t="s">
        <v>197</v>
      </c>
      <c r="C479" s="68">
        <v>1</v>
      </c>
      <c r="D479" s="68">
        <v>0</v>
      </c>
      <c r="E479" s="68">
        <v>1</v>
      </c>
      <c r="F479" s="68">
        <v>196</v>
      </c>
      <c r="Q479" t="s">
        <v>24</v>
      </c>
      <c r="R479" t="s">
        <v>197</v>
      </c>
      <c r="S479">
        <v>1</v>
      </c>
      <c r="T479">
        <v>0</v>
      </c>
      <c r="U479">
        <v>1</v>
      </c>
      <c r="V479">
        <v>196</v>
      </c>
    </row>
    <row r="480" spans="1:22" x14ac:dyDescent="0.25">
      <c r="A480" s="68" t="s">
        <v>24</v>
      </c>
      <c r="B480" s="68" t="s">
        <v>197</v>
      </c>
      <c r="C480" s="68">
        <v>1</v>
      </c>
      <c r="D480" s="68">
        <v>1</v>
      </c>
      <c r="E480" s="68">
        <v>0</v>
      </c>
      <c r="F480" s="68">
        <v>518</v>
      </c>
      <c r="Q480" t="s">
        <v>24</v>
      </c>
      <c r="R480" t="s">
        <v>197</v>
      </c>
      <c r="S480">
        <v>1</v>
      </c>
      <c r="T480">
        <v>1</v>
      </c>
      <c r="U480">
        <v>0</v>
      </c>
      <c r="V480">
        <v>518</v>
      </c>
    </row>
    <row r="481" spans="1:22" x14ac:dyDescent="0.25">
      <c r="A481" s="68" t="s">
        <v>24</v>
      </c>
      <c r="B481" s="68" t="s">
        <v>197</v>
      </c>
      <c r="C481" s="68">
        <v>1</v>
      </c>
      <c r="D481" s="68">
        <v>1</v>
      </c>
      <c r="E481" s="68">
        <v>1</v>
      </c>
      <c r="F481" s="68">
        <v>294</v>
      </c>
      <c r="Q481" t="s">
        <v>24</v>
      </c>
      <c r="R481" t="s">
        <v>197</v>
      </c>
      <c r="S481">
        <v>1</v>
      </c>
      <c r="T481">
        <v>1</v>
      </c>
      <c r="U481">
        <v>1</v>
      </c>
      <c r="V481">
        <v>294</v>
      </c>
    </row>
    <row r="482" spans="1:22" x14ac:dyDescent="0.25">
      <c r="A482" s="68" t="s">
        <v>22</v>
      </c>
      <c r="B482" s="68" t="s">
        <v>196</v>
      </c>
      <c r="C482" s="68">
        <v>0</v>
      </c>
      <c r="D482" s="68">
        <v>0</v>
      </c>
      <c r="E482" s="68">
        <v>0</v>
      </c>
      <c r="F482" s="68">
        <v>27434</v>
      </c>
      <c r="Q482" t="s">
        <v>22</v>
      </c>
      <c r="R482" t="s">
        <v>196</v>
      </c>
      <c r="S482">
        <v>0</v>
      </c>
      <c r="T482">
        <v>0</v>
      </c>
      <c r="U482">
        <v>0</v>
      </c>
      <c r="V482">
        <v>27434</v>
      </c>
    </row>
    <row r="483" spans="1:22" x14ac:dyDescent="0.25">
      <c r="A483" s="68" t="s">
        <v>22</v>
      </c>
      <c r="B483" s="68" t="s">
        <v>196</v>
      </c>
      <c r="C483" s="68">
        <v>0</v>
      </c>
      <c r="D483" s="68">
        <v>1</v>
      </c>
      <c r="E483" s="68">
        <v>0</v>
      </c>
      <c r="F483" s="68">
        <v>11663</v>
      </c>
      <c r="Q483" t="s">
        <v>22</v>
      </c>
      <c r="R483" t="s">
        <v>196</v>
      </c>
      <c r="S483">
        <v>0</v>
      </c>
      <c r="T483">
        <v>1</v>
      </c>
      <c r="U483">
        <v>0</v>
      </c>
      <c r="V483">
        <v>11663</v>
      </c>
    </row>
    <row r="484" spans="1:22" x14ac:dyDescent="0.25">
      <c r="A484" s="68" t="s">
        <v>22</v>
      </c>
      <c r="B484" s="68" t="s">
        <v>196</v>
      </c>
      <c r="C484" s="68">
        <v>1</v>
      </c>
      <c r="D484" s="68">
        <v>0</v>
      </c>
      <c r="E484" s="68">
        <v>0</v>
      </c>
      <c r="F484" s="68">
        <v>3293</v>
      </c>
      <c r="Q484" t="s">
        <v>22</v>
      </c>
      <c r="R484" t="s">
        <v>196</v>
      </c>
      <c r="S484">
        <v>1</v>
      </c>
      <c r="T484">
        <v>0</v>
      </c>
      <c r="U484">
        <v>0</v>
      </c>
      <c r="V484">
        <v>3293</v>
      </c>
    </row>
    <row r="485" spans="1:22" x14ac:dyDescent="0.25">
      <c r="A485" s="68" t="s">
        <v>22</v>
      </c>
      <c r="B485" s="68" t="s">
        <v>196</v>
      </c>
      <c r="C485" s="68">
        <v>1</v>
      </c>
      <c r="D485" s="68">
        <v>1</v>
      </c>
      <c r="E485" s="68">
        <v>0</v>
      </c>
      <c r="F485" s="68">
        <v>4315</v>
      </c>
      <c r="Q485" t="s">
        <v>22</v>
      </c>
      <c r="R485" t="s">
        <v>196</v>
      </c>
      <c r="S485">
        <v>1</v>
      </c>
      <c r="T485">
        <v>1</v>
      </c>
      <c r="U485">
        <v>0</v>
      </c>
      <c r="V485">
        <v>4315</v>
      </c>
    </row>
    <row r="486" spans="1:22" x14ac:dyDescent="0.25">
      <c r="A486" s="68" t="s">
        <v>22</v>
      </c>
      <c r="B486" s="68">
        <v>2</v>
      </c>
      <c r="C486" s="68">
        <v>0</v>
      </c>
      <c r="D486" s="68">
        <v>0</v>
      </c>
      <c r="E486" s="68">
        <v>0</v>
      </c>
      <c r="F486" s="68">
        <v>27527</v>
      </c>
      <c r="Q486" t="s">
        <v>22</v>
      </c>
      <c r="R486">
        <v>2</v>
      </c>
      <c r="S486">
        <v>0</v>
      </c>
      <c r="T486">
        <v>0</v>
      </c>
      <c r="U486">
        <v>0</v>
      </c>
      <c r="V486">
        <v>27527</v>
      </c>
    </row>
    <row r="487" spans="1:22" x14ac:dyDescent="0.25">
      <c r="A487" s="68" t="s">
        <v>22</v>
      </c>
      <c r="B487" s="68">
        <v>2</v>
      </c>
      <c r="C487" s="68">
        <v>0</v>
      </c>
      <c r="D487" s="68">
        <v>1</v>
      </c>
      <c r="E487" s="68">
        <v>0</v>
      </c>
      <c r="F487" s="68">
        <v>11592</v>
      </c>
      <c r="Q487" t="s">
        <v>22</v>
      </c>
      <c r="R487">
        <v>2</v>
      </c>
      <c r="S487">
        <v>0</v>
      </c>
      <c r="T487">
        <v>1</v>
      </c>
      <c r="U487">
        <v>0</v>
      </c>
      <c r="V487">
        <v>11592</v>
      </c>
    </row>
    <row r="488" spans="1:22" x14ac:dyDescent="0.25">
      <c r="A488" s="68" t="s">
        <v>22</v>
      </c>
      <c r="B488" s="68">
        <v>2</v>
      </c>
      <c r="C488" s="68">
        <v>1</v>
      </c>
      <c r="D488" s="68">
        <v>0</v>
      </c>
      <c r="E488" s="68">
        <v>0</v>
      </c>
      <c r="F488" s="68">
        <v>3432</v>
      </c>
      <c r="Q488" t="s">
        <v>22</v>
      </c>
      <c r="R488">
        <v>2</v>
      </c>
      <c r="S488">
        <v>1</v>
      </c>
      <c r="T488">
        <v>0</v>
      </c>
      <c r="U488">
        <v>0</v>
      </c>
      <c r="V488">
        <v>3432</v>
      </c>
    </row>
    <row r="489" spans="1:22" x14ac:dyDescent="0.25">
      <c r="A489" s="68" t="s">
        <v>22</v>
      </c>
      <c r="B489" s="68">
        <v>2</v>
      </c>
      <c r="C489" s="68">
        <v>1</v>
      </c>
      <c r="D489" s="68">
        <v>1</v>
      </c>
      <c r="E489" s="68">
        <v>0</v>
      </c>
      <c r="F489" s="68">
        <v>4274</v>
      </c>
      <c r="Q489" t="s">
        <v>22</v>
      </c>
      <c r="R489">
        <v>2</v>
      </c>
      <c r="S489">
        <v>1</v>
      </c>
      <c r="T489">
        <v>1</v>
      </c>
      <c r="U489">
        <v>0</v>
      </c>
      <c r="V489">
        <v>4274</v>
      </c>
    </row>
    <row r="490" spans="1:22" x14ac:dyDescent="0.25">
      <c r="A490" s="68" t="s">
        <v>22</v>
      </c>
      <c r="B490" s="68">
        <v>3</v>
      </c>
      <c r="C490" s="68">
        <v>0</v>
      </c>
      <c r="D490" s="68">
        <v>0</v>
      </c>
      <c r="E490" s="68">
        <v>0</v>
      </c>
      <c r="F490" s="68">
        <v>24776</v>
      </c>
      <c r="Q490" t="s">
        <v>22</v>
      </c>
      <c r="R490">
        <v>3</v>
      </c>
      <c r="S490">
        <v>0</v>
      </c>
      <c r="T490">
        <v>0</v>
      </c>
      <c r="U490">
        <v>0</v>
      </c>
      <c r="V490">
        <v>24776</v>
      </c>
    </row>
    <row r="491" spans="1:22" x14ac:dyDescent="0.25">
      <c r="A491" s="68" t="s">
        <v>22</v>
      </c>
      <c r="B491" s="68">
        <v>3</v>
      </c>
      <c r="C491" s="68">
        <v>0</v>
      </c>
      <c r="D491" s="68">
        <v>1</v>
      </c>
      <c r="E491" s="68">
        <v>0</v>
      </c>
      <c r="F491" s="68">
        <v>10924</v>
      </c>
      <c r="Q491" t="s">
        <v>22</v>
      </c>
      <c r="R491">
        <v>3</v>
      </c>
      <c r="S491">
        <v>0</v>
      </c>
      <c r="T491">
        <v>1</v>
      </c>
      <c r="U491">
        <v>0</v>
      </c>
      <c r="V491">
        <v>10924</v>
      </c>
    </row>
    <row r="492" spans="1:22" x14ac:dyDescent="0.25">
      <c r="A492" s="68" t="s">
        <v>22</v>
      </c>
      <c r="B492" s="68">
        <v>3</v>
      </c>
      <c r="C492" s="68">
        <v>1</v>
      </c>
      <c r="D492" s="68">
        <v>0</v>
      </c>
      <c r="E492" s="68">
        <v>0</v>
      </c>
      <c r="F492" s="68">
        <v>3172</v>
      </c>
      <c r="Q492" t="s">
        <v>22</v>
      </c>
      <c r="R492">
        <v>3</v>
      </c>
      <c r="S492">
        <v>1</v>
      </c>
      <c r="T492">
        <v>0</v>
      </c>
      <c r="U492">
        <v>0</v>
      </c>
      <c r="V492">
        <v>3172</v>
      </c>
    </row>
    <row r="493" spans="1:22" x14ac:dyDescent="0.25">
      <c r="A493" s="68" t="s">
        <v>22</v>
      </c>
      <c r="B493" s="68">
        <v>3</v>
      </c>
      <c r="C493" s="68">
        <v>1</v>
      </c>
      <c r="D493" s="68">
        <v>1</v>
      </c>
      <c r="E493" s="68">
        <v>0</v>
      </c>
      <c r="F493" s="68">
        <v>3934</v>
      </c>
      <c r="Q493" t="s">
        <v>22</v>
      </c>
      <c r="R493">
        <v>3</v>
      </c>
      <c r="S493">
        <v>1</v>
      </c>
      <c r="T493">
        <v>1</v>
      </c>
      <c r="U493">
        <v>0</v>
      </c>
      <c r="V493">
        <v>3934</v>
      </c>
    </row>
    <row r="494" spans="1:22" x14ac:dyDescent="0.25">
      <c r="A494" s="68" t="s">
        <v>22</v>
      </c>
      <c r="B494" s="68">
        <v>4</v>
      </c>
      <c r="C494" s="68">
        <v>0</v>
      </c>
      <c r="D494" s="68">
        <v>0</v>
      </c>
      <c r="E494" s="68">
        <v>0</v>
      </c>
      <c r="F494" s="68">
        <v>21976</v>
      </c>
      <c r="Q494" t="s">
        <v>22</v>
      </c>
      <c r="R494">
        <v>4</v>
      </c>
      <c r="S494">
        <v>0</v>
      </c>
      <c r="T494">
        <v>0</v>
      </c>
      <c r="U494">
        <v>0</v>
      </c>
      <c r="V494">
        <v>21976</v>
      </c>
    </row>
    <row r="495" spans="1:22" x14ac:dyDescent="0.25">
      <c r="A495" s="68" t="s">
        <v>22</v>
      </c>
      <c r="B495" s="68">
        <v>4</v>
      </c>
      <c r="C495" s="68">
        <v>0</v>
      </c>
      <c r="D495" s="68">
        <v>1</v>
      </c>
      <c r="E495" s="68">
        <v>0</v>
      </c>
      <c r="F495" s="68">
        <v>9903</v>
      </c>
      <c r="Q495" t="s">
        <v>22</v>
      </c>
      <c r="R495">
        <v>4</v>
      </c>
      <c r="S495">
        <v>0</v>
      </c>
      <c r="T495">
        <v>1</v>
      </c>
      <c r="U495">
        <v>0</v>
      </c>
      <c r="V495">
        <v>9903</v>
      </c>
    </row>
    <row r="496" spans="1:22" x14ac:dyDescent="0.25">
      <c r="A496" s="68" t="s">
        <v>22</v>
      </c>
      <c r="B496" s="68">
        <v>4</v>
      </c>
      <c r="C496" s="68">
        <v>1</v>
      </c>
      <c r="D496" s="68">
        <v>0</v>
      </c>
      <c r="E496" s="68">
        <v>0</v>
      </c>
      <c r="F496" s="68">
        <v>2747</v>
      </c>
      <c r="Q496" t="s">
        <v>22</v>
      </c>
      <c r="R496">
        <v>4</v>
      </c>
      <c r="S496">
        <v>1</v>
      </c>
      <c r="T496">
        <v>0</v>
      </c>
      <c r="U496">
        <v>0</v>
      </c>
      <c r="V496">
        <v>2747</v>
      </c>
    </row>
    <row r="497" spans="1:22" x14ac:dyDescent="0.25">
      <c r="A497" s="68" t="s">
        <v>22</v>
      </c>
      <c r="B497" s="68">
        <v>4</v>
      </c>
      <c r="C497" s="68">
        <v>1</v>
      </c>
      <c r="D497" s="68">
        <v>1</v>
      </c>
      <c r="E497" s="68">
        <v>0</v>
      </c>
      <c r="F497" s="68">
        <v>3643</v>
      </c>
      <c r="Q497" t="s">
        <v>22</v>
      </c>
      <c r="R497">
        <v>4</v>
      </c>
      <c r="S497">
        <v>1</v>
      </c>
      <c r="T497">
        <v>1</v>
      </c>
      <c r="U497">
        <v>0</v>
      </c>
      <c r="V497">
        <v>3643</v>
      </c>
    </row>
    <row r="498" spans="1:22" x14ac:dyDescent="0.25">
      <c r="A498" s="68" t="s">
        <v>22</v>
      </c>
      <c r="B498" s="68" t="s">
        <v>197</v>
      </c>
      <c r="C498" s="68">
        <v>0</v>
      </c>
      <c r="D498" s="68">
        <v>0</v>
      </c>
      <c r="E498" s="68">
        <v>0</v>
      </c>
      <c r="F498" s="68">
        <v>18649</v>
      </c>
      <c r="Q498" t="s">
        <v>22</v>
      </c>
      <c r="R498" t="s">
        <v>197</v>
      </c>
      <c r="S498">
        <v>0</v>
      </c>
      <c r="T498">
        <v>0</v>
      </c>
      <c r="U498">
        <v>0</v>
      </c>
      <c r="V498">
        <v>18649</v>
      </c>
    </row>
    <row r="499" spans="1:22" x14ac:dyDescent="0.25">
      <c r="A499" s="68" t="s">
        <v>22</v>
      </c>
      <c r="B499" s="68" t="s">
        <v>197</v>
      </c>
      <c r="C499" s="68">
        <v>0</v>
      </c>
      <c r="D499" s="68">
        <v>1</v>
      </c>
      <c r="E499" s="68">
        <v>0</v>
      </c>
      <c r="F499" s="68">
        <v>8910</v>
      </c>
      <c r="Q499" t="s">
        <v>22</v>
      </c>
      <c r="R499" t="s">
        <v>197</v>
      </c>
      <c r="S499">
        <v>0</v>
      </c>
      <c r="T499">
        <v>1</v>
      </c>
      <c r="U499">
        <v>0</v>
      </c>
      <c r="V499">
        <v>8910</v>
      </c>
    </row>
    <row r="500" spans="1:22" x14ac:dyDescent="0.25">
      <c r="A500" s="68" t="s">
        <v>22</v>
      </c>
      <c r="B500" s="68" t="s">
        <v>197</v>
      </c>
      <c r="C500" s="68">
        <v>1</v>
      </c>
      <c r="D500" s="68">
        <v>0</v>
      </c>
      <c r="E500" s="68">
        <v>0</v>
      </c>
      <c r="F500" s="68">
        <v>2557</v>
      </c>
      <c r="Q500" t="s">
        <v>22</v>
      </c>
      <c r="R500" t="s">
        <v>197</v>
      </c>
      <c r="S500">
        <v>1</v>
      </c>
      <c r="T500">
        <v>0</v>
      </c>
      <c r="U500">
        <v>0</v>
      </c>
      <c r="V500">
        <v>2557</v>
      </c>
    </row>
    <row r="501" spans="1:22" x14ac:dyDescent="0.25">
      <c r="A501" s="68" t="s">
        <v>22</v>
      </c>
      <c r="B501" s="68" t="s">
        <v>197</v>
      </c>
      <c r="C501" s="68">
        <v>1</v>
      </c>
      <c r="D501" s="68">
        <v>1</v>
      </c>
      <c r="E501" s="68">
        <v>0</v>
      </c>
      <c r="F501" s="68">
        <v>3201</v>
      </c>
      <c r="Q501" t="s">
        <v>22</v>
      </c>
      <c r="R501" t="s">
        <v>197</v>
      </c>
      <c r="S501">
        <v>1</v>
      </c>
      <c r="T501">
        <v>1</v>
      </c>
      <c r="U501">
        <v>0</v>
      </c>
      <c r="V501">
        <v>3201</v>
      </c>
    </row>
    <row r="502" spans="1:22" x14ac:dyDescent="0.25">
      <c r="A502" s="68" t="s">
        <v>23</v>
      </c>
      <c r="B502" s="68" t="s">
        <v>196</v>
      </c>
      <c r="C502" s="68">
        <v>0</v>
      </c>
      <c r="D502" s="68">
        <v>0</v>
      </c>
      <c r="E502" s="68">
        <v>0</v>
      </c>
      <c r="F502" s="68">
        <v>124</v>
      </c>
      <c r="Q502" t="s">
        <v>23</v>
      </c>
      <c r="R502" t="s">
        <v>196</v>
      </c>
      <c r="S502">
        <v>0</v>
      </c>
      <c r="T502">
        <v>0</v>
      </c>
      <c r="U502">
        <v>0</v>
      </c>
      <c r="V502">
        <v>124</v>
      </c>
    </row>
    <row r="503" spans="1:22" x14ac:dyDescent="0.25">
      <c r="A503" s="68" t="s">
        <v>23</v>
      </c>
      <c r="B503" s="68" t="s">
        <v>196</v>
      </c>
      <c r="C503" s="68">
        <v>0</v>
      </c>
      <c r="D503" s="68">
        <v>0</v>
      </c>
      <c r="E503" s="68">
        <v>1</v>
      </c>
      <c r="F503" s="68">
        <v>144</v>
      </c>
      <c r="Q503" t="s">
        <v>23</v>
      </c>
      <c r="R503" t="s">
        <v>196</v>
      </c>
      <c r="S503">
        <v>0</v>
      </c>
      <c r="T503">
        <v>0</v>
      </c>
      <c r="U503">
        <v>1</v>
      </c>
      <c r="V503">
        <v>144</v>
      </c>
    </row>
    <row r="504" spans="1:22" x14ac:dyDescent="0.25">
      <c r="A504" s="68" t="s">
        <v>23</v>
      </c>
      <c r="B504" s="68" t="s">
        <v>196</v>
      </c>
      <c r="C504" s="68">
        <v>0</v>
      </c>
      <c r="D504" s="68">
        <v>1</v>
      </c>
      <c r="E504" s="68">
        <v>0</v>
      </c>
      <c r="F504" s="68">
        <v>16</v>
      </c>
      <c r="Q504" t="s">
        <v>23</v>
      </c>
      <c r="R504" t="s">
        <v>196</v>
      </c>
      <c r="S504">
        <v>0</v>
      </c>
      <c r="T504">
        <v>1</v>
      </c>
      <c r="U504">
        <v>0</v>
      </c>
      <c r="V504">
        <v>16</v>
      </c>
    </row>
    <row r="505" spans="1:22" x14ac:dyDescent="0.25">
      <c r="A505" s="68" t="s">
        <v>23</v>
      </c>
      <c r="B505" s="68" t="s">
        <v>196</v>
      </c>
      <c r="C505" s="68">
        <v>0</v>
      </c>
      <c r="D505" s="68">
        <v>1</v>
      </c>
      <c r="E505" s="68">
        <v>1</v>
      </c>
      <c r="F505" s="68">
        <v>2</v>
      </c>
      <c r="Q505" t="s">
        <v>23</v>
      </c>
      <c r="R505" t="s">
        <v>196</v>
      </c>
      <c r="S505">
        <v>0</v>
      </c>
      <c r="T505">
        <v>1</v>
      </c>
      <c r="U505">
        <v>1</v>
      </c>
      <c r="V505">
        <v>2</v>
      </c>
    </row>
    <row r="506" spans="1:22" x14ac:dyDescent="0.25">
      <c r="A506" s="68" t="s">
        <v>23</v>
      </c>
      <c r="B506" s="68" t="s">
        <v>196</v>
      </c>
      <c r="C506" s="68">
        <v>1</v>
      </c>
      <c r="D506" s="68">
        <v>0</v>
      </c>
      <c r="E506" s="68">
        <v>0</v>
      </c>
      <c r="F506" s="68">
        <v>95</v>
      </c>
      <c r="Q506" t="s">
        <v>23</v>
      </c>
      <c r="R506" t="s">
        <v>196</v>
      </c>
      <c r="S506">
        <v>1</v>
      </c>
      <c r="T506">
        <v>0</v>
      </c>
      <c r="U506">
        <v>0</v>
      </c>
      <c r="V506">
        <v>95</v>
      </c>
    </row>
    <row r="507" spans="1:22" x14ac:dyDescent="0.25">
      <c r="A507" s="68" t="s">
        <v>23</v>
      </c>
      <c r="B507" s="68" t="s">
        <v>196</v>
      </c>
      <c r="C507" s="68">
        <v>1</v>
      </c>
      <c r="D507" s="68">
        <v>0</v>
      </c>
      <c r="E507" s="68">
        <v>1</v>
      </c>
      <c r="F507" s="68">
        <v>90</v>
      </c>
      <c r="Q507" t="s">
        <v>23</v>
      </c>
      <c r="R507" t="s">
        <v>196</v>
      </c>
      <c r="S507">
        <v>1</v>
      </c>
      <c r="T507">
        <v>0</v>
      </c>
      <c r="U507">
        <v>1</v>
      </c>
      <c r="V507">
        <v>90</v>
      </c>
    </row>
    <row r="508" spans="1:22" x14ac:dyDescent="0.25">
      <c r="A508" s="68" t="s">
        <v>23</v>
      </c>
      <c r="B508" s="68" t="s">
        <v>196</v>
      </c>
      <c r="C508" s="68">
        <v>1</v>
      </c>
      <c r="D508" s="68">
        <v>1</v>
      </c>
      <c r="E508" s="68">
        <v>0</v>
      </c>
      <c r="F508" s="68">
        <v>103</v>
      </c>
      <c r="Q508" t="s">
        <v>23</v>
      </c>
      <c r="R508" t="s">
        <v>196</v>
      </c>
      <c r="S508">
        <v>1</v>
      </c>
      <c r="T508">
        <v>1</v>
      </c>
      <c r="U508">
        <v>0</v>
      </c>
      <c r="V508">
        <v>103</v>
      </c>
    </row>
    <row r="509" spans="1:22" x14ac:dyDescent="0.25">
      <c r="A509" s="68" t="s">
        <v>23</v>
      </c>
      <c r="B509" s="68" t="s">
        <v>196</v>
      </c>
      <c r="C509" s="68">
        <v>1</v>
      </c>
      <c r="D509" s="68">
        <v>1</v>
      </c>
      <c r="E509" s="68">
        <v>1</v>
      </c>
      <c r="F509" s="68">
        <v>34</v>
      </c>
      <c r="Q509" t="s">
        <v>23</v>
      </c>
      <c r="R509" t="s">
        <v>196</v>
      </c>
      <c r="S509">
        <v>1</v>
      </c>
      <c r="T509">
        <v>1</v>
      </c>
      <c r="U509">
        <v>1</v>
      </c>
      <c r="V509">
        <v>34</v>
      </c>
    </row>
    <row r="510" spans="1:22" x14ac:dyDescent="0.25">
      <c r="A510" s="68" t="s">
        <v>23</v>
      </c>
      <c r="B510" s="68">
        <v>2</v>
      </c>
      <c r="C510" s="68">
        <v>0</v>
      </c>
      <c r="D510" s="68">
        <v>0</v>
      </c>
      <c r="E510" s="68">
        <v>0</v>
      </c>
      <c r="F510" s="68">
        <v>108</v>
      </c>
      <c r="Q510" t="s">
        <v>23</v>
      </c>
      <c r="R510">
        <v>2</v>
      </c>
      <c r="S510">
        <v>0</v>
      </c>
      <c r="T510">
        <v>0</v>
      </c>
      <c r="U510">
        <v>0</v>
      </c>
      <c r="V510">
        <v>108</v>
      </c>
    </row>
    <row r="511" spans="1:22" x14ac:dyDescent="0.25">
      <c r="A511" s="68" t="s">
        <v>23</v>
      </c>
      <c r="B511" s="68">
        <v>2</v>
      </c>
      <c r="C511" s="68">
        <v>0</v>
      </c>
      <c r="D511" s="68">
        <v>0</v>
      </c>
      <c r="E511" s="68">
        <v>1</v>
      </c>
      <c r="F511" s="68">
        <v>109</v>
      </c>
      <c r="Q511" t="s">
        <v>23</v>
      </c>
      <c r="R511">
        <v>2</v>
      </c>
      <c r="S511">
        <v>0</v>
      </c>
      <c r="T511">
        <v>0</v>
      </c>
      <c r="U511">
        <v>1</v>
      </c>
      <c r="V511">
        <v>109</v>
      </c>
    </row>
    <row r="512" spans="1:22" x14ac:dyDescent="0.25">
      <c r="A512" s="68" t="s">
        <v>23</v>
      </c>
      <c r="B512" s="68">
        <v>2</v>
      </c>
      <c r="C512" s="68">
        <v>0</v>
      </c>
      <c r="D512" s="68">
        <v>1</v>
      </c>
      <c r="E512" s="68">
        <v>0</v>
      </c>
      <c r="F512" s="68">
        <v>13</v>
      </c>
      <c r="Q512" t="s">
        <v>23</v>
      </c>
      <c r="R512">
        <v>2</v>
      </c>
      <c r="S512">
        <v>0</v>
      </c>
      <c r="T512">
        <v>1</v>
      </c>
      <c r="U512">
        <v>0</v>
      </c>
      <c r="V512">
        <v>13</v>
      </c>
    </row>
    <row r="513" spans="1:22" x14ac:dyDescent="0.25">
      <c r="A513" s="68" t="s">
        <v>23</v>
      </c>
      <c r="B513" s="68">
        <v>2</v>
      </c>
      <c r="C513" s="68">
        <v>0</v>
      </c>
      <c r="D513" s="68">
        <v>1</v>
      </c>
      <c r="E513" s="68">
        <v>1</v>
      </c>
      <c r="F513" s="68">
        <v>3</v>
      </c>
      <c r="Q513" t="s">
        <v>23</v>
      </c>
      <c r="R513">
        <v>2</v>
      </c>
      <c r="S513">
        <v>0</v>
      </c>
      <c r="T513">
        <v>1</v>
      </c>
      <c r="U513">
        <v>1</v>
      </c>
      <c r="V513">
        <v>3</v>
      </c>
    </row>
    <row r="514" spans="1:22" x14ac:dyDescent="0.25">
      <c r="A514" s="68" t="s">
        <v>23</v>
      </c>
      <c r="B514" s="68">
        <v>2</v>
      </c>
      <c r="C514" s="68">
        <v>1</v>
      </c>
      <c r="D514" s="68">
        <v>0</v>
      </c>
      <c r="E514" s="68">
        <v>0</v>
      </c>
      <c r="F514" s="68">
        <v>128</v>
      </c>
      <c r="Q514" t="s">
        <v>23</v>
      </c>
      <c r="R514">
        <v>2</v>
      </c>
      <c r="S514">
        <v>1</v>
      </c>
      <c r="T514">
        <v>0</v>
      </c>
      <c r="U514">
        <v>0</v>
      </c>
      <c r="V514">
        <v>128</v>
      </c>
    </row>
    <row r="515" spans="1:22" x14ac:dyDescent="0.25">
      <c r="A515" s="68" t="s">
        <v>23</v>
      </c>
      <c r="B515" s="68">
        <v>2</v>
      </c>
      <c r="C515" s="68">
        <v>1</v>
      </c>
      <c r="D515" s="68">
        <v>0</v>
      </c>
      <c r="E515" s="68">
        <v>1</v>
      </c>
      <c r="F515" s="68">
        <v>69</v>
      </c>
      <c r="Q515" t="s">
        <v>23</v>
      </c>
      <c r="R515">
        <v>2</v>
      </c>
      <c r="S515">
        <v>1</v>
      </c>
      <c r="T515">
        <v>0</v>
      </c>
      <c r="U515">
        <v>1</v>
      </c>
      <c r="V515">
        <v>69</v>
      </c>
    </row>
    <row r="516" spans="1:22" x14ac:dyDescent="0.25">
      <c r="A516" s="68" t="s">
        <v>23</v>
      </c>
      <c r="B516" s="68">
        <v>2</v>
      </c>
      <c r="C516" s="68">
        <v>1</v>
      </c>
      <c r="D516" s="68">
        <v>1</v>
      </c>
      <c r="E516" s="68">
        <v>0</v>
      </c>
      <c r="F516" s="68">
        <v>137</v>
      </c>
      <c r="Q516" t="s">
        <v>23</v>
      </c>
      <c r="R516">
        <v>2</v>
      </c>
      <c r="S516">
        <v>1</v>
      </c>
      <c r="T516">
        <v>1</v>
      </c>
      <c r="U516">
        <v>0</v>
      </c>
      <c r="V516">
        <v>137</v>
      </c>
    </row>
    <row r="517" spans="1:22" x14ac:dyDescent="0.25">
      <c r="A517" s="68" t="s">
        <v>23</v>
      </c>
      <c r="B517" s="68">
        <v>2</v>
      </c>
      <c r="C517" s="68">
        <v>1</v>
      </c>
      <c r="D517" s="68">
        <v>1</v>
      </c>
      <c r="E517" s="68">
        <v>1</v>
      </c>
      <c r="F517" s="68">
        <v>39</v>
      </c>
      <c r="Q517" t="s">
        <v>23</v>
      </c>
      <c r="R517">
        <v>2</v>
      </c>
      <c r="S517">
        <v>1</v>
      </c>
      <c r="T517">
        <v>1</v>
      </c>
      <c r="U517">
        <v>1</v>
      </c>
      <c r="V517">
        <v>39</v>
      </c>
    </row>
    <row r="518" spans="1:22" x14ac:dyDescent="0.25">
      <c r="A518" s="68" t="s">
        <v>23</v>
      </c>
      <c r="B518" s="68">
        <v>3</v>
      </c>
      <c r="C518" s="68">
        <v>0</v>
      </c>
      <c r="D518" s="68">
        <v>0</v>
      </c>
      <c r="E518" s="68">
        <v>0</v>
      </c>
      <c r="F518" s="68">
        <v>136</v>
      </c>
      <c r="Q518" t="s">
        <v>23</v>
      </c>
      <c r="R518">
        <v>3</v>
      </c>
      <c r="S518">
        <v>0</v>
      </c>
      <c r="T518">
        <v>0</v>
      </c>
      <c r="U518">
        <v>0</v>
      </c>
      <c r="V518">
        <v>136</v>
      </c>
    </row>
    <row r="519" spans="1:22" x14ac:dyDescent="0.25">
      <c r="A519" s="68" t="s">
        <v>23</v>
      </c>
      <c r="B519" s="68">
        <v>3</v>
      </c>
      <c r="C519" s="68">
        <v>0</v>
      </c>
      <c r="D519" s="68">
        <v>0</v>
      </c>
      <c r="E519" s="68">
        <v>1</v>
      </c>
      <c r="F519" s="68">
        <v>92</v>
      </c>
      <c r="Q519" t="s">
        <v>23</v>
      </c>
      <c r="R519">
        <v>3</v>
      </c>
      <c r="S519">
        <v>0</v>
      </c>
      <c r="T519">
        <v>0</v>
      </c>
      <c r="U519">
        <v>1</v>
      </c>
      <c r="V519">
        <v>92</v>
      </c>
    </row>
    <row r="520" spans="1:22" x14ac:dyDescent="0.25">
      <c r="A520" s="68" t="s">
        <v>23</v>
      </c>
      <c r="B520" s="68">
        <v>3</v>
      </c>
      <c r="C520" s="68">
        <v>0</v>
      </c>
      <c r="D520" s="68">
        <v>1</v>
      </c>
      <c r="E520" s="68">
        <v>0</v>
      </c>
      <c r="F520" s="68">
        <v>17</v>
      </c>
      <c r="Q520" t="s">
        <v>23</v>
      </c>
      <c r="R520">
        <v>3</v>
      </c>
      <c r="S520">
        <v>0</v>
      </c>
      <c r="T520">
        <v>1</v>
      </c>
      <c r="U520">
        <v>0</v>
      </c>
      <c r="V520">
        <v>17</v>
      </c>
    </row>
    <row r="521" spans="1:22" x14ac:dyDescent="0.25">
      <c r="A521" s="68" t="s">
        <v>23</v>
      </c>
      <c r="B521" s="68">
        <v>3</v>
      </c>
      <c r="C521" s="68">
        <v>0</v>
      </c>
      <c r="D521" s="68">
        <v>1</v>
      </c>
      <c r="E521" s="68">
        <v>1</v>
      </c>
      <c r="F521" s="68">
        <v>2</v>
      </c>
      <c r="Q521" t="s">
        <v>23</v>
      </c>
      <c r="R521">
        <v>3</v>
      </c>
      <c r="S521">
        <v>0</v>
      </c>
      <c r="T521">
        <v>1</v>
      </c>
      <c r="U521">
        <v>1</v>
      </c>
      <c r="V521">
        <v>2</v>
      </c>
    </row>
    <row r="522" spans="1:22" x14ac:dyDescent="0.25">
      <c r="A522" s="68" t="s">
        <v>23</v>
      </c>
      <c r="B522" s="68">
        <v>3</v>
      </c>
      <c r="C522" s="68">
        <v>1</v>
      </c>
      <c r="D522" s="68">
        <v>0</v>
      </c>
      <c r="E522" s="68">
        <v>0</v>
      </c>
      <c r="F522" s="68">
        <v>128</v>
      </c>
      <c r="Q522" t="s">
        <v>23</v>
      </c>
      <c r="R522">
        <v>3</v>
      </c>
      <c r="S522">
        <v>1</v>
      </c>
      <c r="T522">
        <v>0</v>
      </c>
      <c r="U522">
        <v>0</v>
      </c>
      <c r="V522">
        <v>128</v>
      </c>
    </row>
    <row r="523" spans="1:22" x14ac:dyDescent="0.25">
      <c r="A523" s="68" t="s">
        <v>23</v>
      </c>
      <c r="B523" s="68">
        <v>3</v>
      </c>
      <c r="C523" s="68">
        <v>1</v>
      </c>
      <c r="D523" s="68">
        <v>0</v>
      </c>
      <c r="E523" s="68">
        <v>1</v>
      </c>
      <c r="F523" s="68">
        <v>69</v>
      </c>
      <c r="Q523" t="s">
        <v>23</v>
      </c>
      <c r="R523">
        <v>3</v>
      </c>
      <c r="S523">
        <v>1</v>
      </c>
      <c r="T523">
        <v>0</v>
      </c>
      <c r="U523">
        <v>1</v>
      </c>
      <c r="V523">
        <v>69</v>
      </c>
    </row>
    <row r="524" spans="1:22" x14ac:dyDescent="0.25">
      <c r="A524" s="68" t="s">
        <v>23</v>
      </c>
      <c r="B524" s="68">
        <v>3</v>
      </c>
      <c r="C524" s="68">
        <v>1</v>
      </c>
      <c r="D524" s="68">
        <v>1</v>
      </c>
      <c r="E524" s="68">
        <v>0</v>
      </c>
      <c r="F524" s="68">
        <v>157</v>
      </c>
      <c r="Q524" t="s">
        <v>23</v>
      </c>
      <c r="R524">
        <v>3</v>
      </c>
      <c r="S524">
        <v>1</v>
      </c>
      <c r="T524">
        <v>1</v>
      </c>
      <c r="U524">
        <v>0</v>
      </c>
      <c r="V524">
        <v>157</v>
      </c>
    </row>
    <row r="525" spans="1:22" x14ac:dyDescent="0.25">
      <c r="A525" s="68" t="s">
        <v>23</v>
      </c>
      <c r="B525" s="68">
        <v>3</v>
      </c>
      <c r="C525" s="68">
        <v>1</v>
      </c>
      <c r="D525" s="68">
        <v>1</v>
      </c>
      <c r="E525" s="68">
        <v>1</v>
      </c>
      <c r="F525" s="68">
        <v>34</v>
      </c>
      <c r="Q525" t="s">
        <v>23</v>
      </c>
      <c r="R525">
        <v>3</v>
      </c>
      <c r="S525">
        <v>1</v>
      </c>
      <c r="T525">
        <v>1</v>
      </c>
      <c r="U525">
        <v>1</v>
      </c>
      <c r="V525">
        <v>34</v>
      </c>
    </row>
    <row r="526" spans="1:22" x14ac:dyDescent="0.25">
      <c r="A526" s="68" t="s">
        <v>23</v>
      </c>
      <c r="B526" s="68">
        <v>4</v>
      </c>
      <c r="C526" s="68">
        <v>0</v>
      </c>
      <c r="D526" s="68">
        <v>0</v>
      </c>
      <c r="E526" s="68">
        <v>0</v>
      </c>
      <c r="F526" s="68">
        <v>143</v>
      </c>
      <c r="Q526" t="s">
        <v>23</v>
      </c>
      <c r="R526">
        <v>4</v>
      </c>
      <c r="S526">
        <v>0</v>
      </c>
      <c r="T526">
        <v>0</v>
      </c>
      <c r="U526">
        <v>0</v>
      </c>
      <c r="V526">
        <v>143</v>
      </c>
    </row>
    <row r="527" spans="1:22" x14ac:dyDescent="0.25">
      <c r="A527" s="68" t="s">
        <v>23</v>
      </c>
      <c r="B527" s="68">
        <v>4</v>
      </c>
      <c r="C527" s="68">
        <v>0</v>
      </c>
      <c r="D527" s="68">
        <v>0</v>
      </c>
      <c r="E527" s="68">
        <v>1</v>
      </c>
      <c r="F527" s="68">
        <v>127</v>
      </c>
      <c r="Q527" t="s">
        <v>23</v>
      </c>
      <c r="R527">
        <v>4</v>
      </c>
      <c r="S527">
        <v>0</v>
      </c>
      <c r="T527">
        <v>0</v>
      </c>
      <c r="U527">
        <v>1</v>
      </c>
      <c r="V527">
        <v>127</v>
      </c>
    </row>
    <row r="528" spans="1:22" x14ac:dyDescent="0.25">
      <c r="A528" s="68" t="s">
        <v>23</v>
      </c>
      <c r="B528" s="68">
        <v>4</v>
      </c>
      <c r="C528" s="68">
        <v>0</v>
      </c>
      <c r="D528" s="68">
        <v>1</v>
      </c>
      <c r="E528" s="68">
        <v>0</v>
      </c>
      <c r="F528" s="68">
        <v>15</v>
      </c>
      <c r="Q528" t="s">
        <v>23</v>
      </c>
      <c r="R528">
        <v>4</v>
      </c>
      <c r="S528">
        <v>0</v>
      </c>
      <c r="T528">
        <v>1</v>
      </c>
      <c r="U528">
        <v>0</v>
      </c>
      <c r="V528">
        <v>15</v>
      </c>
    </row>
    <row r="529" spans="1:22" x14ac:dyDescent="0.25">
      <c r="A529" s="68" t="s">
        <v>23</v>
      </c>
      <c r="B529" s="68">
        <v>4</v>
      </c>
      <c r="C529" s="68">
        <v>0</v>
      </c>
      <c r="D529" s="68">
        <v>1</v>
      </c>
      <c r="E529" s="68">
        <v>1</v>
      </c>
      <c r="F529" s="68">
        <v>3</v>
      </c>
      <c r="Q529" t="s">
        <v>23</v>
      </c>
      <c r="R529">
        <v>4</v>
      </c>
      <c r="S529">
        <v>0</v>
      </c>
      <c r="T529">
        <v>1</v>
      </c>
      <c r="U529">
        <v>1</v>
      </c>
      <c r="V529">
        <v>3</v>
      </c>
    </row>
    <row r="530" spans="1:22" x14ac:dyDescent="0.25">
      <c r="A530" s="68" t="s">
        <v>23</v>
      </c>
      <c r="B530" s="68">
        <v>4</v>
      </c>
      <c r="C530" s="68">
        <v>1</v>
      </c>
      <c r="D530" s="68">
        <v>0</v>
      </c>
      <c r="E530" s="68">
        <v>0</v>
      </c>
      <c r="F530" s="68">
        <v>144</v>
      </c>
      <c r="Q530" t="s">
        <v>23</v>
      </c>
      <c r="R530">
        <v>4</v>
      </c>
      <c r="S530">
        <v>1</v>
      </c>
      <c r="T530">
        <v>0</v>
      </c>
      <c r="U530">
        <v>0</v>
      </c>
      <c r="V530">
        <v>144</v>
      </c>
    </row>
    <row r="531" spans="1:22" x14ac:dyDescent="0.25">
      <c r="A531" s="68" t="s">
        <v>23</v>
      </c>
      <c r="B531" s="68">
        <v>4</v>
      </c>
      <c r="C531" s="68">
        <v>1</v>
      </c>
      <c r="D531" s="68">
        <v>0</v>
      </c>
      <c r="E531" s="68">
        <v>1</v>
      </c>
      <c r="F531" s="68">
        <v>69</v>
      </c>
      <c r="Q531" t="s">
        <v>23</v>
      </c>
      <c r="R531">
        <v>4</v>
      </c>
      <c r="S531">
        <v>1</v>
      </c>
      <c r="T531">
        <v>0</v>
      </c>
      <c r="U531">
        <v>1</v>
      </c>
      <c r="V531">
        <v>69</v>
      </c>
    </row>
    <row r="532" spans="1:22" x14ac:dyDescent="0.25">
      <c r="A532" s="68" t="s">
        <v>23</v>
      </c>
      <c r="B532" s="68">
        <v>4</v>
      </c>
      <c r="C532" s="68">
        <v>1</v>
      </c>
      <c r="D532" s="68">
        <v>1</v>
      </c>
      <c r="E532" s="68">
        <v>0</v>
      </c>
      <c r="F532" s="68">
        <v>160</v>
      </c>
      <c r="Q532" t="s">
        <v>23</v>
      </c>
      <c r="R532">
        <v>4</v>
      </c>
      <c r="S532">
        <v>1</v>
      </c>
      <c r="T532">
        <v>1</v>
      </c>
      <c r="U532">
        <v>0</v>
      </c>
      <c r="V532">
        <v>160</v>
      </c>
    </row>
    <row r="533" spans="1:22" x14ac:dyDescent="0.25">
      <c r="A533" s="68" t="s">
        <v>23</v>
      </c>
      <c r="B533" s="68">
        <v>4</v>
      </c>
      <c r="C533" s="68">
        <v>1</v>
      </c>
      <c r="D533" s="68">
        <v>1</v>
      </c>
      <c r="E533" s="68">
        <v>1</v>
      </c>
      <c r="F533" s="68">
        <v>52</v>
      </c>
      <c r="Q533" t="s">
        <v>23</v>
      </c>
      <c r="R533">
        <v>4</v>
      </c>
      <c r="S533">
        <v>1</v>
      </c>
      <c r="T533">
        <v>1</v>
      </c>
      <c r="U533">
        <v>1</v>
      </c>
      <c r="V533">
        <v>52</v>
      </c>
    </row>
    <row r="534" spans="1:22" x14ac:dyDescent="0.25">
      <c r="A534" s="68" t="s">
        <v>23</v>
      </c>
      <c r="B534" s="68" t="s">
        <v>197</v>
      </c>
      <c r="C534" s="68">
        <v>0</v>
      </c>
      <c r="D534" s="68">
        <v>0</v>
      </c>
      <c r="E534" s="68">
        <v>0</v>
      </c>
      <c r="F534" s="68">
        <v>177</v>
      </c>
      <c r="Q534" t="s">
        <v>23</v>
      </c>
      <c r="R534" t="s">
        <v>197</v>
      </c>
      <c r="S534">
        <v>0</v>
      </c>
      <c r="T534">
        <v>0</v>
      </c>
      <c r="U534">
        <v>0</v>
      </c>
      <c r="V534">
        <v>177</v>
      </c>
    </row>
    <row r="535" spans="1:22" x14ac:dyDescent="0.25">
      <c r="A535" s="68" t="s">
        <v>23</v>
      </c>
      <c r="B535" s="68" t="s">
        <v>197</v>
      </c>
      <c r="C535" s="68">
        <v>0</v>
      </c>
      <c r="D535" s="68">
        <v>0</v>
      </c>
      <c r="E535" s="68">
        <v>1</v>
      </c>
      <c r="F535" s="68">
        <v>113</v>
      </c>
      <c r="Q535" t="s">
        <v>23</v>
      </c>
      <c r="R535" t="s">
        <v>197</v>
      </c>
      <c r="S535">
        <v>0</v>
      </c>
      <c r="T535">
        <v>0</v>
      </c>
      <c r="U535">
        <v>1</v>
      </c>
      <c r="V535">
        <v>113</v>
      </c>
    </row>
    <row r="536" spans="1:22" x14ac:dyDescent="0.25">
      <c r="A536" s="68" t="s">
        <v>23</v>
      </c>
      <c r="B536" s="68" t="s">
        <v>197</v>
      </c>
      <c r="C536" s="68">
        <v>0</v>
      </c>
      <c r="D536" s="68">
        <v>1</v>
      </c>
      <c r="E536" s="68">
        <v>0</v>
      </c>
      <c r="F536" s="68">
        <v>20</v>
      </c>
      <c r="Q536" t="s">
        <v>23</v>
      </c>
      <c r="R536" t="s">
        <v>197</v>
      </c>
      <c r="S536">
        <v>0</v>
      </c>
      <c r="T536">
        <v>1</v>
      </c>
      <c r="U536">
        <v>0</v>
      </c>
      <c r="V536">
        <v>20</v>
      </c>
    </row>
    <row r="537" spans="1:22" x14ac:dyDescent="0.25">
      <c r="A537" s="68" t="s">
        <v>23</v>
      </c>
      <c r="B537" s="68" t="s">
        <v>197</v>
      </c>
      <c r="C537" s="68">
        <v>0</v>
      </c>
      <c r="D537" s="68">
        <v>1</v>
      </c>
      <c r="E537" s="68">
        <v>1</v>
      </c>
      <c r="F537" s="68">
        <v>7</v>
      </c>
      <c r="Q537" t="s">
        <v>23</v>
      </c>
      <c r="R537" t="s">
        <v>197</v>
      </c>
      <c r="S537">
        <v>0</v>
      </c>
      <c r="T537">
        <v>1</v>
      </c>
      <c r="U537">
        <v>1</v>
      </c>
      <c r="V537">
        <v>7</v>
      </c>
    </row>
    <row r="538" spans="1:22" x14ac:dyDescent="0.25">
      <c r="A538" s="68" t="s">
        <v>23</v>
      </c>
      <c r="B538" s="68" t="s">
        <v>197</v>
      </c>
      <c r="C538" s="68">
        <v>1</v>
      </c>
      <c r="D538" s="68">
        <v>0</v>
      </c>
      <c r="E538" s="68">
        <v>0</v>
      </c>
      <c r="F538" s="68">
        <v>162</v>
      </c>
      <c r="Q538" t="s">
        <v>23</v>
      </c>
      <c r="R538" t="s">
        <v>197</v>
      </c>
      <c r="S538">
        <v>1</v>
      </c>
      <c r="T538">
        <v>0</v>
      </c>
      <c r="U538">
        <v>0</v>
      </c>
      <c r="V538">
        <v>162</v>
      </c>
    </row>
    <row r="539" spans="1:22" x14ac:dyDescent="0.25">
      <c r="A539" s="68" t="s">
        <v>23</v>
      </c>
      <c r="B539" s="68" t="s">
        <v>197</v>
      </c>
      <c r="C539" s="68">
        <v>1</v>
      </c>
      <c r="D539" s="68">
        <v>0</v>
      </c>
      <c r="E539" s="68">
        <v>1</v>
      </c>
      <c r="F539" s="68">
        <v>82</v>
      </c>
      <c r="Q539" t="s">
        <v>23</v>
      </c>
      <c r="R539" t="s">
        <v>197</v>
      </c>
      <c r="S539">
        <v>1</v>
      </c>
      <c r="T539">
        <v>0</v>
      </c>
      <c r="U539">
        <v>1</v>
      </c>
      <c r="V539">
        <v>82</v>
      </c>
    </row>
    <row r="540" spans="1:22" x14ac:dyDescent="0.25">
      <c r="A540" s="68" t="s">
        <v>23</v>
      </c>
      <c r="B540" s="68" t="s">
        <v>197</v>
      </c>
      <c r="C540" s="68">
        <v>1</v>
      </c>
      <c r="D540" s="68">
        <v>1</v>
      </c>
      <c r="E540" s="68">
        <v>0</v>
      </c>
      <c r="F540" s="68">
        <v>209</v>
      </c>
      <c r="Q540" t="s">
        <v>23</v>
      </c>
      <c r="R540" t="s">
        <v>197</v>
      </c>
      <c r="S540">
        <v>1</v>
      </c>
      <c r="T540">
        <v>1</v>
      </c>
      <c r="U540">
        <v>0</v>
      </c>
      <c r="V540">
        <v>209</v>
      </c>
    </row>
    <row r="541" spans="1:22" x14ac:dyDescent="0.25">
      <c r="A541" s="68" t="s">
        <v>23</v>
      </c>
      <c r="B541" s="68" t="s">
        <v>197</v>
      </c>
      <c r="C541" s="68">
        <v>1</v>
      </c>
      <c r="D541" s="68">
        <v>1</v>
      </c>
      <c r="E541" s="68">
        <v>1</v>
      </c>
      <c r="F541" s="68">
        <v>53</v>
      </c>
      <c r="Q541" t="s">
        <v>23</v>
      </c>
      <c r="R541" t="s">
        <v>197</v>
      </c>
      <c r="S541">
        <v>1</v>
      </c>
      <c r="T541">
        <v>1</v>
      </c>
      <c r="U541">
        <v>1</v>
      </c>
      <c r="V541">
        <v>53</v>
      </c>
    </row>
    <row r="542" spans="1:22" x14ac:dyDescent="0.25">
      <c r="A542" s="68" t="s">
        <v>9</v>
      </c>
      <c r="B542" s="68" t="s">
        <v>196</v>
      </c>
      <c r="C542" s="68">
        <v>0</v>
      </c>
      <c r="D542" s="68">
        <v>0</v>
      </c>
      <c r="E542" s="68">
        <v>0</v>
      </c>
      <c r="F542" s="68">
        <v>790</v>
      </c>
      <c r="Q542" t="s">
        <v>9</v>
      </c>
      <c r="R542" t="s">
        <v>196</v>
      </c>
      <c r="S542">
        <v>0</v>
      </c>
      <c r="T542">
        <v>0</v>
      </c>
      <c r="U542">
        <v>0</v>
      </c>
      <c r="V542">
        <v>790</v>
      </c>
    </row>
    <row r="543" spans="1:22" x14ac:dyDescent="0.25">
      <c r="A543" s="68" t="s">
        <v>9</v>
      </c>
      <c r="B543" s="68" t="s">
        <v>196</v>
      </c>
      <c r="C543" s="68">
        <v>0</v>
      </c>
      <c r="D543" s="68">
        <v>0</v>
      </c>
      <c r="E543" s="68">
        <v>1</v>
      </c>
      <c r="F543" s="68">
        <v>1026</v>
      </c>
      <c r="Q543" t="s">
        <v>9</v>
      </c>
      <c r="R543" t="s">
        <v>196</v>
      </c>
      <c r="S543">
        <v>0</v>
      </c>
      <c r="T543">
        <v>0</v>
      </c>
      <c r="U543">
        <v>1</v>
      </c>
      <c r="V543">
        <v>1026</v>
      </c>
    </row>
    <row r="544" spans="1:22" x14ac:dyDescent="0.25">
      <c r="A544" s="68" t="s">
        <v>9</v>
      </c>
      <c r="B544" s="68" t="s">
        <v>196</v>
      </c>
      <c r="C544" s="68">
        <v>0</v>
      </c>
      <c r="D544" s="68">
        <v>1</v>
      </c>
      <c r="E544" s="68">
        <v>0</v>
      </c>
      <c r="F544" s="68">
        <v>668</v>
      </c>
      <c r="Q544" t="s">
        <v>9</v>
      </c>
      <c r="R544" t="s">
        <v>196</v>
      </c>
      <c r="S544">
        <v>0</v>
      </c>
      <c r="T544">
        <v>1</v>
      </c>
      <c r="U544">
        <v>0</v>
      </c>
      <c r="V544">
        <v>668</v>
      </c>
    </row>
    <row r="545" spans="1:22" x14ac:dyDescent="0.25">
      <c r="A545" s="68" t="s">
        <v>9</v>
      </c>
      <c r="B545" s="68" t="s">
        <v>196</v>
      </c>
      <c r="C545" s="68">
        <v>0</v>
      </c>
      <c r="D545" s="68">
        <v>1</v>
      </c>
      <c r="E545" s="68">
        <v>1</v>
      </c>
      <c r="F545" s="68">
        <v>1618</v>
      </c>
      <c r="Q545" t="s">
        <v>9</v>
      </c>
      <c r="R545" t="s">
        <v>196</v>
      </c>
      <c r="S545">
        <v>0</v>
      </c>
      <c r="T545">
        <v>1</v>
      </c>
      <c r="U545">
        <v>1</v>
      </c>
      <c r="V545">
        <v>1618</v>
      </c>
    </row>
    <row r="546" spans="1:22" x14ac:dyDescent="0.25">
      <c r="A546" s="68" t="s">
        <v>9</v>
      </c>
      <c r="B546" s="68" t="s">
        <v>196</v>
      </c>
      <c r="C546" s="68">
        <v>1</v>
      </c>
      <c r="D546" s="68">
        <v>0</v>
      </c>
      <c r="E546" s="68">
        <v>0</v>
      </c>
      <c r="F546" s="68">
        <v>7</v>
      </c>
      <c r="Q546" t="s">
        <v>9</v>
      </c>
      <c r="R546" t="s">
        <v>196</v>
      </c>
      <c r="S546">
        <v>1</v>
      </c>
      <c r="T546">
        <v>0</v>
      </c>
      <c r="U546">
        <v>0</v>
      </c>
      <c r="V546">
        <v>7</v>
      </c>
    </row>
    <row r="547" spans="1:22" x14ac:dyDescent="0.25">
      <c r="A547" s="68" t="s">
        <v>9</v>
      </c>
      <c r="B547" s="68" t="s">
        <v>196</v>
      </c>
      <c r="C547" s="68">
        <v>1</v>
      </c>
      <c r="D547" s="68">
        <v>0</v>
      </c>
      <c r="E547" s="68">
        <v>1</v>
      </c>
      <c r="F547" s="68">
        <v>8</v>
      </c>
      <c r="Q547" t="s">
        <v>9</v>
      </c>
      <c r="R547" t="s">
        <v>196</v>
      </c>
      <c r="S547">
        <v>1</v>
      </c>
      <c r="T547">
        <v>0</v>
      </c>
      <c r="U547">
        <v>1</v>
      </c>
      <c r="V547">
        <v>8</v>
      </c>
    </row>
    <row r="548" spans="1:22" x14ac:dyDescent="0.25">
      <c r="A548" s="68" t="s">
        <v>9</v>
      </c>
      <c r="B548" s="68" t="s">
        <v>196</v>
      </c>
      <c r="C548" s="68">
        <v>1</v>
      </c>
      <c r="D548" s="68">
        <v>1</v>
      </c>
      <c r="E548" s="68">
        <v>0</v>
      </c>
      <c r="F548" s="68">
        <v>23</v>
      </c>
      <c r="Q548" t="s">
        <v>9</v>
      </c>
      <c r="R548" t="s">
        <v>196</v>
      </c>
      <c r="S548">
        <v>1</v>
      </c>
      <c r="T548">
        <v>1</v>
      </c>
      <c r="U548">
        <v>0</v>
      </c>
      <c r="V548">
        <v>23</v>
      </c>
    </row>
    <row r="549" spans="1:22" x14ac:dyDescent="0.25">
      <c r="A549" s="68" t="s">
        <v>9</v>
      </c>
      <c r="B549" s="68" t="s">
        <v>196</v>
      </c>
      <c r="C549" s="68">
        <v>1</v>
      </c>
      <c r="D549" s="68">
        <v>1</v>
      </c>
      <c r="E549" s="68">
        <v>1</v>
      </c>
      <c r="F549" s="68">
        <v>41</v>
      </c>
      <c r="Q549" t="s">
        <v>9</v>
      </c>
      <c r="R549" t="s">
        <v>196</v>
      </c>
      <c r="S549">
        <v>1</v>
      </c>
      <c r="T549">
        <v>1</v>
      </c>
      <c r="U549">
        <v>1</v>
      </c>
      <c r="V549">
        <v>41</v>
      </c>
    </row>
    <row r="550" spans="1:22" x14ac:dyDescent="0.25">
      <c r="A550" s="68" t="s">
        <v>9</v>
      </c>
      <c r="B550" s="68">
        <v>2</v>
      </c>
      <c r="C550" s="68">
        <v>0</v>
      </c>
      <c r="D550" s="68">
        <v>0</v>
      </c>
      <c r="E550" s="68">
        <v>0</v>
      </c>
      <c r="F550" s="68">
        <v>854</v>
      </c>
      <c r="Q550" t="s">
        <v>9</v>
      </c>
      <c r="R550">
        <v>2</v>
      </c>
      <c r="S550">
        <v>0</v>
      </c>
      <c r="T550">
        <v>0</v>
      </c>
      <c r="U550">
        <v>0</v>
      </c>
      <c r="V550">
        <v>854</v>
      </c>
    </row>
    <row r="551" spans="1:22" x14ac:dyDescent="0.25">
      <c r="A551" s="68" t="s">
        <v>9</v>
      </c>
      <c r="B551" s="68">
        <v>2</v>
      </c>
      <c r="C551" s="68">
        <v>0</v>
      </c>
      <c r="D551" s="68">
        <v>0</v>
      </c>
      <c r="E551" s="68">
        <v>1</v>
      </c>
      <c r="F551" s="68">
        <v>1126</v>
      </c>
      <c r="Q551" t="s">
        <v>9</v>
      </c>
      <c r="R551">
        <v>2</v>
      </c>
      <c r="S551">
        <v>0</v>
      </c>
      <c r="T551">
        <v>0</v>
      </c>
      <c r="U551">
        <v>1</v>
      </c>
      <c r="V551">
        <v>1126</v>
      </c>
    </row>
    <row r="552" spans="1:22" x14ac:dyDescent="0.25">
      <c r="A552" s="68" t="s">
        <v>9</v>
      </c>
      <c r="B552" s="68">
        <v>2</v>
      </c>
      <c r="C552" s="68">
        <v>0</v>
      </c>
      <c r="D552" s="68">
        <v>1</v>
      </c>
      <c r="E552" s="68">
        <v>0</v>
      </c>
      <c r="F552" s="68">
        <v>709</v>
      </c>
      <c r="Q552" t="s">
        <v>9</v>
      </c>
      <c r="R552">
        <v>2</v>
      </c>
      <c r="S552">
        <v>0</v>
      </c>
      <c r="T552">
        <v>1</v>
      </c>
      <c r="U552">
        <v>0</v>
      </c>
      <c r="V552">
        <v>709</v>
      </c>
    </row>
    <row r="553" spans="1:22" x14ac:dyDescent="0.25">
      <c r="A553" s="68" t="s">
        <v>9</v>
      </c>
      <c r="B553" s="68">
        <v>2</v>
      </c>
      <c r="C553" s="68">
        <v>0</v>
      </c>
      <c r="D553" s="68">
        <v>1</v>
      </c>
      <c r="E553" s="68">
        <v>1</v>
      </c>
      <c r="F553" s="68">
        <v>1800</v>
      </c>
      <c r="Q553" t="s">
        <v>9</v>
      </c>
      <c r="R553">
        <v>2</v>
      </c>
      <c r="S553">
        <v>0</v>
      </c>
      <c r="T553">
        <v>1</v>
      </c>
      <c r="U553">
        <v>1</v>
      </c>
      <c r="V553">
        <v>1800</v>
      </c>
    </row>
    <row r="554" spans="1:22" x14ac:dyDescent="0.25">
      <c r="A554" s="68" t="s">
        <v>9</v>
      </c>
      <c r="B554" s="68">
        <v>2</v>
      </c>
      <c r="C554" s="68">
        <v>1</v>
      </c>
      <c r="D554" s="68">
        <v>0</v>
      </c>
      <c r="E554" s="68">
        <v>0</v>
      </c>
      <c r="F554" s="68">
        <v>13</v>
      </c>
      <c r="Q554" t="s">
        <v>9</v>
      </c>
      <c r="R554">
        <v>2</v>
      </c>
      <c r="S554">
        <v>1</v>
      </c>
      <c r="T554">
        <v>0</v>
      </c>
      <c r="U554">
        <v>0</v>
      </c>
      <c r="V554">
        <v>13</v>
      </c>
    </row>
    <row r="555" spans="1:22" x14ac:dyDescent="0.25">
      <c r="A555" s="68" t="s">
        <v>9</v>
      </c>
      <c r="B555" s="68">
        <v>2</v>
      </c>
      <c r="C555" s="68">
        <v>1</v>
      </c>
      <c r="D555" s="68">
        <v>0</v>
      </c>
      <c r="E555" s="68">
        <v>1</v>
      </c>
      <c r="F555" s="68">
        <v>5</v>
      </c>
      <c r="Q555" t="s">
        <v>9</v>
      </c>
      <c r="R555">
        <v>2</v>
      </c>
      <c r="S555">
        <v>1</v>
      </c>
      <c r="T555">
        <v>0</v>
      </c>
      <c r="U555">
        <v>1</v>
      </c>
      <c r="V555">
        <v>5</v>
      </c>
    </row>
    <row r="556" spans="1:22" x14ac:dyDescent="0.25">
      <c r="A556" s="68" t="s">
        <v>9</v>
      </c>
      <c r="B556" s="68">
        <v>2</v>
      </c>
      <c r="C556" s="68">
        <v>1</v>
      </c>
      <c r="D556" s="68">
        <v>1</v>
      </c>
      <c r="E556" s="68">
        <v>0</v>
      </c>
      <c r="F556" s="68">
        <v>29</v>
      </c>
      <c r="Q556" t="s">
        <v>9</v>
      </c>
      <c r="R556">
        <v>2</v>
      </c>
      <c r="S556">
        <v>1</v>
      </c>
      <c r="T556">
        <v>1</v>
      </c>
      <c r="U556">
        <v>0</v>
      </c>
      <c r="V556">
        <v>29</v>
      </c>
    </row>
    <row r="557" spans="1:22" x14ac:dyDescent="0.25">
      <c r="A557" s="68" t="s">
        <v>9</v>
      </c>
      <c r="B557" s="68">
        <v>2</v>
      </c>
      <c r="C557" s="68">
        <v>1</v>
      </c>
      <c r="D557" s="68">
        <v>1</v>
      </c>
      <c r="E557" s="68">
        <v>1</v>
      </c>
      <c r="F557" s="68">
        <v>45</v>
      </c>
      <c r="Q557" t="s">
        <v>9</v>
      </c>
      <c r="R557">
        <v>2</v>
      </c>
      <c r="S557">
        <v>1</v>
      </c>
      <c r="T557">
        <v>1</v>
      </c>
      <c r="U557">
        <v>1</v>
      </c>
      <c r="V557">
        <v>45</v>
      </c>
    </row>
    <row r="558" spans="1:22" x14ac:dyDescent="0.25">
      <c r="A558" s="68" t="s">
        <v>9</v>
      </c>
      <c r="B558" s="68">
        <v>3</v>
      </c>
      <c r="C558" s="68">
        <v>0</v>
      </c>
      <c r="D558" s="68">
        <v>0</v>
      </c>
      <c r="E558" s="68">
        <v>0</v>
      </c>
      <c r="F558" s="68">
        <v>916</v>
      </c>
      <c r="Q558" t="s">
        <v>9</v>
      </c>
      <c r="R558">
        <v>3</v>
      </c>
      <c r="S558">
        <v>0</v>
      </c>
      <c r="T558">
        <v>0</v>
      </c>
      <c r="U558">
        <v>0</v>
      </c>
      <c r="V558">
        <v>916</v>
      </c>
    </row>
    <row r="559" spans="1:22" x14ac:dyDescent="0.25">
      <c r="A559" s="68" t="s">
        <v>9</v>
      </c>
      <c r="B559" s="68">
        <v>3</v>
      </c>
      <c r="C559" s="68">
        <v>0</v>
      </c>
      <c r="D559" s="68">
        <v>0</v>
      </c>
      <c r="E559" s="68">
        <v>1</v>
      </c>
      <c r="F559" s="68">
        <v>1122</v>
      </c>
      <c r="Q559" t="s">
        <v>9</v>
      </c>
      <c r="R559">
        <v>3</v>
      </c>
      <c r="S559">
        <v>0</v>
      </c>
      <c r="T559">
        <v>0</v>
      </c>
      <c r="U559">
        <v>1</v>
      </c>
      <c r="V559">
        <v>1122</v>
      </c>
    </row>
    <row r="560" spans="1:22" x14ac:dyDescent="0.25">
      <c r="A560" s="68" t="s">
        <v>9</v>
      </c>
      <c r="B560" s="68">
        <v>3</v>
      </c>
      <c r="C560" s="68">
        <v>0</v>
      </c>
      <c r="D560" s="68">
        <v>1</v>
      </c>
      <c r="E560" s="68">
        <v>0</v>
      </c>
      <c r="F560" s="68">
        <v>662</v>
      </c>
      <c r="Q560" t="s">
        <v>9</v>
      </c>
      <c r="R560">
        <v>3</v>
      </c>
      <c r="S560">
        <v>0</v>
      </c>
      <c r="T560">
        <v>1</v>
      </c>
      <c r="U560">
        <v>0</v>
      </c>
      <c r="V560">
        <v>662</v>
      </c>
    </row>
    <row r="561" spans="1:22" x14ac:dyDescent="0.25">
      <c r="A561" s="68" t="s">
        <v>9</v>
      </c>
      <c r="B561" s="68">
        <v>3</v>
      </c>
      <c r="C561" s="68">
        <v>0</v>
      </c>
      <c r="D561" s="68">
        <v>1</v>
      </c>
      <c r="E561" s="68">
        <v>1</v>
      </c>
      <c r="F561" s="68">
        <v>1616</v>
      </c>
      <c r="Q561" t="s">
        <v>9</v>
      </c>
      <c r="R561">
        <v>3</v>
      </c>
      <c r="S561">
        <v>0</v>
      </c>
      <c r="T561">
        <v>1</v>
      </c>
      <c r="U561">
        <v>1</v>
      </c>
      <c r="V561">
        <v>1616</v>
      </c>
    </row>
    <row r="562" spans="1:22" x14ac:dyDescent="0.25">
      <c r="A562" s="68" t="s">
        <v>9</v>
      </c>
      <c r="B562" s="68">
        <v>3</v>
      </c>
      <c r="C562" s="68">
        <v>1</v>
      </c>
      <c r="D562" s="68">
        <v>0</v>
      </c>
      <c r="E562" s="68">
        <v>0</v>
      </c>
      <c r="F562" s="68">
        <v>7</v>
      </c>
      <c r="Q562" t="s">
        <v>9</v>
      </c>
      <c r="R562">
        <v>3</v>
      </c>
      <c r="S562">
        <v>1</v>
      </c>
      <c r="T562">
        <v>0</v>
      </c>
      <c r="U562">
        <v>0</v>
      </c>
      <c r="V562">
        <v>7</v>
      </c>
    </row>
    <row r="563" spans="1:22" x14ac:dyDescent="0.25">
      <c r="A563" s="68" t="s">
        <v>9</v>
      </c>
      <c r="B563" s="68">
        <v>3</v>
      </c>
      <c r="C563" s="68">
        <v>1</v>
      </c>
      <c r="D563" s="68">
        <v>0</v>
      </c>
      <c r="E563" s="68">
        <v>1</v>
      </c>
      <c r="F563" s="68">
        <v>7</v>
      </c>
      <c r="Q563" t="s">
        <v>9</v>
      </c>
      <c r="R563">
        <v>3</v>
      </c>
      <c r="S563">
        <v>1</v>
      </c>
      <c r="T563">
        <v>0</v>
      </c>
      <c r="U563">
        <v>1</v>
      </c>
      <c r="V563">
        <v>7</v>
      </c>
    </row>
    <row r="564" spans="1:22" x14ac:dyDescent="0.25">
      <c r="A564" s="68" t="s">
        <v>9</v>
      </c>
      <c r="B564" s="68">
        <v>3</v>
      </c>
      <c r="C564" s="68">
        <v>1</v>
      </c>
      <c r="D564" s="68">
        <v>1</v>
      </c>
      <c r="E564" s="68">
        <v>0</v>
      </c>
      <c r="F564" s="68">
        <v>18</v>
      </c>
      <c r="Q564" t="s">
        <v>9</v>
      </c>
      <c r="R564">
        <v>3</v>
      </c>
      <c r="S564">
        <v>1</v>
      </c>
      <c r="T564">
        <v>1</v>
      </c>
      <c r="U564">
        <v>0</v>
      </c>
      <c r="V564">
        <v>18</v>
      </c>
    </row>
    <row r="565" spans="1:22" x14ac:dyDescent="0.25">
      <c r="A565" s="68" t="s">
        <v>9</v>
      </c>
      <c r="B565" s="68">
        <v>3</v>
      </c>
      <c r="C565" s="68">
        <v>1</v>
      </c>
      <c r="D565" s="68">
        <v>1</v>
      </c>
      <c r="E565" s="68">
        <v>1</v>
      </c>
      <c r="F565" s="68">
        <v>38</v>
      </c>
      <c r="Q565" t="s">
        <v>9</v>
      </c>
      <c r="R565">
        <v>3</v>
      </c>
      <c r="S565">
        <v>1</v>
      </c>
      <c r="T565">
        <v>1</v>
      </c>
      <c r="U565">
        <v>1</v>
      </c>
      <c r="V565">
        <v>38</v>
      </c>
    </row>
    <row r="566" spans="1:22" x14ac:dyDescent="0.25">
      <c r="A566" s="68" t="s">
        <v>9</v>
      </c>
      <c r="B566" s="68">
        <v>4</v>
      </c>
      <c r="C566" s="68">
        <v>0</v>
      </c>
      <c r="D566" s="68">
        <v>0</v>
      </c>
      <c r="E566" s="68">
        <v>0</v>
      </c>
      <c r="F566" s="68">
        <v>797</v>
      </c>
      <c r="Q566" t="s">
        <v>9</v>
      </c>
      <c r="R566">
        <v>4</v>
      </c>
      <c r="S566">
        <v>0</v>
      </c>
      <c r="T566">
        <v>0</v>
      </c>
      <c r="U566">
        <v>0</v>
      </c>
      <c r="V566">
        <v>797</v>
      </c>
    </row>
    <row r="567" spans="1:22" x14ac:dyDescent="0.25">
      <c r="A567" s="68" t="s">
        <v>9</v>
      </c>
      <c r="B567" s="68">
        <v>4</v>
      </c>
      <c r="C567" s="68">
        <v>0</v>
      </c>
      <c r="D567" s="68">
        <v>0</v>
      </c>
      <c r="E567" s="68">
        <v>1</v>
      </c>
      <c r="F567" s="68">
        <v>1012</v>
      </c>
      <c r="Q567" t="s">
        <v>9</v>
      </c>
      <c r="R567">
        <v>4</v>
      </c>
      <c r="S567">
        <v>0</v>
      </c>
      <c r="T567">
        <v>0</v>
      </c>
      <c r="U567">
        <v>1</v>
      </c>
      <c r="V567">
        <v>1012</v>
      </c>
    </row>
    <row r="568" spans="1:22" x14ac:dyDescent="0.25">
      <c r="A568" s="68" t="s">
        <v>9</v>
      </c>
      <c r="B568" s="68">
        <v>4</v>
      </c>
      <c r="C568" s="68">
        <v>0</v>
      </c>
      <c r="D568" s="68">
        <v>1</v>
      </c>
      <c r="E568" s="68">
        <v>0</v>
      </c>
      <c r="F568" s="68">
        <v>577</v>
      </c>
      <c r="Q568" t="s">
        <v>9</v>
      </c>
      <c r="R568">
        <v>4</v>
      </c>
      <c r="S568">
        <v>0</v>
      </c>
      <c r="T568">
        <v>1</v>
      </c>
      <c r="U568">
        <v>0</v>
      </c>
      <c r="V568">
        <v>577</v>
      </c>
    </row>
    <row r="569" spans="1:22" x14ac:dyDescent="0.25">
      <c r="A569" s="68" t="s">
        <v>9</v>
      </c>
      <c r="B569" s="68">
        <v>4</v>
      </c>
      <c r="C569" s="68">
        <v>0</v>
      </c>
      <c r="D569" s="68">
        <v>1</v>
      </c>
      <c r="E569" s="68">
        <v>1</v>
      </c>
      <c r="F569" s="68">
        <v>1425</v>
      </c>
      <c r="Q569" t="s">
        <v>9</v>
      </c>
      <c r="R569">
        <v>4</v>
      </c>
      <c r="S569">
        <v>0</v>
      </c>
      <c r="T569">
        <v>1</v>
      </c>
      <c r="U569">
        <v>1</v>
      </c>
      <c r="V569">
        <v>1425</v>
      </c>
    </row>
    <row r="570" spans="1:22" x14ac:dyDescent="0.25">
      <c r="A570" s="68" t="s">
        <v>9</v>
      </c>
      <c r="B570" s="68">
        <v>4</v>
      </c>
      <c r="C570" s="68">
        <v>1</v>
      </c>
      <c r="D570" s="68">
        <v>0</v>
      </c>
      <c r="E570" s="68">
        <v>0</v>
      </c>
      <c r="F570" s="68">
        <v>3</v>
      </c>
      <c r="Q570" t="s">
        <v>9</v>
      </c>
      <c r="R570">
        <v>4</v>
      </c>
      <c r="S570">
        <v>1</v>
      </c>
      <c r="T570">
        <v>0</v>
      </c>
      <c r="U570">
        <v>0</v>
      </c>
      <c r="V570">
        <v>3</v>
      </c>
    </row>
    <row r="571" spans="1:22" x14ac:dyDescent="0.25">
      <c r="A571" s="68" t="s">
        <v>9</v>
      </c>
      <c r="B571" s="68">
        <v>4</v>
      </c>
      <c r="C571" s="68">
        <v>1</v>
      </c>
      <c r="D571" s="68">
        <v>0</v>
      </c>
      <c r="E571" s="68">
        <v>1</v>
      </c>
      <c r="F571" s="68">
        <v>7</v>
      </c>
      <c r="Q571" t="s">
        <v>9</v>
      </c>
      <c r="R571">
        <v>4</v>
      </c>
      <c r="S571">
        <v>1</v>
      </c>
      <c r="T571">
        <v>0</v>
      </c>
      <c r="U571">
        <v>1</v>
      </c>
      <c r="V571">
        <v>7</v>
      </c>
    </row>
    <row r="572" spans="1:22" x14ac:dyDescent="0.25">
      <c r="A572" s="68" t="s">
        <v>9</v>
      </c>
      <c r="B572" s="68">
        <v>4</v>
      </c>
      <c r="C572" s="68">
        <v>1</v>
      </c>
      <c r="D572" s="68">
        <v>1</v>
      </c>
      <c r="E572" s="68">
        <v>0</v>
      </c>
      <c r="F572" s="68">
        <v>18</v>
      </c>
      <c r="Q572" t="s">
        <v>9</v>
      </c>
      <c r="R572">
        <v>4</v>
      </c>
      <c r="S572">
        <v>1</v>
      </c>
      <c r="T572">
        <v>1</v>
      </c>
      <c r="U572">
        <v>0</v>
      </c>
      <c r="V572">
        <v>18</v>
      </c>
    </row>
    <row r="573" spans="1:22" x14ac:dyDescent="0.25">
      <c r="A573" s="68" t="s">
        <v>9</v>
      </c>
      <c r="B573" s="68">
        <v>4</v>
      </c>
      <c r="C573" s="68">
        <v>1</v>
      </c>
      <c r="D573" s="68">
        <v>1</v>
      </c>
      <c r="E573" s="68">
        <v>1</v>
      </c>
      <c r="F573" s="68">
        <v>34</v>
      </c>
      <c r="Q573" t="s">
        <v>9</v>
      </c>
      <c r="R573">
        <v>4</v>
      </c>
      <c r="S573">
        <v>1</v>
      </c>
      <c r="T573">
        <v>1</v>
      </c>
      <c r="U573">
        <v>1</v>
      </c>
      <c r="V573">
        <v>34</v>
      </c>
    </row>
    <row r="574" spans="1:22" x14ac:dyDescent="0.25">
      <c r="A574" s="68" t="s">
        <v>9</v>
      </c>
      <c r="B574" s="68" t="s">
        <v>197</v>
      </c>
      <c r="C574" s="68">
        <v>0</v>
      </c>
      <c r="D574" s="68">
        <v>0</v>
      </c>
      <c r="E574" s="68">
        <v>0</v>
      </c>
      <c r="F574" s="68">
        <v>694</v>
      </c>
      <c r="Q574" t="s">
        <v>9</v>
      </c>
      <c r="R574" t="s">
        <v>197</v>
      </c>
      <c r="S574">
        <v>0</v>
      </c>
      <c r="T574">
        <v>0</v>
      </c>
      <c r="U574">
        <v>0</v>
      </c>
      <c r="V574">
        <v>694</v>
      </c>
    </row>
    <row r="575" spans="1:22" x14ac:dyDescent="0.25">
      <c r="A575" s="68" t="s">
        <v>9</v>
      </c>
      <c r="B575" s="68" t="s">
        <v>197</v>
      </c>
      <c r="C575" s="68">
        <v>0</v>
      </c>
      <c r="D575" s="68">
        <v>0</v>
      </c>
      <c r="E575" s="68">
        <v>1</v>
      </c>
      <c r="F575" s="68">
        <v>1034</v>
      </c>
      <c r="Q575" t="s">
        <v>9</v>
      </c>
      <c r="R575" t="s">
        <v>197</v>
      </c>
      <c r="S575">
        <v>0</v>
      </c>
      <c r="T575">
        <v>0</v>
      </c>
      <c r="U575">
        <v>1</v>
      </c>
      <c r="V575">
        <v>1034</v>
      </c>
    </row>
    <row r="576" spans="1:22" x14ac:dyDescent="0.25">
      <c r="A576" s="68" t="s">
        <v>9</v>
      </c>
      <c r="B576" s="68" t="s">
        <v>197</v>
      </c>
      <c r="C576" s="68">
        <v>0</v>
      </c>
      <c r="D576" s="68">
        <v>1</v>
      </c>
      <c r="E576" s="68">
        <v>0</v>
      </c>
      <c r="F576" s="68">
        <v>499</v>
      </c>
      <c r="Q576" t="s">
        <v>9</v>
      </c>
      <c r="R576" t="s">
        <v>197</v>
      </c>
      <c r="S576">
        <v>0</v>
      </c>
      <c r="T576">
        <v>1</v>
      </c>
      <c r="U576">
        <v>0</v>
      </c>
      <c r="V576">
        <v>499</v>
      </c>
    </row>
    <row r="577" spans="1:22" x14ac:dyDescent="0.25">
      <c r="A577" s="68" t="s">
        <v>9</v>
      </c>
      <c r="B577" s="68" t="s">
        <v>197</v>
      </c>
      <c r="C577" s="68">
        <v>0</v>
      </c>
      <c r="D577" s="68">
        <v>1</v>
      </c>
      <c r="E577" s="68">
        <v>1</v>
      </c>
      <c r="F577" s="68">
        <v>1024</v>
      </c>
      <c r="Q577" t="s">
        <v>9</v>
      </c>
      <c r="R577" t="s">
        <v>197</v>
      </c>
      <c r="S577">
        <v>0</v>
      </c>
      <c r="T577">
        <v>1</v>
      </c>
      <c r="U577">
        <v>1</v>
      </c>
      <c r="V577">
        <v>1024</v>
      </c>
    </row>
    <row r="578" spans="1:22" x14ac:dyDescent="0.25">
      <c r="A578" s="68" t="s">
        <v>9</v>
      </c>
      <c r="B578" s="68" t="s">
        <v>197</v>
      </c>
      <c r="C578" s="68">
        <v>1</v>
      </c>
      <c r="D578" s="68">
        <v>0</v>
      </c>
      <c r="E578" s="68">
        <v>0</v>
      </c>
      <c r="F578" s="68">
        <v>16</v>
      </c>
      <c r="Q578" t="s">
        <v>9</v>
      </c>
      <c r="R578" t="s">
        <v>197</v>
      </c>
      <c r="S578">
        <v>1</v>
      </c>
      <c r="T578">
        <v>0</v>
      </c>
      <c r="U578">
        <v>0</v>
      </c>
      <c r="V578">
        <v>16</v>
      </c>
    </row>
    <row r="579" spans="1:22" x14ac:dyDescent="0.25">
      <c r="A579" s="68" t="s">
        <v>9</v>
      </c>
      <c r="B579" s="68" t="s">
        <v>197</v>
      </c>
      <c r="C579" s="68">
        <v>1</v>
      </c>
      <c r="D579" s="68">
        <v>0</v>
      </c>
      <c r="E579" s="68">
        <v>1</v>
      </c>
      <c r="F579" s="68">
        <v>8</v>
      </c>
      <c r="Q579" t="s">
        <v>9</v>
      </c>
      <c r="R579" t="s">
        <v>197</v>
      </c>
      <c r="S579">
        <v>1</v>
      </c>
      <c r="T579">
        <v>0</v>
      </c>
      <c r="U579">
        <v>1</v>
      </c>
      <c r="V579">
        <v>8</v>
      </c>
    </row>
    <row r="580" spans="1:22" x14ac:dyDescent="0.25">
      <c r="A580" s="68" t="s">
        <v>9</v>
      </c>
      <c r="B580" s="68" t="s">
        <v>197</v>
      </c>
      <c r="C580" s="68">
        <v>1</v>
      </c>
      <c r="D580" s="68">
        <v>1</v>
      </c>
      <c r="E580" s="68">
        <v>0</v>
      </c>
      <c r="F580" s="68">
        <v>18</v>
      </c>
      <c r="Q580" t="s">
        <v>9</v>
      </c>
      <c r="R580" t="s">
        <v>197</v>
      </c>
      <c r="S580">
        <v>1</v>
      </c>
      <c r="T580">
        <v>1</v>
      </c>
      <c r="U580">
        <v>0</v>
      </c>
      <c r="V580">
        <v>18</v>
      </c>
    </row>
    <row r="581" spans="1:22" x14ac:dyDescent="0.25">
      <c r="A581" s="68" t="s">
        <v>9</v>
      </c>
      <c r="B581" s="68" t="s">
        <v>197</v>
      </c>
      <c r="C581" s="68">
        <v>1</v>
      </c>
      <c r="D581" s="68">
        <v>1</v>
      </c>
      <c r="E581" s="68">
        <v>1</v>
      </c>
      <c r="F581" s="68">
        <v>23</v>
      </c>
      <c r="Q581" t="s">
        <v>9</v>
      </c>
      <c r="R581" t="s">
        <v>197</v>
      </c>
      <c r="S581">
        <v>1</v>
      </c>
      <c r="T581">
        <v>1</v>
      </c>
      <c r="U581">
        <v>1</v>
      </c>
      <c r="V581">
        <v>23</v>
      </c>
    </row>
    <row r="582" spans="1:22" x14ac:dyDescent="0.25">
      <c r="A582" s="68" t="s">
        <v>14</v>
      </c>
      <c r="B582" s="68" t="s">
        <v>196</v>
      </c>
      <c r="C582" s="68">
        <v>0</v>
      </c>
      <c r="D582" s="68">
        <v>0</v>
      </c>
      <c r="E582" s="68">
        <v>0</v>
      </c>
      <c r="F582" s="68">
        <v>3225</v>
      </c>
      <c r="Q582" t="s">
        <v>14</v>
      </c>
      <c r="R582" t="s">
        <v>196</v>
      </c>
      <c r="S582">
        <v>0</v>
      </c>
      <c r="T582">
        <v>0</v>
      </c>
      <c r="U582">
        <v>0</v>
      </c>
      <c r="V582">
        <v>3225</v>
      </c>
    </row>
    <row r="583" spans="1:22" x14ac:dyDescent="0.25">
      <c r="A583" s="68" t="s">
        <v>14</v>
      </c>
      <c r="B583" s="68" t="s">
        <v>196</v>
      </c>
      <c r="C583" s="68">
        <v>0</v>
      </c>
      <c r="D583" s="68">
        <v>0</v>
      </c>
      <c r="E583" s="68">
        <v>1</v>
      </c>
      <c r="F583" s="68">
        <v>235</v>
      </c>
      <c r="Q583" t="s">
        <v>14</v>
      </c>
      <c r="R583" t="s">
        <v>196</v>
      </c>
      <c r="S583">
        <v>0</v>
      </c>
      <c r="T583">
        <v>0</v>
      </c>
      <c r="U583">
        <v>1</v>
      </c>
      <c r="V583">
        <v>235</v>
      </c>
    </row>
    <row r="584" spans="1:22" x14ac:dyDescent="0.25">
      <c r="A584" s="68" t="s">
        <v>14</v>
      </c>
      <c r="B584" s="68" t="s">
        <v>196</v>
      </c>
      <c r="C584" s="68">
        <v>0</v>
      </c>
      <c r="D584" s="68">
        <v>1</v>
      </c>
      <c r="E584" s="68">
        <v>0</v>
      </c>
      <c r="F584" s="68">
        <v>1074</v>
      </c>
      <c r="Q584" t="s">
        <v>14</v>
      </c>
      <c r="R584" t="s">
        <v>196</v>
      </c>
      <c r="S584">
        <v>0</v>
      </c>
      <c r="T584">
        <v>1</v>
      </c>
      <c r="U584">
        <v>0</v>
      </c>
      <c r="V584">
        <v>1074</v>
      </c>
    </row>
    <row r="585" spans="1:22" x14ac:dyDescent="0.25">
      <c r="A585" s="68" t="s">
        <v>14</v>
      </c>
      <c r="B585" s="68" t="s">
        <v>196</v>
      </c>
      <c r="C585" s="68">
        <v>0</v>
      </c>
      <c r="D585" s="68">
        <v>1</v>
      </c>
      <c r="E585" s="68">
        <v>1</v>
      </c>
      <c r="F585" s="68">
        <v>255</v>
      </c>
      <c r="Q585" t="s">
        <v>14</v>
      </c>
      <c r="R585" t="s">
        <v>196</v>
      </c>
      <c r="S585">
        <v>0</v>
      </c>
      <c r="T585">
        <v>1</v>
      </c>
      <c r="U585">
        <v>1</v>
      </c>
      <c r="V585">
        <v>255</v>
      </c>
    </row>
    <row r="586" spans="1:22" x14ac:dyDescent="0.25">
      <c r="A586" s="68" t="s">
        <v>14</v>
      </c>
      <c r="B586" s="68" t="s">
        <v>196</v>
      </c>
      <c r="C586" s="68">
        <v>1</v>
      </c>
      <c r="D586" s="68">
        <v>0</v>
      </c>
      <c r="E586" s="68">
        <v>0</v>
      </c>
      <c r="F586" s="68">
        <v>90</v>
      </c>
      <c r="Q586" t="s">
        <v>14</v>
      </c>
      <c r="R586" t="s">
        <v>196</v>
      </c>
      <c r="S586">
        <v>1</v>
      </c>
      <c r="T586">
        <v>0</v>
      </c>
      <c r="U586">
        <v>0</v>
      </c>
      <c r="V586">
        <v>90</v>
      </c>
    </row>
    <row r="587" spans="1:22" x14ac:dyDescent="0.25">
      <c r="A587" s="68" t="s">
        <v>14</v>
      </c>
      <c r="B587" s="68" t="s">
        <v>196</v>
      </c>
      <c r="C587" s="68">
        <v>1</v>
      </c>
      <c r="D587" s="68">
        <v>0</v>
      </c>
      <c r="E587" s="68">
        <v>1</v>
      </c>
      <c r="F587" s="68">
        <v>5</v>
      </c>
      <c r="Q587" t="s">
        <v>14</v>
      </c>
      <c r="R587" t="s">
        <v>196</v>
      </c>
      <c r="S587">
        <v>1</v>
      </c>
      <c r="T587">
        <v>0</v>
      </c>
      <c r="U587">
        <v>1</v>
      </c>
      <c r="V587">
        <v>5</v>
      </c>
    </row>
    <row r="588" spans="1:22" x14ac:dyDescent="0.25">
      <c r="A588" s="68" t="s">
        <v>14</v>
      </c>
      <c r="B588" s="68" t="s">
        <v>196</v>
      </c>
      <c r="C588" s="68">
        <v>1</v>
      </c>
      <c r="D588" s="68">
        <v>1</v>
      </c>
      <c r="E588" s="68">
        <v>0</v>
      </c>
      <c r="F588" s="68">
        <v>212</v>
      </c>
      <c r="Q588" t="s">
        <v>14</v>
      </c>
      <c r="R588" t="s">
        <v>196</v>
      </c>
      <c r="S588">
        <v>1</v>
      </c>
      <c r="T588">
        <v>1</v>
      </c>
      <c r="U588">
        <v>0</v>
      </c>
      <c r="V588">
        <v>212</v>
      </c>
    </row>
    <row r="589" spans="1:22" x14ac:dyDescent="0.25">
      <c r="A589" s="68" t="s">
        <v>14</v>
      </c>
      <c r="B589" s="68" t="s">
        <v>196</v>
      </c>
      <c r="C589" s="68">
        <v>1</v>
      </c>
      <c r="D589" s="68">
        <v>1</v>
      </c>
      <c r="E589" s="68">
        <v>1</v>
      </c>
      <c r="F589" s="68">
        <v>26</v>
      </c>
      <c r="Q589" t="s">
        <v>14</v>
      </c>
      <c r="R589" t="s">
        <v>196</v>
      </c>
      <c r="S589">
        <v>1</v>
      </c>
      <c r="T589">
        <v>1</v>
      </c>
      <c r="U589">
        <v>1</v>
      </c>
      <c r="V589">
        <v>26</v>
      </c>
    </row>
    <row r="590" spans="1:22" x14ac:dyDescent="0.25">
      <c r="A590" s="68" t="s">
        <v>14</v>
      </c>
      <c r="B590" s="68">
        <v>2</v>
      </c>
      <c r="C590" s="68">
        <v>0</v>
      </c>
      <c r="D590" s="68">
        <v>0</v>
      </c>
      <c r="E590" s="68">
        <v>0</v>
      </c>
      <c r="F590" s="68">
        <v>3548</v>
      </c>
      <c r="Q590" t="s">
        <v>14</v>
      </c>
      <c r="R590">
        <v>2</v>
      </c>
      <c r="S590">
        <v>0</v>
      </c>
      <c r="T590">
        <v>0</v>
      </c>
      <c r="U590">
        <v>0</v>
      </c>
      <c r="V590">
        <v>3548</v>
      </c>
    </row>
    <row r="591" spans="1:22" x14ac:dyDescent="0.25">
      <c r="A591" s="68" t="s">
        <v>14</v>
      </c>
      <c r="B591" s="68">
        <v>2</v>
      </c>
      <c r="C591" s="68">
        <v>0</v>
      </c>
      <c r="D591" s="68">
        <v>0</v>
      </c>
      <c r="E591" s="68">
        <v>1</v>
      </c>
      <c r="F591" s="68">
        <v>268</v>
      </c>
      <c r="Q591" t="s">
        <v>14</v>
      </c>
      <c r="R591">
        <v>2</v>
      </c>
      <c r="S591">
        <v>0</v>
      </c>
      <c r="T591">
        <v>0</v>
      </c>
      <c r="U591">
        <v>1</v>
      </c>
      <c r="V591">
        <v>268</v>
      </c>
    </row>
    <row r="592" spans="1:22" x14ac:dyDescent="0.25">
      <c r="A592" s="68" t="s">
        <v>14</v>
      </c>
      <c r="B592" s="68">
        <v>2</v>
      </c>
      <c r="C592" s="68">
        <v>0</v>
      </c>
      <c r="D592" s="68">
        <v>1</v>
      </c>
      <c r="E592" s="68">
        <v>0</v>
      </c>
      <c r="F592" s="68">
        <v>1075</v>
      </c>
      <c r="Q592" t="s">
        <v>14</v>
      </c>
      <c r="R592">
        <v>2</v>
      </c>
      <c r="S592">
        <v>0</v>
      </c>
      <c r="T592">
        <v>1</v>
      </c>
      <c r="U592">
        <v>0</v>
      </c>
      <c r="V592">
        <v>1075</v>
      </c>
    </row>
    <row r="593" spans="1:22" x14ac:dyDescent="0.25">
      <c r="A593" s="68" t="s">
        <v>14</v>
      </c>
      <c r="B593" s="68">
        <v>2</v>
      </c>
      <c r="C593" s="68">
        <v>0</v>
      </c>
      <c r="D593" s="68">
        <v>1</v>
      </c>
      <c r="E593" s="68">
        <v>1</v>
      </c>
      <c r="F593" s="68">
        <v>299</v>
      </c>
      <c r="Q593" t="s">
        <v>14</v>
      </c>
      <c r="R593">
        <v>2</v>
      </c>
      <c r="S593">
        <v>0</v>
      </c>
      <c r="T593">
        <v>1</v>
      </c>
      <c r="U593">
        <v>1</v>
      </c>
      <c r="V593">
        <v>299</v>
      </c>
    </row>
    <row r="594" spans="1:22" x14ac:dyDescent="0.25">
      <c r="A594" s="68" t="s">
        <v>14</v>
      </c>
      <c r="B594" s="68">
        <v>2</v>
      </c>
      <c r="C594" s="68">
        <v>1</v>
      </c>
      <c r="D594" s="68">
        <v>0</v>
      </c>
      <c r="E594" s="68">
        <v>0</v>
      </c>
      <c r="F594" s="68">
        <v>67</v>
      </c>
      <c r="Q594" t="s">
        <v>14</v>
      </c>
      <c r="R594">
        <v>2</v>
      </c>
      <c r="S594">
        <v>1</v>
      </c>
      <c r="T594">
        <v>0</v>
      </c>
      <c r="U594">
        <v>0</v>
      </c>
      <c r="V594">
        <v>67</v>
      </c>
    </row>
    <row r="595" spans="1:22" x14ac:dyDescent="0.25">
      <c r="A595" s="68" t="s">
        <v>14</v>
      </c>
      <c r="B595" s="68">
        <v>2</v>
      </c>
      <c r="C595" s="68">
        <v>1</v>
      </c>
      <c r="D595" s="68">
        <v>0</v>
      </c>
      <c r="E595" s="68">
        <v>1</v>
      </c>
      <c r="F595" s="68">
        <v>5</v>
      </c>
      <c r="Q595" t="s">
        <v>14</v>
      </c>
      <c r="R595">
        <v>2</v>
      </c>
      <c r="S595">
        <v>1</v>
      </c>
      <c r="T595">
        <v>0</v>
      </c>
      <c r="U595">
        <v>1</v>
      </c>
      <c r="V595">
        <v>5</v>
      </c>
    </row>
    <row r="596" spans="1:22" x14ac:dyDescent="0.25">
      <c r="A596" s="68" t="s">
        <v>14</v>
      </c>
      <c r="B596" s="68">
        <v>2</v>
      </c>
      <c r="C596" s="68">
        <v>1</v>
      </c>
      <c r="D596" s="68">
        <v>1</v>
      </c>
      <c r="E596" s="68">
        <v>0</v>
      </c>
      <c r="F596" s="68">
        <v>192</v>
      </c>
      <c r="Q596" t="s">
        <v>14</v>
      </c>
      <c r="R596">
        <v>2</v>
      </c>
      <c r="S596">
        <v>1</v>
      </c>
      <c r="T596">
        <v>1</v>
      </c>
      <c r="U596">
        <v>0</v>
      </c>
      <c r="V596">
        <v>192</v>
      </c>
    </row>
    <row r="597" spans="1:22" x14ac:dyDescent="0.25">
      <c r="A597" s="68" t="s">
        <v>14</v>
      </c>
      <c r="B597" s="68">
        <v>2</v>
      </c>
      <c r="C597" s="68">
        <v>1</v>
      </c>
      <c r="D597" s="68">
        <v>1</v>
      </c>
      <c r="E597" s="68">
        <v>1</v>
      </c>
      <c r="F597" s="68">
        <v>14</v>
      </c>
      <c r="Q597" t="s">
        <v>14</v>
      </c>
      <c r="R597">
        <v>2</v>
      </c>
      <c r="S597">
        <v>1</v>
      </c>
      <c r="T597">
        <v>1</v>
      </c>
      <c r="U597">
        <v>1</v>
      </c>
      <c r="V597">
        <v>14</v>
      </c>
    </row>
    <row r="598" spans="1:22" x14ac:dyDescent="0.25">
      <c r="A598" s="68" t="s">
        <v>14</v>
      </c>
      <c r="B598" s="68">
        <v>3</v>
      </c>
      <c r="C598" s="68">
        <v>0</v>
      </c>
      <c r="D598" s="68">
        <v>0</v>
      </c>
      <c r="E598" s="68">
        <v>0</v>
      </c>
      <c r="F598" s="68">
        <v>3491</v>
      </c>
      <c r="Q598" t="s">
        <v>14</v>
      </c>
      <c r="R598">
        <v>3</v>
      </c>
      <c r="S598">
        <v>0</v>
      </c>
      <c r="T598">
        <v>0</v>
      </c>
      <c r="U598">
        <v>0</v>
      </c>
      <c r="V598">
        <v>3491</v>
      </c>
    </row>
    <row r="599" spans="1:22" x14ac:dyDescent="0.25">
      <c r="A599" s="68" t="s">
        <v>14</v>
      </c>
      <c r="B599" s="68">
        <v>3</v>
      </c>
      <c r="C599" s="68">
        <v>0</v>
      </c>
      <c r="D599" s="68">
        <v>0</v>
      </c>
      <c r="E599" s="68">
        <v>1</v>
      </c>
      <c r="F599" s="68">
        <v>203</v>
      </c>
      <c r="Q599" t="s">
        <v>14</v>
      </c>
      <c r="R599">
        <v>3</v>
      </c>
      <c r="S599">
        <v>0</v>
      </c>
      <c r="T599">
        <v>0</v>
      </c>
      <c r="U599">
        <v>1</v>
      </c>
      <c r="V599">
        <v>203</v>
      </c>
    </row>
    <row r="600" spans="1:22" x14ac:dyDescent="0.25">
      <c r="A600" s="68" t="s">
        <v>14</v>
      </c>
      <c r="B600" s="68">
        <v>3</v>
      </c>
      <c r="C600" s="68">
        <v>0</v>
      </c>
      <c r="D600" s="68">
        <v>1</v>
      </c>
      <c r="E600" s="68">
        <v>0</v>
      </c>
      <c r="F600" s="68">
        <v>1061</v>
      </c>
      <c r="Q600" t="s">
        <v>14</v>
      </c>
      <c r="R600">
        <v>3</v>
      </c>
      <c r="S600">
        <v>0</v>
      </c>
      <c r="T600">
        <v>1</v>
      </c>
      <c r="U600">
        <v>0</v>
      </c>
      <c r="V600">
        <v>1061</v>
      </c>
    </row>
    <row r="601" spans="1:22" x14ac:dyDescent="0.25">
      <c r="A601" s="68" t="s">
        <v>14</v>
      </c>
      <c r="B601" s="68">
        <v>3</v>
      </c>
      <c r="C601" s="68">
        <v>0</v>
      </c>
      <c r="D601" s="68">
        <v>1</v>
      </c>
      <c r="E601" s="68">
        <v>1</v>
      </c>
      <c r="F601" s="68">
        <v>283</v>
      </c>
      <c r="Q601" t="s">
        <v>14</v>
      </c>
      <c r="R601">
        <v>3</v>
      </c>
      <c r="S601">
        <v>0</v>
      </c>
      <c r="T601">
        <v>1</v>
      </c>
      <c r="U601">
        <v>1</v>
      </c>
      <c r="V601">
        <v>283</v>
      </c>
    </row>
    <row r="602" spans="1:22" x14ac:dyDescent="0.25">
      <c r="A602" s="68" t="s">
        <v>14</v>
      </c>
      <c r="B602" s="68">
        <v>3</v>
      </c>
      <c r="C602" s="68">
        <v>1</v>
      </c>
      <c r="D602" s="68">
        <v>0</v>
      </c>
      <c r="E602" s="68">
        <v>0</v>
      </c>
      <c r="F602" s="68">
        <v>68</v>
      </c>
      <c r="Q602" t="s">
        <v>14</v>
      </c>
      <c r="R602">
        <v>3</v>
      </c>
      <c r="S602">
        <v>1</v>
      </c>
      <c r="T602">
        <v>0</v>
      </c>
      <c r="U602">
        <v>0</v>
      </c>
      <c r="V602">
        <v>68</v>
      </c>
    </row>
    <row r="603" spans="1:22" x14ac:dyDescent="0.25">
      <c r="A603" s="68" t="s">
        <v>14</v>
      </c>
      <c r="B603" s="68">
        <v>3</v>
      </c>
      <c r="C603" s="68">
        <v>1</v>
      </c>
      <c r="D603" s="68">
        <v>0</v>
      </c>
      <c r="E603" s="68">
        <v>1</v>
      </c>
      <c r="F603" s="68">
        <v>5</v>
      </c>
      <c r="Q603" t="s">
        <v>14</v>
      </c>
      <c r="R603">
        <v>3</v>
      </c>
      <c r="S603">
        <v>1</v>
      </c>
      <c r="T603">
        <v>0</v>
      </c>
      <c r="U603">
        <v>1</v>
      </c>
      <c r="V603">
        <v>5</v>
      </c>
    </row>
    <row r="604" spans="1:22" x14ac:dyDescent="0.25">
      <c r="A604" s="68" t="s">
        <v>14</v>
      </c>
      <c r="B604" s="68">
        <v>3</v>
      </c>
      <c r="C604" s="68">
        <v>1</v>
      </c>
      <c r="D604" s="68">
        <v>1</v>
      </c>
      <c r="E604" s="68">
        <v>0</v>
      </c>
      <c r="F604" s="68">
        <v>163</v>
      </c>
      <c r="Q604" t="s">
        <v>14</v>
      </c>
      <c r="R604">
        <v>3</v>
      </c>
      <c r="S604">
        <v>1</v>
      </c>
      <c r="T604">
        <v>1</v>
      </c>
      <c r="U604">
        <v>0</v>
      </c>
      <c r="V604">
        <v>163</v>
      </c>
    </row>
    <row r="605" spans="1:22" x14ac:dyDescent="0.25">
      <c r="A605" s="68" t="s">
        <v>14</v>
      </c>
      <c r="B605" s="68">
        <v>3</v>
      </c>
      <c r="C605" s="68">
        <v>1</v>
      </c>
      <c r="D605" s="68">
        <v>1</v>
      </c>
      <c r="E605" s="68">
        <v>1</v>
      </c>
      <c r="F605" s="68">
        <v>18</v>
      </c>
      <c r="Q605" t="s">
        <v>14</v>
      </c>
      <c r="R605">
        <v>3</v>
      </c>
      <c r="S605">
        <v>1</v>
      </c>
      <c r="T605">
        <v>1</v>
      </c>
      <c r="U605">
        <v>1</v>
      </c>
      <c r="V605">
        <v>18</v>
      </c>
    </row>
    <row r="606" spans="1:22" x14ac:dyDescent="0.25">
      <c r="A606" s="68" t="s">
        <v>14</v>
      </c>
      <c r="B606" s="68">
        <v>4</v>
      </c>
      <c r="C606" s="68">
        <v>0</v>
      </c>
      <c r="D606" s="68">
        <v>0</v>
      </c>
      <c r="E606" s="68">
        <v>0</v>
      </c>
      <c r="F606" s="68">
        <v>3201</v>
      </c>
      <c r="Q606" t="s">
        <v>14</v>
      </c>
      <c r="R606">
        <v>4</v>
      </c>
      <c r="S606">
        <v>0</v>
      </c>
      <c r="T606">
        <v>0</v>
      </c>
      <c r="U606">
        <v>0</v>
      </c>
      <c r="V606">
        <v>3201</v>
      </c>
    </row>
    <row r="607" spans="1:22" x14ac:dyDescent="0.25">
      <c r="A607" s="68" t="s">
        <v>14</v>
      </c>
      <c r="B607" s="68">
        <v>4</v>
      </c>
      <c r="C607" s="68">
        <v>0</v>
      </c>
      <c r="D607" s="68">
        <v>0</v>
      </c>
      <c r="E607" s="68">
        <v>1</v>
      </c>
      <c r="F607" s="68">
        <v>211</v>
      </c>
      <c r="Q607" t="s">
        <v>14</v>
      </c>
      <c r="R607">
        <v>4</v>
      </c>
      <c r="S607">
        <v>0</v>
      </c>
      <c r="T607">
        <v>0</v>
      </c>
      <c r="U607">
        <v>1</v>
      </c>
      <c r="V607">
        <v>211</v>
      </c>
    </row>
    <row r="608" spans="1:22" x14ac:dyDescent="0.25">
      <c r="A608" s="68" t="s">
        <v>14</v>
      </c>
      <c r="B608" s="68">
        <v>4</v>
      </c>
      <c r="C608" s="68">
        <v>0</v>
      </c>
      <c r="D608" s="68">
        <v>1</v>
      </c>
      <c r="E608" s="68">
        <v>0</v>
      </c>
      <c r="F608" s="68">
        <v>901</v>
      </c>
      <c r="Q608" t="s">
        <v>14</v>
      </c>
      <c r="R608">
        <v>4</v>
      </c>
      <c r="S608">
        <v>0</v>
      </c>
      <c r="T608">
        <v>1</v>
      </c>
      <c r="U608">
        <v>0</v>
      </c>
      <c r="V608">
        <v>901</v>
      </c>
    </row>
    <row r="609" spans="1:22" x14ac:dyDescent="0.25">
      <c r="A609" s="68" t="s">
        <v>14</v>
      </c>
      <c r="B609" s="68">
        <v>4</v>
      </c>
      <c r="C609" s="68">
        <v>0</v>
      </c>
      <c r="D609" s="68">
        <v>1</v>
      </c>
      <c r="E609" s="68">
        <v>1</v>
      </c>
      <c r="F609" s="68">
        <v>196</v>
      </c>
      <c r="Q609" t="s">
        <v>14</v>
      </c>
      <c r="R609">
        <v>4</v>
      </c>
      <c r="S609">
        <v>0</v>
      </c>
      <c r="T609">
        <v>1</v>
      </c>
      <c r="U609">
        <v>1</v>
      </c>
      <c r="V609">
        <v>196</v>
      </c>
    </row>
    <row r="610" spans="1:22" x14ac:dyDescent="0.25">
      <c r="A610" s="68" t="s">
        <v>14</v>
      </c>
      <c r="B610" s="68">
        <v>4</v>
      </c>
      <c r="C610" s="68">
        <v>1</v>
      </c>
      <c r="D610" s="68">
        <v>0</v>
      </c>
      <c r="E610" s="68">
        <v>0</v>
      </c>
      <c r="F610" s="68">
        <v>61</v>
      </c>
      <c r="Q610" t="s">
        <v>14</v>
      </c>
      <c r="R610">
        <v>4</v>
      </c>
      <c r="S610">
        <v>1</v>
      </c>
      <c r="T610">
        <v>0</v>
      </c>
      <c r="U610">
        <v>0</v>
      </c>
      <c r="V610">
        <v>61</v>
      </c>
    </row>
    <row r="611" spans="1:22" x14ac:dyDescent="0.25">
      <c r="A611" s="68" t="s">
        <v>14</v>
      </c>
      <c r="B611" s="68">
        <v>4</v>
      </c>
      <c r="C611" s="68">
        <v>1</v>
      </c>
      <c r="D611" s="68">
        <v>0</v>
      </c>
      <c r="E611" s="68">
        <v>1</v>
      </c>
      <c r="F611" s="68">
        <v>3</v>
      </c>
      <c r="Q611" t="s">
        <v>14</v>
      </c>
      <c r="R611">
        <v>4</v>
      </c>
      <c r="S611">
        <v>1</v>
      </c>
      <c r="T611">
        <v>0</v>
      </c>
      <c r="U611">
        <v>1</v>
      </c>
      <c r="V611">
        <v>3</v>
      </c>
    </row>
    <row r="612" spans="1:22" x14ac:dyDescent="0.25">
      <c r="A612" s="68" t="s">
        <v>14</v>
      </c>
      <c r="B612" s="68">
        <v>4</v>
      </c>
      <c r="C612" s="68">
        <v>1</v>
      </c>
      <c r="D612" s="68">
        <v>1</v>
      </c>
      <c r="E612" s="68">
        <v>0</v>
      </c>
      <c r="F612" s="68">
        <v>155</v>
      </c>
      <c r="Q612" t="s">
        <v>14</v>
      </c>
      <c r="R612">
        <v>4</v>
      </c>
      <c r="S612">
        <v>1</v>
      </c>
      <c r="T612">
        <v>1</v>
      </c>
      <c r="U612">
        <v>0</v>
      </c>
      <c r="V612">
        <v>155</v>
      </c>
    </row>
    <row r="613" spans="1:22" x14ac:dyDescent="0.25">
      <c r="A613" s="68" t="s">
        <v>14</v>
      </c>
      <c r="B613" s="68">
        <v>4</v>
      </c>
      <c r="C613" s="68">
        <v>1</v>
      </c>
      <c r="D613" s="68">
        <v>1</v>
      </c>
      <c r="E613" s="68">
        <v>1</v>
      </c>
      <c r="F613" s="68">
        <v>5</v>
      </c>
      <c r="Q613" t="s">
        <v>14</v>
      </c>
      <c r="R613">
        <v>4</v>
      </c>
      <c r="S613">
        <v>1</v>
      </c>
      <c r="T613">
        <v>1</v>
      </c>
      <c r="U613">
        <v>1</v>
      </c>
      <c r="V613">
        <v>5</v>
      </c>
    </row>
    <row r="614" spans="1:22" x14ac:dyDescent="0.25">
      <c r="A614" s="68" t="s">
        <v>14</v>
      </c>
      <c r="B614" s="68" t="s">
        <v>197</v>
      </c>
      <c r="C614" s="68">
        <v>0</v>
      </c>
      <c r="D614" s="68">
        <v>0</v>
      </c>
      <c r="E614" s="68">
        <v>0</v>
      </c>
      <c r="F614" s="68">
        <v>2975</v>
      </c>
      <c r="Q614" t="s">
        <v>14</v>
      </c>
      <c r="R614" t="s">
        <v>197</v>
      </c>
      <c r="S614">
        <v>0</v>
      </c>
      <c r="T614">
        <v>0</v>
      </c>
      <c r="U614">
        <v>0</v>
      </c>
      <c r="V614">
        <v>2975</v>
      </c>
    </row>
    <row r="615" spans="1:22" x14ac:dyDescent="0.25">
      <c r="A615" s="68" t="s">
        <v>14</v>
      </c>
      <c r="B615" s="68" t="s">
        <v>197</v>
      </c>
      <c r="C615" s="68">
        <v>0</v>
      </c>
      <c r="D615" s="68">
        <v>0</v>
      </c>
      <c r="E615" s="68">
        <v>1</v>
      </c>
      <c r="F615" s="68">
        <v>182</v>
      </c>
      <c r="Q615" t="s">
        <v>14</v>
      </c>
      <c r="R615" t="s">
        <v>197</v>
      </c>
      <c r="S615">
        <v>0</v>
      </c>
      <c r="T615">
        <v>0</v>
      </c>
      <c r="U615">
        <v>1</v>
      </c>
      <c r="V615">
        <v>182</v>
      </c>
    </row>
    <row r="616" spans="1:22" x14ac:dyDescent="0.25">
      <c r="A616" s="68" t="s">
        <v>14</v>
      </c>
      <c r="B616" s="68" t="s">
        <v>197</v>
      </c>
      <c r="C616" s="68">
        <v>0</v>
      </c>
      <c r="D616" s="68">
        <v>1</v>
      </c>
      <c r="E616" s="68">
        <v>0</v>
      </c>
      <c r="F616" s="68">
        <v>812</v>
      </c>
      <c r="Q616" t="s">
        <v>14</v>
      </c>
      <c r="R616" t="s">
        <v>197</v>
      </c>
      <c r="S616">
        <v>0</v>
      </c>
      <c r="T616">
        <v>1</v>
      </c>
      <c r="U616">
        <v>0</v>
      </c>
      <c r="V616">
        <v>812</v>
      </c>
    </row>
    <row r="617" spans="1:22" x14ac:dyDescent="0.25">
      <c r="A617" s="68" t="s">
        <v>14</v>
      </c>
      <c r="B617" s="68" t="s">
        <v>197</v>
      </c>
      <c r="C617" s="68">
        <v>0</v>
      </c>
      <c r="D617" s="68">
        <v>1</v>
      </c>
      <c r="E617" s="68">
        <v>1</v>
      </c>
      <c r="F617" s="68">
        <v>187</v>
      </c>
      <c r="Q617" t="s">
        <v>14</v>
      </c>
      <c r="R617" t="s">
        <v>197</v>
      </c>
      <c r="S617">
        <v>0</v>
      </c>
      <c r="T617">
        <v>1</v>
      </c>
      <c r="U617">
        <v>1</v>
      </c>
      <c r="V617">
        <v>187</v>
      </c>
    </row>
    <row r="618" spans="1:22" x14ac:dyDescent="0.25">
      <c r="A618" s="68" t="s">
        <v>14</v>
      </c>
      <c r="B618" s="68" t="s">
        <v>197</v>
      </c>
      <c r="C618" s="68">
        <v>1</v>
      </c>
      <c r="D618" s="68">
        <v>0</v>
      </c>
      <c r="E618" s="68">
        <v>0</v>
      </c>
      <c r="F618" s="68">
        <v>38</v>
      </c>
      <c r="Q618" t="s">
        <v>14</v>
      </c>
      <c r="R618" t="s">
        <v>197</v>
      </c>
      <c r="S618">
        <v>1</v>
      </c>
      <c r="T618">
        <v>0</v>
      </c>
      <c r="U618">
        <v>0</v>
      </c>
      <c r="V618">
        <v>38</v>
      </c>
    </row>
    <row r="619" spans="1:22" x14ac:dyDescent="0.25">
      <c r="A619" s="68" t="s">
        <v>14</v>
      </c>
      <c r="B619" s="68" t="s">
        <v>197</v>
      </c>
      <c r="C619" s="68">
        <v>1</v>
      </c>
      <c r="D619" s="68">
        <v>0</v>
      </c>
      <c r="E619" s="68">
        <v>1</v>
      </c>
      <c r="F619" s="68">
        <v>2</v>
      </c>
      <c r="Q619" t="s">
        <v>14</v>
      </c>
      <c r="R619" t="s">
        <v>197</v>
      </c>
      <c r="S619">
        <v>1</v>
      </c>
      <c r="T619">
        <v>0</v>
      </c>
      <c r="U619">
        <v>1</v>
      </c>
      <c r="V619">
        <v>2</v>
      </c>
    </row>
    <row r="620" spans="1:22" x14ac:dyDescent="0.25">
      <c r="A620" s="68" t="s">
        <v>14</v>
      </c>
      <c r="B620" s="68" t="s">
        <v>197</v>
      </c>
      <c r="C620" s="68">
        <v>1</v>
      </c>
      <c r="D620" s="68">
        <v>1</v>
      </c>
      <c r="E620" s="68">
        <v>0</v>
      </c>
      <c r="F620" s="68">
        <v>112</v>
      </c>
      <c r="Q620" t="s">
        <v>14</v>
      </c>
      <c r="R620" t="s">
        <v>197</v>
      </c>
      <c r="S620">
        <v>1</v>
      </c>
      <c r="T620">
        <v>1</v>
      </c>
      <c r="U620">
        <v>0</v>
      </c>
      <c r="V620">
        <v>112</v>
      </c>
    </row>
    <row r="621" spans="1:22" x14ac:dyDescent="0.25">
      <c r="A621" s="68" t="s">
        <v>14</v>
      </c>
      <c r="B621" s="68" t="s">
        <v>197</v>
      </c>
      <c r="C621" s="68">
        <v>1</v>
      </c>
      <c r="D621" s="68">
        <v>1</v>
      </c>
      <c r="E621" s="68">
        <v>1</v>
      </c>
      <c r="F621" s="68">
        <v>6</v>
      </c>
      <c r="Q621" t="s">
        <v>14</v>
      </c>
      <c r="R621" t="s">
        <v>197</v>
      </c>
      <c r="S621">
        <v>1</v>
      </c>
      <c r="T621">
        <v>1</v>
      </c>
      <c r="U621">
        <v>1</v>
      </c>
      <c r="V621">
        <v>6</v>
      </c>
    </row>
    <row r="622" spans="1:22" x14ac:dyDescent="0.25">
      <c r="A622" s="68" t="s">
        <v>11</v>
      </c>
      <c r="B622" s="68" t="s">
        <v>196</v>
      </c>
      <c r="C622" s="68">
        <v>0</v>
      </c>
      <c r="D622" s="68">
        <v>0</v>
      </c>
      <c r="E622" s="68">
        <v>0</v>
      </c>
      <c r="F622" s="68">
        <v>15911</v>
      </c>
      <c r="Q622" t="s">
        <v>11</v>
      </c>
      <c r="R622" t="s">
        <v>196</v>
      </c>
      <c r="S622">
        <v>0</v>
      </c>
      <c r="T622">
        <v>0</v>
      </c>
      <c r="U622">
        <v>0</v>
      </c>
      <c r="V622">
        <v>15911</v>
      </c>
    </row>
    <row r="623" spans="1:22" x14ac:dyDescent="0.25">
      <c r="A623" s="68" t="s">
        <v>11</v>
      </c>
      <c r="B623" s="68" t="s">
        <v>196</v>
      </c>
      <c r="C623" s="68">
        <v>0</v>
      </c>
      <c r="D623" s="68">
        <v>0</v>
      </c>
      <c r="E623" s="68">
        <v>1</v>
      </c>
      <c r="F623" s="68">
        <v>4785</v>
      </c>
      <c r="Q623" t="s">
        <v>11</v>
      </c>
      <c r="R623" t="s">
        <v>196</v>
      </c>
      <c r="S623">
        <v>0</v>
      </c>
      <c r="T623">
        <v>0</v>
      </c>
      <c r="U623">
        <v>1</v>
      </c>
      <c r="V623">
        <v>4785</v>
      </c>
    </row>
    <row r="624" spans="1:22" x14ac:dyDescent="0.25">
      <c r="A624" s="68" t="s">
        <v>11</v>
      </c>
      <c r="B624" s="68" t="s">
        <v>196</v>
      </c>
      <c r="C624" s="68">
        <v>0</v>
      </c>
      <c r="D624" s="68">
        <v>1</v>
      </c>
      <c r="E624" s="68">
        <v>0</v>
      </c>
      <c r="F624" s="68">
        <v>576</v>
      </c>
      <c r="Q624" t="s">
        <v>11</v>
      </c>
      <c r="R624" t="s">
        <v>196</v>
      </c>
      <c r="S624">
        <v>0</v>
      </c>
      <c r="T624">
        <v>1</v>
      </c>
      <c r="U624">
        <v>0</v>
      </c>
      <c r="V624">
        <v>576</v>
      </c>
    </row>
    <row r="625" spans="1:22" x14ac:dyDescent="0.25">
      <c r="A625" s="68" t="s">
        <v>11</v>
      </c>
      <c r="B625" s="68" t="s">
        <v>196</v>
      </c>
      <c r="C625" s="68">
        <v>0</v>
      </c>
      <c r="D625" s="68">
        <v>1</v>
      </c>
      <c r="E625" s="68">
        <v>1</v>
      </c>
      <c r="F625" s="68">
        <v>35</v>
      </c>
      <c r="Q625" t="s">
        <v>11</v>
      </c>
      <c r="R625" t="s">
        <v>196</v>
      </c>
      <c r="S625">
        <v>0</v>
      </c>
      <c r="T625">
        <v>1</v>
      </c>
      <c r="U625">
        <v>1</v>
      </c>
      <c r="V625">
        <v>35</v>
      </c>
    </row>
    <row r="626" spans="1:22" x14ac:dyDescent="0.25">
      <c r="A626" s="68" t="s">
        <v>11</v>
      </c>
      <c r="B626" s="68" t="s">
        <v>196</v>
      </c>
      <c r="C626" s="68">
        <v>1</v>
      </c>
      <c r="D626" s="68">
        <v>0</v>
      </c>
      <c r="E626" s="68">
        <v>0</v>
      </c>
      <c r="F626" s="68">
        <v>8325</v>
      </c>
      <c r="Q626" t="s">
        <v>11</v>
      </c>
      <c r="R626" t="s">
        <v>196</v>
      </c>
      <c r="S626">
        <v>1</v>
      </c>
      <c r="T626">
        <v>0</v>
      </c>
      <c r="U626">
        <v>0</v>
      </c>
      <c r="V626">
        <v>8325</v>
      </c>
    </row>
    <row r="627" spans="1:22" x14ac:dyDescent="0.25">
      <c r="A627" s="68" t="s">
        <v>11</v>
      </c>
      <c r="B627" s="68" t="s">
        <v>196</v>
      </c>
      <c r="C627" s="68">
        <v>1</v>
      </c>
      <c r="D627" s="68">
        <v>0</v>
      </c>
      <c r="E627" s="68">
        <v>1</v>
      </c>
      <c r="F627" s="68">
        <v>383</v>
      </c>
      <c r="Q627" t="s">
        <v>11</v>
      </c>
      <c r="R627" t="s">
        <v>196</v>
      </c>
      <c r="S627">
        <v>1</v>
      </c>
      <c r="T627">
        <v>0</v>
      </c>
      <c r="U627">
        <v>1</v>
      </c>
      <c r="V627">
        <v>383</v>
      </c>
    </row>
    <row r="628" spans="1:22" x14ac:dyDescent="0.25">
      <c r="A628" s="68" t="s">
        <v>11</v>
      </c>
      <c r="B628" s="68" t="s">
        <v>196</v>
      </c>
      <c r="C628" s="68">
        <v>1</v>
      </c>
      <c r="D628" s="68">
        <v>1</v>
      </c>
      <c r="E628" s="68">
        <v>0</v>
      </c>
      <c r="F628" s="68">
        <v>444</v>
      </c>
      <c r="Q628" t="s">
        <v>11</v>
      </c>
      <c r="R628" t="s">
        <v>196</v>
      </c>
      <c r="S628">
        <v>1</v>
      </c>
      <c r="T628">
        <v>1</v>
      </c>
      <c r="U628">
        <v>0</v>
      </c>
      <c r="V628">
        <v>444</v>
      </c>
    </row>
    <row r="629" spans="1:22" x14ac:dyDescent="0.25">
      <c r="A629" s="68" t="s">
        <v>11</v>
      </c>
      <c r="B629" s="68" t="s">
        <v>196</v>
      </c>
      <c r="C629" s="68">
        <v>1</v>
      </c>
      <c r="D629" s="68">
        <v>1</v>
      </c>
      <c r="E629" s="68">
        <v>1</v>
      </c>
      <c r="F629" s="68">
        <v>8</v>
      </c>
      <c r="Q629" t="s">
        <v>11</v>
      </c>
      <c r="R629" t="s">
        <v>196</v>
      </c>
      <c r="S629">
        <v>1</v>
      </c>
      <c r="T629">
        <v>1</v>
      </c>
      <c r="U629">
        <v>1</v>
      </c>
      <c r="V629">
        <v>8</v>
      </c>
    </row>
    <row r="630" spans="1:22" x14ac:dyDescent="0.25">
      <c r="A630" s="68" t="s">
        <v>11</v>
      </c>
      <c r="B630" s="68">
        <v>2</v>
      </c>
      <c r="C630" s="68">
        <v>0</v>
      </c>
      <c r="D630" s="68">
        <v>0</v>
      </c>
      <c r="E630" s="68">
        <v>0</v>
      </c>
      <c r="F630" s="68">
        <v>15940</v>
      </c>
      <c r="Q630" t="s">
        <v>11</v>
      </c>
      <c r="R630">
        <v>2</v>
      </c>
      <c r="S630">
        <v>0</v>
      </c>
      <c r="T630">
        <v>0</v>
      </c>
      <c r="U630">
        <v>0</v>
      </c>
      <c r="V630">
        <v>15940</v>
      </c>
    </row>
    <row r="631" spans="1:22" x14ac:dyDescent="0.25">
      <c r="A631" s="68" t="s">
        <v>11</v>
      </c>
      <c r="B631" s="68">
        <v>2</v>
      </c>
      <c r="C631" s="68">
        <v>0</v>
      </c>
      <c r="D631" s="68">
        <v>0</v>
      </c>
      <c r="E631" s="68">
        <v>1</v>
      </c>
      <c r="F631" s="68">
        <v>4268</v>
      </c>
      <c r="Q631" t="s">
        <v>11</v>
      </c>
      <c r="R631">
        <v>2</v>
      </c>
      <c r="S631">
        <v>0</v>
      </c>
      <c r="T631">
        <v>0</v>
      </c>
      <c r="U631">
        <v>1</v>
      </c>
      <c r="V631">
        <v>4268</v>
      </c>
    </row>
    <row r="632" spans="1:22" x14ac:dyDescent="0.25">
      <c r="A632" s="68" t="s">
        <v>11</v>
      </c>
      <c r="B632" s="68">
        <v>2</v>
      </c>
      <c r="C632" s="68">
        <v>0</v>
      </c>
      <c r="D632" s="68">
        <v>1</v>
      </c>
      <c r="E632" s="68">
        <v>0</v>
      </c>
      <c r="F632" s="68">
        <v>503</v>
      </c>
      <c r="Q632" t="s">
        <v>11</v>
      </c>
      <c r="R632">
        <v>2</v>
      </c>
      <c r="S632">
        <v>0</v>
      </c>
      <c r="T632">
        <v>1</v>
      </c>
      <c r="U632">
        <v>0</v>
      </c>
      <c r="V632">
        <v>503</v>
      </c>
    </row>
    <row r="633" spans="1:22" x14ac:dyDescent="0.25">
      <c r="A633" s="68" t="s">
        <v>11</v>
      </c>
      <c r="B633" s="68">
        <v>2</v>
      </c>
      <c r="C633" s="68">
        <v>0</v>
      </c>
      <c r="D633" s="68">
        <v>1</v>
      </c>
      <c r="E633" s="68">
        <v>1</v>
      </c>
      <c r="F633" s="68">
        <v>25</v>
      </c>
      <c r="Q633" t="s">
        <v>11</v>
      </c>
      <c r="R633">
        <v>2</v>
      </c>
      <c r="S633">
        <v>0</v>
      </c>
      <c r="T633">
        <v>1</v>
      </c>
      <c r="U633">
        <v>1</v>
      </c>
      <c r="V633">
        <v>25</v>
      </c>
    </row>
    <row r="634" spans="1:22" x14ac:dyDescent="0.25">
      <c r="A634" s="68" t="s">
        <v>11</v>
      </c>
      <c r="B634" s="68">
        <v>2</v>
      </c>
      <c r="C634" s="68">
        <v>1</v>
      </c>
      <c r="D634" s="68">
        <v>0</v>
      </c>
      <c r="E634" s="68">
        <v>0</v>
      </c>
      <c r="F634" s="68">
        <v>8229</v>
      </c>
      <c r="Q634" t="s">
        <v>11</v>
      </c>
      <c r="R634">
        <v>2</v>
      </c>
      <c r="S634">
        <v>1</v>
      </c>
      <c r="T634">
        <v>0</v>
      </c>
      <c r="U634">
        <v>0</v>
      </c>
      <c r="V634">
        <v>8229</v>
      </c>
    </row>
    <row r="635" spans="1:22" x14ac:dyDescent="0.25">
      <c r="A635" s="68" t="s">
        <v>11</v>
      </c>
      <c r="B635" s="68">
        <v>2</v>
      </c>
      <c r="C635" s="68">
        <v>1</v>
      </c>
      <c r="D635" s="68">
        <v>0</v>
      </c>
      <c r="E635" s="68">
        <v>1</v>
      </c>
      <c r="F635" s="68">
        <v>365</v>
      </c>
      <c r="Q635" t="s">
        <v>11</v>
      </c>
      <c r="R635">
        <v>2</v>
      </c>
      <c r="S635">
        <v>1</v>
      </c>
      <c r="T635">
        <v>0</v>
      </c>
      <c r="U635">
        <v>1</v>
      </c>
      <c r="V635">
        <v>365</v>
      </c>
    </row>
    <row r="636" spans="1:22" x14ac:dyDescent="0.25">
      <c r="A636" s="68" t="s">
        <v>11</v>
      </c>
      <c r="B636" s="68">
        <v>2</v>
      </c>
      <c r="C636" s="68">
        <v>1</v>
      </c>
      <c r="D636" s="68">
        <v>1</v>
      </c>
      <c r="E636" s="68">
        <v>0</v>
      </c>
      <c r="F636" s="68">
        <v>447</v>
      </c>
      <c r="Q636" t="s">
        <v>11</v>
      </c>
      <c r="R636">
        <v>2</v>
      </c>
      <c r="S636">
        <v>1</v>
      </c>
      <c r="T636">
        <v>1</v>
      </c>
      <c r="U636">
        <v>0</v>
      </c>
      <c r="V636">
        <v>447</v>
      </c>
    </row>
    <row r="637" spans="1:22" x14ac:dyDescent="0.25">
      <c r="A637" s="68" t="s">
        <v>11</v>
      </c>
      <c r="B637" s="68">
        <v>2</v>
      </c>
      <c r="C637" s="68">
        <v>1</v>
      </c>
      <c r="D637" s="68">
        <v>1</v>
      </c>
      <c r="E637" s="68">
        <v>1</v>
      </c>
      <c r="F637" s="68">
        <v>7</v>
      </c>
      <c r="Q637" t="s">
        <v>11</v>
      </c>
      <c r="R637">
        <v>2</v>
      </c>
      <c r="S637">
        <v>1</v>
      </c>
      <c r="T637">
        <v>1</v>
      </c>
      <c r="U637">
        <v>1</v>
      </c>
      <c r="V637">
        <v>7</v>
      </c>
    </row>
    <row r="638" spans="1:22" x14ac:dyDescent="0.25">
      <c r="A638" s="68" t="s">
        <v>11</v>
      </c>
      <c r="B638" s="68">
        <v>3</v>
      </c>
      <c r="C638" s="68">
        <v>0</v>
      </c>
      <c r="D638" s="68">
        <v>0</v>
      </c>
      <c r="E638" s="68">
        <v>0</v>
      </c>
      <c r="F638" s="68">
        <v>13752</v>
      </c>
      <c r="Q638" t="s">
        <v>11</v>
      </c>
      <c r="R638">
        <v>3</v>
      </c>
      <c r="S638">
        <v>0</v>
      </c>
      <c r="T638">
        <v>0</v>
      </c>
      <c r="U638">
        <v>0</v>
      </c>
      <c r="V638">
        <v>13752</v>
      </c>
    </row>
    <row r="639" spans="1:22" x14ac:dyDescent="0.25">
      <c r="A639" s="68" t="s">
        <v>11</v>
      </c>
      <c r="B639" s="68">
        <v>3</v>
      </c>
      <c r="C639" s="68">
        <v>0</v>
      </c>
      <c r="D639" s="68">
        <v>0</v>
      </c>
      <c r="E639" s="68">
        <v>1</v>
      </c>
      <c r="F639" s="68">
        <v>3530</v>
      </c>
      <c r="Q639" t="s">
        <v>11</v>
      </c>
      <c r="R639">
        <v>3</v>
      </c>
      <c r="S639">
        <v>0</v>
      </c>
      <c r="T639">
        <v>0</v>
      </c>
      <c r="U639">
        <v>1</v>
      </c>
      <c r="V639">
        <v>3530</v>
      </c>
    </row>
    <row r="640" spans="1:22" x14ac:dyDescent="0.25">
      <c r="A640" s="68" t="s">
        <v>11</v>
      </c>
      <c r="B640" s="68">
        <v>3</v>
      </c>
      <c r="C640" s="68">
        <v>0</v>
      </c>
      <c r="D640" s="68">
        <v>1</v>
      </c>
      <c r="E640" s="68">
        <v>0</v>
      </c>
      <c r="F640" s="68">
        <v>470</v>
      </c>
      <c r="Q640" t="s">
        <v>11</v>
      </c>
      <c r="R640">
        <v>3</v>
      </c>
      <c r="S640">
        <v>0</v>
      </c>
      <c r="T640">
        <v>1</v>
      </c>
      <c r="U640">
        <v>0</v>
      </c>
      <c r="V640">
        <v>470</v>
      </c>
    </row>
    <row r="641" spans="1:22" x14ac:dyDescent="0.25">
      <c r="A641" s="68" t="s">
        <v>11</v>
      </c>
      <c r="B641" s="68">
        <v>3</v>
      </c>
      <c r="C641" s="68">
        <v>0</v>
      </c>
      <c r="D641" s="68">
        <v>1</v>
      </c>
      <c r="E641" s="68">
        <v>1</v>
      </c>
      <c r="F641" s="68">
        <v>14</v>
      </c>
      <c r="Q641" t="s">
        <v>11</v>
      </c>
      <c r="R641">
        <v>3</v>
      </c>
      <c r="S641">
        <v>0</v>
      </c>
      <c r="T641">
        <v>1</v>
      </c>
      <c r="U641">
        <v>1</v>
      </c>
      <c r="V641">
        <v>14</v>
      </c>
    </row>
    <row r="642" spans="1:22" x14ac:dyDescent="0.25">
      <c r="A642" s="68" t="s">
        <v>11</v>
      </c>
      <c r="B642" s="68">
        <v>3</v>
      </c>
      <c r="C642" s="68">
        <v>1</v>
      </c>
      <c r="D642" s="68">
        <v>0</v>
      </c>
      <c r="E642" s="68">
        <v>0</v>
      </c>
      <c r="F642" s="68">
        <v>7111</v>
      </c>
      <c r="Q642" t="s">
        <v>11</v>
      </c>
      <c r="R642">
        <v>3</v>
      </c>
      <c r="S642">
        <v>1</v>
      </c>
      <c r="T642">
        <v>0</v>
      </c>
      <c r="U642">
        <v>0</v>
      </c>
      <c r="V642">
        <v>7111</v>
      </c>
    </row>
    <row r="643" spans="1:22" x14ac:dyDescent="0.25">
      <c r="A643" s="68" t="s">
        <v>11</v>
      </c>
      <c r="B643" s="68">
        <v>3</v>
      </c>
      <c r="C643" s="68">
        <v>1</v>
      </c>
      <c r="D643" s="68">
        <v>0</v>
      </c>
      <c r="E643" s="68">
        <v>1</v>
      </c>
      <c r="F643" s="68">
        <v>311</v>
      </c>
      <c r="Q643" t="s">
        <v>11</v>
      </c>
      <c r="R643">
        <v>3</v>
      </c>
      <c r="S643">
        <v>1</v>
      </c>
      <c r="T643">
        <v>0</v>
      </c>
      <c r="U643">
        <v>1</v>
      </c>
      <c r="V643">
        <v>311</v>
      </c>
    </row>
    <row r="644" spans="1:22" x14ac:dyDescent="0.25">
      <c r="A644" s="68" t="s">
        <v>11</v>
      </c>
      <c r="B644" s="68">
        <v>3</v>
      </c>
      <c r="C644" s="68">
        <v>1</v>
      </c>
      <c r="D644" s="68">
        <v>1</v>
      </c>
      <c r="E644" s="68">
        <v>0</v>
      </c>
      <c r="F644" s="68">
        <v>399</v>
      </c>
      <c r="Q644" t="s">
        <v>11</v>
      </c>
      <c r="R644">
        <v>3</v>
      </c>
      <c r="S644">
        <v>1</v>
      </c>
      <c r="T644">
        <v>1</v>
      </c>
      <c r="U644">
        <v>0</v>
      </c>
      <c r="V644">
        <v>399</v>
      </c>
    </row>
    <row r="645" spans="1:22" x14ac:dyDescent="0.25">
      <c r="A645" s="68" t="s">
        <v>11</v>
      </c>
      <c r="B645" s="68">
        <v>3</v>
      </c>
      <c r="C645" s="68">
        <v>1</v>
      </c>
      <c r="D645" s="68">
        <v>1</v>
      </c>
      <c r="E645" s="68">
        <v>1</v>
      </c>
      <c r="F645" s="68">
        <v>5</v>
      </c>
      <c r="Q645" t="s">
        <v>11</v>
      </c>
      <c r="R645">
        <v>3</v>
      </c>
      <c r="S645">
        <v>1</v>
      </c>
      <c r="T645">
        <v>1</v>
      </c>
      <c r="U645">
        <v>1</v>
      </c>
      <c r="V645">
        <v>5</v>
      </c>
    </row>
    <row r="646" spans="1:22" x14ac:dyDescent="0.25">
      <c r="A646" s="68" t="s">
        <v>11</v>
      </c>
      <c r="B646" s="68">
        <v>4</v>
      </c>
      <c r="C646" s="68">
        <v>0</v>
      </c>
      <c r="D646" s="68">
        <v>0</v>
      </c>
      <c r="E646" s="68">
        <v>0</v>
      </c>
      <c r="F646" s="68">
        <v>11378</v>
      </c>
      <c r="Q646" t="s">
        <v>11</v>
      </c>
      <c r="R646">
        <v>4</v>
      </c>
      <c r="S646">
        <v>0</v>
      </c>
      <c r="T646">
        <v>0</v>
      </c>
      <c r="U646">
        <v>0</v>
      </c>
      <c r="V646">
        <v>11378</v>
      </c>
    </row>
    <row r="647" spans="1:22" x14ac:dyDescent="0.25">
      <c r="A647" s="68" t="s">
        <v>11</v>
      </c>
      <c r="B647" s="68">
        <v>4</v>
      </c>
      <c r="C647" s="68">
        <v>0</v>
      </c>
      <c r="D647" s="68">
        <v>0</v>
      </c>
      <c r="E647" s="68">
        <v>1</v>
      </c>
      <c r="F647" s="68">
        <v>2762</v>
      </c>
      <c r="Q647" t="s">
        <v>11</v>
      </c>
      <c r="R647">
        <v>4</v>
      </c>
      <c r="S647">
        <v>0</v>
      </c>
      <c r="T647">
        <v>0</v>
      </c>
      <c r="U647">
        <v>1</v>
      </c>
      <c r="V647">
        <v>2762</v>
      </c>
    </row>
    <row r="648" spans="1:22" x14ac:dyDescent="0.25">
      <c r="A648" s="68" t="s">
        <v>11</v>
      </c>
      <c r="B648" s="68">
        <v>4</v>
      </c>
      <c r="C648" s="68">
        <v>0</v>
      </c>
      <c r="D648" s="68">
        <v>1</v>
      </c>
      <c r="E648" s="68">
        <v>0</v>
      </c>
      <c r="F648" s="68">
        <v>382</v>
      </c>
      <c r="Q648" t="s">
        <v>11</v>
      </c>
      <c r="R648">
        <v>4</v>
      </c>
      <c r="S648">
        <v>0</v>
      </c>
      <c r="T648">
        <v>1</v>
      </c>
      <c r="U648">
        <v>0</v>
      </c>
      <c r="V648">
        <v>382</v>
      </c>
    </row>
    <row r="649" spans="1:22" x14ac:dyDescent="0.25">
      <c r="A649" s="68" t="s">
        <v>11</v>
      </c>
      <c r="B649" s="68">
        <v>4</v>
      </c>
      <c r="C649" s="68">
        <v>0</v>
      </c>
      <c r="D649" s="68">
        <v>1</v>
      </c>
      <c r="E649" s="68">
        <v>1</v>
      </c>
      <c r="F649" s="68">
        <v>20</v>
      </c>
      <c r="Q649" t="s">
        <v>11</v>
      </c>
      <c r="R649">
        <v>4</v>
      </c>
      <c r="S649">
        <v>0</v>
      </c>
      <c r="T649">
        <v>1</v>
      </c>
      <c r="U649">
        <v>1</v>
      </c>
      <c r="V649">
        <v>20</v>
      </c>
    </row>
    <row r="650" spans="1:22" x14ac:dyDescent="0.25">
      <c r="A650" s="68" t="s">
        <v>11</v>
      </c>
      <c r="B650" s="68">
        <v>4</v>
      </c>
      <c r="C650" s="68">
        <v>1</v>
      </c>
      <c r="D650" s="68">
        <v>0</v>
      </c>
      <c r="E650" s="68">
        <v>0</v>
      </c>
      <c r="F650" s="68">
        <v>5566</v>
      </c>
      <c r="Q650" t="s">
        <v>11</v>
      </c>
      <c r="R650">
        <v>4</v>
      </c>
      <c r="S650">
        <v>1</v>
      </c>
      <c r="T650">
        <v>0</v>
      </c>
      <c r="U650">
        <v>0</v>
      </c>
      <c r="V650">
        <v>5566</v>
      </c>
    </row>
    <row r="651" spans="1:22" x14ac:dyDescent="0.25">
      <c r="A651" s="68" t="s">
        <v>11</v>
      </c>
      <c r="B651" s="68">
        <v>4</v>
      </c>
      <c r="C651" s="68">
        <v>1</v>
      </c>
      <c r="D651" s="68">
        <v>0</v>
      </c>
      <c r="E651" s="68">
        <v>1</v>
      </c>
      <c r="F651" s="68">
        <v>248</v>
      </c>
      <c r="Q651" t="s">
        <v>11</v>
      </c>
      <c r="R651">
        <v>4</v>
      </c>
      <c r="S651">
        <v>1</v>
      </c>
      <c r="T651">
        <v>0</v>
      </c>
      <c r="U651">
        <v>1</v>
      </c>
      <c r="V651">
        <v>248</v>
      </c>
    </row>
    <row r="652" spans="1:22" x14ac:dyDescent="0.25">
      <c r="A652" s="68" t="s">
        <v>11</v>
      </c>
      <c r="B652" s="68">
        <v>4</v>
      </c>
      <c r="C652" s="68">
        <v>1</v>
      </c>
      <c r="D652" s="68">
        <v>1</v>
      </c>
      <c r="E652" s="68">
        <v>0</v>
      </c>
      <c r="F652" s="68">
        <v>300</v>
      </c>
      <c r="Q652" t="s">
        <v>11</v>
      </c>
      <c r="R652">
        <v>4</v>
      </c>
      <c r="S652">
        <v>1</v>
      </c>
      <c r="T652">
        <v>1</v>
      </c>
      <c r="U652">
        <v>0</v>
      </c>
      <c r="V652">
        <v>300</v>
      </c>
    </row>
    <row r="653" spans="1:22" x14ac:dyDescent="0.25">
      <c r="A653" s="68" t="s">
        <v>11</v>
      </c>
      <c r="B653" s="68">
        <v>4</v>
      </c>
      <c r="C653" s="68">
        <v>1</v>
      </c>
      <c r="D653" s="68">
        <v>1</v>
      </c>
      <c r="E653" s="68">
        <v>1</v>
      </c>
      <c r="F653" s="68">
        <v>3</v>
      </c>
      <c r="Q653" t="s">
        <v>11</v>
      </c>
      <c r="R653">
        <v>4</v>
      </c>
      <c r="S653">
        <v>1</v>
      </c>
      <c r="T653">
        <v>1</v>
      </c>
      <c r="U653">
        <v>1</v>
      </c>
      <c r="V653">
        <v>3</v>
      </c>
    </row>
    <row r="654" spans="1:22" x14ac:dyDescent="0.25">
      <c r="A654" s="68" t="s">
        <v>11</v>
      </c>
      <c r="B654" s="68" t="s">
        <v>197</v>
      </c>
      <c r="C654" s="68">
        <v>0</v>
      </c>
      <c r="D654" s="68">
        <v>0</v>
      </c>
      <c r="E654" s="68">
        <v>0</v>
      </c>
      <c r="F654" s="68">
        <v>9210</v>
      </c>
      <c r="Q654" t="s">
        <v>11</v>
      </c>
      <c r="R654" t="s">
        <v>197</v>
      </c>
      <c r="S654">
        <v>0</v>
      </c>
      <c r="T654">
        <v>0</v>
      </c>
      <c r="U654">
        <v>0</v>
      </c>
      <c r="V654">
        <v>9210</v>
      </c>
    </row>
    <row r="655" spans="1:22" x14ac:dyDescent="0.25">
      <c r="A655" s="68" t="s">
        <v>11</v>
      </c>
      <c r="B655" s="68" t="s">
        <v>197</v>
      </c>
      <c r="C655" s="68">
        <v>0</v>
      </c>
      <c r="D655" s="68">
        <v>0</v>
      </c>
      <c r="E655" s="68">
        <v>1</v>
      </c>
      <c r="F655" s="68">
        <v>2158</v>
      </c>
      <c r="Q655" t="s">
        <v>11</v>
      </c>
      <c r="R655" t="s">
        <v>197</v>
      </c>
      <c r="S655">
        <v>0</v>
      </c>
      <c r="T655">
        <v>0</v>
      </c>
      <c r="U655">
        <v>1</v>
      </c>
      <c r="V655">
        <v>2158</v>
      </c>
    </row>
    <row r="656" spans="1:22" x14ac:dyDescent="0.25">
      <c r="A656" s="68" t="s">
        <v>11</v>
      </c>
      <c r="B656" s="68" t="s">
        <v>197</v>
      </c>
      <c r="C656" s="68">
        <v>0</v>
      </c>
      <c r="D656" s="68">
        <v>1</v>
      </c>
      <c r="E656" s="68">
        <v>0</v>
      </c>
      <c r="F656" s="68">
        <v>299</v>
      </c>
      <c r="Q656" t="s">
        <v>11</v>
      </c>
      <c r="R656" t="s">
        <v>197</v>
      </c>
      <c r="S656">
        <v>0</v>
      </c>
      <c r="T656">
        <v>1</v>
      </c>
      <c r="U656">
        <v>0</v>
      </c>
      <c r="V656">
        <v>299</v>
      </c>
    </row>
    <row r="657" spans="1:22" x14ac:dyDescent="0.25">
      <c r="A657" s="68" t="s">
        <v>11</v>
      </c>
      <c r="B657" s="68" t="s">
        <v>197</v>
      </c>
      <c r="C657" s="68">
        <v>0</v>
      </c>
      <c r="D657" s="68">
        <v>1</v>
      </c>
      <c r="E657" s="68">
        <v>1</v>
      </c>
      <c r="F657" s="68">
        <v>11</v>
      </c>
      <c r="Q657" t="s">
        <v>11</v>
      </c>
      <c r="R657" t="s">
        <v>197</v>
      </c>
      <c r="S657">
        <v>0</v>
      </c>
      <c r="T657">
        <v>1</v>
      </c>
      <c r="U657">
        <v>1</v>
      </c>
      <c r="V657">
        <v>11</v>
      </c>
    </row>
    <row r="658" spans="1:22" x14ac:dyDescent="0.25">
      <c r="A658" s="68" t="s">
        <v>11</v>
      </c>
      <c r="B658" s="68" t="s">
        <v>197</v>
      </c>
      <c r="C658" s="68">
        <v>1</v>
      </c>
      <c r="D658" s="68">
        <v>0</v>
      </c>
      <c r="E658" s="68">
        <v>0</v>
      </c>
      <c r="F658" s="68">
        <v>4461</v>
      </c>
      <c r="Q658" t="s">
        <v>11</v>
      </c>
      <c r="R658" t="s">
        <v>197</v>
      </c>
      <c r="S658">
        <v>1</v>
      </c>
      <c r="T658">
        <v>0</v>
      </c>
      <c r="U658">
        <v>0</v>
      </c>
      <c r="V658">
        <v>4461</v>
      </c>
    </row>
    <row r="659" spans="1:22" x14ac:dyDescent="0.25">
      <c r="A659" s="68" t="s">
        <v>11</v>
      </c>
      <c r="B659" s="68" t="s">
        <v>197</v>
      </c>
      <c r="C659" s="68">
        <v>1</v>
      </c>
      <c r="D659" s="68">
        <v>0</v>
      </c>
      <c r="E659" s="68">
        <v>1</v>
      </c>
      <c r="F659" s="68">
        <v>151</v>
      </c>
      <c r="Q659" t="s">
        <v>11</v>
      </c>
      <c r="R659" t="s">
        <v>197</v>
      </c>
      <c r="S659">
        <v>1</v>
      </c>
      <c r="T659">
        <v>0</v>
      </c>
      <c r="U659">
        <v>1</v>
      </c>
      <c r="V659">
        <v>151</v>
      </c>
    </row>
    <row r="660" spans="1:22" x14ac:dyDescent="0.25">
      <c r="A660" s="68" t="s">
        <v>11</v>
      </c>
      <c r="B660" s="68" t="s">
        <v>197</v>
      </c>
      <c r="C660" s="68">
        <v>1</v>
      </c>
      <c r="D660" s="68">
        <v>1</v>
      </c>
      <c r="E660" s="68">
        <v>0</v>
      </c>
      <c r="F660" s="68">
        <v>272</v>
      </c>
      <c r="Q660" t="s">
        <v>11</v>
      </c>
      <c r="R660" t="s">
        <v>197</v>
      </c>
      <c r="S660">
        <v>1</v>
      </c>
      <c r="T660">
        <v>1</v>
      </c>
      <c r="U660">
        <v>0</v>
      </c>
      <c r="V660">
        <v>272</v>
      </c>
    </row>
    <row r="661" spans="1:22" x14ac:dyDescent="0.25">
      <c r="A661" s="68" t="s">
        <v>11</v>
      </c>
      <c r="B661" s="68" t="s">
        <v>197</v>
      </c>
      <c r="C661" s="68">
        <v>1</v>
      </c>
      <c r="D661" s="68">
        <v>1</v>
      </c>
      <c r="E661" s="68">
        <v>1</v>
      </c>
      <c r="F661" s="68">
        <v>3</v>
      </c>
      <c r="Q661" t="s">
        <v>11</v>
      </c>
      <c r="R661" t="s">
        <v>197</v>
      </c>
      <c r="S661">
        <v>1</v>
      </c>
      <c r="T661">
        <v>1</v>
      </c>
      <c r="U661">
        <v>1</v>
      </c>
      <c r="V661">
        <v>3</v>
      </c>
    </row>
    <row r="662" spans="1:22" x14ac:dyDescent="0.25">
      <c r="A662" s="68" t="s">
        <v>6</v>
      </c>
      <c r="B662" s="68" t="s">
        <v>196</v>
      </c>
      <c r="C662" s="68">
        <v>0</v>
      </c>
      <c r="D662" s="68">
        <v>0</v>
      </c>
      <c r="E662" s="68">
        <v>0</v>
      </c>
      <c r="F662" s="68">
        <v>845</v>
      </c>
      <c r="Q662" t="s">
        <v>6</v>
      </c>
      <c r="R662" t="s">
        <v>196</v>
      </c>
      <c r="S662">
        <v>0</v>
      </c>
      <c r="T662">
        <v>0</v>
      </c>
      <c r="U662">
        <v>0</v>
      </c>
      <c r="V662">
        <v>845</v>
      </c>
    </row>
    <row r="663" spans="1:22" x14ac:dyDescent="0.25">
      <c r="A663" s="68" t="s">
        <v>6</v>
      </c>
      <c r="B663" s="68" t="s">
        <v>196</v>
      </c>
      <c r="C663" s="68">
        <v>0</v>
      </c>
      <c r="D663" s="68">
        <v>0</v>
      </c>
      <c r="E663" s="68">
        <v>1</v>
      </c>
      <c r="F663" s="68">
        <v>1891</v>
      </c>
      <c r="Q663" t="s">
        <v>6</v>
      </c>
      <c r="R663" t="s">
        <v>196</v>
      </c>
      <c r="S663">
        <v>0</v>
      </c>
      <c r="T663">
        <v>0</v>
      </c>
      <c r="U663">
        <v>1</v>
      </c>
      <c r="V663">
        <v>1891</v>
      </c>
    </row>
    <row r="664" spans="1:22" x14ac:dyDescent="0.25">
      <c r="A664" s="68" t="s">
        <v>6</v>
      </c>
      <c r="B664" s="68" t="s">
        <v>196</v>
      </c>
      <c r="C664" s="68">
        <v>0</v>
      </c>
      <c r="D664" s="68">
        <v>1</v>
      </c>
      <c r="E664" s="68">
        <v>0</v>
      </c>
      <c r="F664" s="68">
        <v>304</v>
      </c>
      <c r="Q664" t="s">
        <v>6</v>
      </c>
      <c r="R664" t="s">
        <v>196</v>
      </c>
      <c r="S664">
        <v>0</v>
      </c>
      <c r="T664">
        <v>1</v>
      </c>
      <c r="U664">
        <v>0</v>
      </c>
      <c r="V664">
        <v>304</v>
      </c>
    </row>
    <row r="665" spans="1:22" x14ac:dyDescent="0.25">
      <c r="A665" s="68" t="s">
        <v>6</v>
      </c>
      <c r="B665" s="68" t="s">
        <v>196</v>
      </c>
      <c r="C665" s="68">
        <v>0</v>
      </c>
      <c r="D665" s="68">
        <v>1</v>
      </c>
      <c r="E665" s="68">
        <v>1</v>
      </c>
      <c r="F665" s="68">
        <v>683</v>
      </c>
      <c r="Q665" t="s">
        <v>6</v>
      </c>
      <c r="R665" t="s">
        <v>196</v>
      </c>
      <c r="S665">
        <v>0</v>
      </c>
      <c r="T665">
        <v>1</v>
      </c>
      <c r="U665">
        <v>1</v>
      </c>
      <c r="V665">
        <v>683</v>
      </c>
    </row>
    <row r="666" spans="1:22" x14ac:dyDescent="0.25">
      <c r="A666" s="68" t="s">
        <v>6</v>
      </c>
      <c r="B666" s="68" t="s">
        <v>196</v>
      </c>
      <c r="C666" s="68">
        <v>1</v>
      </c>
      <c r="D666" s="68">
        <v>0</v>
      </c>
      <c r="E666" s="68">
        <v>0</v>
      </c>
      <c r="F666" s="68">
        <v>389</v>
      </c>
      <c r="Q666" t="s">
        <v>6</v>
      </c>
      <c r="R666" t="s">
        <v>196</v>
      </c>
      <c r="S666">
        <v>1</v>
      </c>
      <c r="T666">
        <v>0</v>
      </c>
      <c r="U666">
        <v>0</v>
      </c>
      <c r="V666">
        <v>389</v>
      </c>
    </row>
    <row r="667" spans="1:22" x14ac:dyDescent="0.25">
      <c r="A667" s="68" t="s">
        <v>6</v>
      </c>
      <c r="B667" s="68" t="s">
        <v>196</v>
      </c>
      <c r="C667" s="68">
        <v>1</v>
      </c>
      <c r="D667" s="68">
        <v>0</v>
      </c>
      <c r="E667" s="68">
        <v>1</v>
      </c>
      <c r="F667" s="68">
        <v>414</v>
      </c>
      <c r="Q667" t="s">
        <v>6</v>
      </c>
      <c r="R667" t="s">
        <v>196</v>
      </c>
      <c r="S667">
        <v>1</v>
      </c>
      <c r="T667">
        <v>0</v>
      </c>
      <c r="U667">
        <v>1</v>
      </c>
      <c r="V667">
        <v>414</v>
      </c>
    </row>
    <row r="668" spans="1:22" x14ac:dyDescent="0.25">
      <c r="A668" s="68" t="s">
        <v>6</v>
      </c>
      <c r="B668" s="68" t="s">
        <v>196</v>
      </c>
      <c r="C668" s="68">
        <v>1</v>
      </c>
      <c r="D668" s="68">
        <v>1</v>
      </c>
      <c r="E668" s="68">
        <v>0</v>
      </c>
      <c r="F668" s="68">
        <v>442</v>
      </c>
      <c r="Q668" t="s">
        <v>6</v>
      </c>
      <c r="R668" t="s">
        <v>196</v>
      </c>
      <c r="S668">
        <v>1</v>
      </c>
      <c r="T668">
        <v>1</v>
      </c>
      <c r="U668">
        <v>0</v>
      </c>
      <c r="V668">
        <v>442</v>
      </c>
    </row>
    <row r="669" spans="1:22" x14ac:dyDescent="0.25">
      <c r="A669" s="68" t="s">
        <v>6</v>
      </c>
      <c r="B669" s="68" t="s">
        <v>196</v>
      </c>
      <c r="C669" s="68">
        <v>1</v>
      </c>
      <c r="D669" s="68">
        <v>1</v>
      </c>
      <c r="E669" s="68">
        <v>1</v>
      </c>
      <c r="F669" s="68">
        <v>1018</v>
      </c>
      <c r="Q669" t="s">
        <v>6</v>
      </c>
      <c r="R669" t="s">
        <v>196</v>
      </c>
      <c r="S669">
        <v>1</v>
      </c>
      <c r="T669">
        <v>1</v>
      </c>
      <c r="U669">
        <v>1</v>
      </c>
      <c r="V669">
        <v>1018</v>
      </c>
    </row>
    <row r="670" spans="1:22" x14ac:dyDescent="0.25">
      <c r="A670" s="68" t="s">
        <v>6</v>
      </c>
      <c r="B670" s="68">
        <v>2</v>
      </c>
      <c r="C670" s="68">
        <v>0</v>
      </c>
      <c r="D670" s="68">
        <v>0</v>
      </c>
      <c r="E670" s="68">
        <v>0</v>
      </c>
      <c r="F670" s="68">
        <v>897</v>
      </c>
      <c r="Q670" t="s">
        <v>6</v>
      </c>
      <c r="R670">
        <v>2</v>
      </c>
      <c r="S670">
        <v>0</v>
      </c>
      <c r="T670">
        <v>0</v>
      </c>
      <c r="U670">
        <v>0</v>
      </c>
      <c r="V670">
        <v>897</v>
      </c>
    </row>
    <row r="671" spans="1:22" x14ac:dyDescent="0.25">
      <c r="A671" s="68" t="s">
        <v>6</v>
      </c>
      <c r="B671" s="68">
        <v>2</v>
      </c>
      <c r="C671" s="68">
        <v>0</v>
      </c>
      <c r="D671" s="68">
        <v>0</v>
      </c>
      <c r="E671" s="68">
        <v>1</v>
      </c>
      <c r="F671" s="68">
        <v>1939</v>
      </c>
      <c r="Q671" t="s">
        <v>6</v>
      </c>
      <c r="R671">
        <v>2</v>
      </c>
      <c r="S671">
        <v>0</v>
      </c>
      <c r="T671">
        <v>0</v>
      </c>
      <c r="U671">
        <v>1</v>
      </c>
      <c r="V671">
        <v>1939</v>
      </c>
    </row>
    <row r="672" spans="1:22" x14ac:dyDescent="0.25">
      <c r="A672" s="68" t="s">
        <v>6</v>
      </c>
      <c r="B672" s="68">
        <v>2</v>
      </c>
      <c r="C672" s="68">
        <v>0</v>
      </c>
      <c r="D672" s="68">
        <v>1</v>
      </c>
      <c r="E672" s="68">
        <v>0</v>
      </c>
      <c r="F672" s="68">
        <v>311</v>
      </c>
      <c r="Q672" t="s">
        <v>6</v>
      </c>
      <c r="R672">
        <v>2</v>
      </c>
      <c r="S672">
        <v>0</v>
      </c>
      <c r="T672">
        <v>1</v>
      </c>
      <c r="U672">
        <v>0</v>
      </c>
      <c r="V672">
        <v>311</v>
      </c>
    </row>
    <row r="673" spans="1:22" x14ac:dyDescent="0.25">
      <c r="A673" s="68" t="s">
        <v>6</v>
      </c>
      <c r="B673" s="68">
        <v>2</v>
      </c>
      <c r="C673" s="68">
        <v>0</v>
      </c>
      <c r="D673" s="68">
        <v>1</v>
      </c>
      <c r="E673" s="68">
        <v>1</v>
      </c>
      <c r="F673" s="68">
        <v>772</v>
      </c>
      <c r="Q673" t="s">
        <v>6</v>
      </c>
      <c r="R673">
        <v>2</v>
      </c>
      <c r="S673">
        <v>0</v>
      </c>
      <c r="T673">
        <v>1</v>
      </c>
      <c r="U673">
        <v>1</v>
      </c>
      <c r="V673">
        <v>772</v>
      </c>
    </row>
    <row r="674" spans="1:22" x14ac:dyDescent="0.25">
      <c r="A674" s="68" t="s">
        <v>6</v>
      </c>
      <c r="B674" s="68">
        <v>2</v>
      </c>
      <c r="C674" s="68">
        <v>1</v>
      </c>
      <c r="D674" s="68">
        <v>0</v>
      </c>
      <c r="E674" s="68">
        <v>0</v>
      </c>
      <c r="F674" s="68">
        <v>428</v>
      </c>
      <c r="Q674" t="s">
        <v>6</v>
      </c>
      <c r="R674">
        <v>2</v>
      </c>
      <c r="S674">
        <v>1</v>
      </c>
      <c r="T674">
        <v>0</v>
      </c>
      <c r="U674">
        <v>0</v>
      </c>
      <c r="V674">
        <v>428</v>
      </c>
    </row>
    <row r="675" spans="1:22" x14ac:dyDescent="0.25">
      <c r="A675" s="68" t="s">
        <v>6</v>
      </c>
      <c r="B675" s="68">
        <v>2</v>
      </c>
      <c r="C675" s="68">
        <v>1</v>
      </c>
      <c r="D675" s="68">
        <v>0</v>
      </c>
      <c r="E675" s="68">
        <v>1</v>
      </c>
      <c r="F675" s="68">
        <v>451</v>
      </c>
      <c r="Q675" t="s">
        <v>6</v>
      </c>
      <c r="R675">
        <v>2</v>
      </c>
      <c r="S675">
        <v>1</v>
      </c>
      <c r="T675">
        <v>0</v>
      </c>
      <c r="U675">
        <v>1</v>
      </c>
      <c r="V675">
        <v>451</v>
      </c>
    </row>
    <row r="676" spans="1:22" x14ac:dyDescent="0.25">
      <c r="A676" s="68" t="s">
        <v>6</v>
      </c>
      <c r="B676" s="68">
        <v>2</v>
      </c>
      <c r="C676" s="68">
        <v>1</v>
      </c>
      <c r="D676" s="68">
        <v>1</v>
      </c>
      <c r="E676" s="68">
        <v>0</v>
      </c>
      <c r="F676" s="68">
        <v>500</v>
      </c>
      <c r="Q676" t="s">
        <v>6</v>
      </c>
      <c r="R676">
        <v>2</v>
      </c>
      <c r="S676">
        <v>1</v>
      </c>
      <c r="T676">
        <v>1</v>
      </c>
      <c r="U676">
        <v>0</v>
      </c>
      <c r="V676">
        <v>500</v>
      </c>
    </row>
    <row r="677" spans="1:22" x14ac:dyDescent="0.25">
      <c r="A677" s="68" t="s">
        <v>6</v>
      </c>
      <c r="B677" s="68">
        <v>2</v>
      </c>
      <c r="C677" s="68">
        <v>1</v>
      </c>
      <c r="D677" s="68">
        <v>1</v>
      </c>
      <c r="E677" s="68">
        <v>1</v>
      </c>
      <c r="F677" s="68">
        <v>1077</v>
      </c>
      <c r="Q677" t="s">
        <v>6</v>
      </c>
      <c r="R677">
        <v>2</v>
      </c>
      <c r="S677">
        <v>1</v>
      </c>
      <c r="T677">
        <v>1</v>
      </c>
      <c r="U677">
        <v>1</v>
      </c>
      <c r="V677">
        <v>1077</v>
      </c>
    </row>
    <row r="678" spans="1:22" x14ac:dyDescent="0.25">
      <c r="A678" s="68" t="s">
        <v>6</v>
      </c>
      <c r="B678" s="68">
        <v>3</v>
      </c>
      <c r="C678" s="68">
        <v>0</v>
      </c>
      <c r="D678" s="68">
        <v>0</v>
      </c>
      <c r="E678" s="68">
        <v>0</v>
      </c>
      <c r="F678" s="68">
        <v>917</v>
      </c>
      <c r="Q678" t="s">
        <v>6</v>
      </c>
      <c r="R678">
        <v>3</v>
      </c>
      <c r="S678">
        <v>0</v>
      </c>
      <c r="T678">
        <v>0</v>
      </c>
      <c r="U678">
        <v>0</v>
      </c>
      <c r="V678">
        <v>917</v>
      </c>
    </row>
    <row r="679" spans="1:22" x14ac:dyDescent="0.25">
      <c r="A679" s="68" t="s">
        <v>6</v>
      </c>
      <c r="B679" s="68">
        <v>3</v>
      </c>
      <c r="C679" s="68">
        <v>0</v>
      </c>
      <c r="D679" s="68">
        <v>0</v>
      </c>
      <c r="E679" s="68">
        <v>1</v>
      </c>
      <c r="F679" s="68">
        <v>1687</v>
      </c>
      <c r="Q679" t="s">
        <v>6</v>
      </c>
      <c r="R679">
        <v>3</v>
      </c>
      <c r="S679">
        <v>0</v>
      </c>
      <c r="T679">
        <v>0</v>
      </c>
      <c r="U679">
        <v>1</v>
      </c>
      <c r="V679">
        <v>1687</v>
      </c>
    </row>
    <row r="680" spans="1:22" x14ac:dyDescent="0.25">
      <c r="A680" s="68" t="s">
        <v>6</v>
      </c>
      <c r="B680" s="68">
        <v>3</v>
      </c>
      <c r="C680" s="68">
        <v>0</v>
      </c>
      <c r="D680" s="68">
        <v>1</v>
      </c>
      <c r="E680" s="68">
        <v>0</v>
      </c>
      <c r="F680" s="68">
        <v>296</v>
      </c>
      <c r="Q680" t="s">
        <v>6</v>
      </c>
      <c r="R680">
        <v>3</v>
      </c>
      <c r="S680">
        <v>0</v>
      </c>
      <c r="T680">
        <v>1</v>
      </c>
      <c r="U680">
        <v>0</v>
      </c>
      <c r="V680">
        <v>296</v>
      </c>
    </row>
    <row r="681" spans="1:22" x14ac:dyDescent="0.25">
      <c r="A681" s="68" t="s">
        <v>6</v>
      </c>
      <c r="B681" s="68">
        <v>3</v>
      </c>
      <c r="C681" s="68">
        <v>0</v>
      </c>
      <c r="D681" s="68">
        <v>1</v>
      </c>
      <c r="E681" s="68">
        <v>1</v>
      </c>
      <c r="F681" s="68">
        <v>611</v>
      </c>
      <c r="Q681" t="s">
        <v>6</v>
      </c>
      <c r="R681">
        <v>3</v>
      </c>
      <c r="S681">
        <v>0</v>
      </c>
      <c r="T681">
        <v>1</v>
      </c>
      <c r="U681">
        <v>1</v>
      </c>
      <c r="V681">
        <v>611</v>
      </c>
    </row>
    <row r="682" spans="1:22" x14ac:dyDescent="0.25">
      <c r="A682" s="68" t="s">
        <v>6</v>
      </c>
      <c r="B682" s="68">
        <v>3</v>
      </c>
      <c r="C682" s="68">
        <v>1</v>
      </c>
      <c r="D682" s="68">
        <v>0</v>
      </c>
      <c r="E682" s="68">
        <v>0</v>
      </c>
      <c r="F682" s="68">
        <v>429</v>
      </c>
      <c r="Q682" t="s">
        <v>6</v>
      </c>
      <c r="R682">
        <v>3</v>
      </c>
      <c r="S682">
        <v>1</v>
      </c>
      <c r="T682">
        <v>0</v>
      </c>
      <c r="U682">
        <v>0</v>
      </c>
      <c r="V682">
        <v>429</v>
      </c>
    </row>
    <row r="683" spans="1:22" x14ac:dyDescent="0.25">
      <c r="A683" s="68" t="s">
        <v>6</v>
      </c>
      <c r="B683" s="68">
        <v>3</v>
      </c>
      <c r="C683" s="68">
        <v>1</v>
      </c>
      <c r="D683" s="68">
        <v>0</v>
      </c>
      <c r="E683" s="68">
        <v>1</v>
      </c>
      <c r="F683" s="68">
        <v>382</v>
      </c>
      <c r="Q683" t="s">
        <v>6</v>
      </c>
      <c r="R683">
        <v>3</v>
      </c>
      <c r="S683">
        <v>1</v>
      </c>
      <c r="T683">
        <v>0</v>
      </c>
      <c r="U683">
        <v>1</v>
      </c>
      <c r="V683">
        <v>382</v>
      </c>
    </row>
    <row r="684" spans="1:22" x14ac:dyDescent="0.25">
      <c r="A684" s="68" t="s">
        <v>6</v>
      </c>
      <c r="B684" s="68">
        <v>3</v>
      </c>
      <c r="C684" s="68">
        <v>1</v>
      </c>
      <c r="D684" s="68">
        <v>1</v>
      </c>
      <c r="E684" s="68">
        <v>0</v>
      </c>
      <c r="F684" s="68">
        <v>511</v>
      </c>
      <c r="Q684" t="s">
        <v>6</v>
      </c>
      <c r="R684">
        <v>3</v>
      </c>
      <c r="S684">
        <v>1</v>
      </c>
      <c r="T684">
        <v>1</v>
      </c>
      <c r="U684">
        <v>0</v>
      </c>
      <c r="V684">
        <v>511</v>
      </c>
    </row>
    <row r="685" spans="1:22" x14ac:dyDescent="0.25">
      <c r="A685" s="68" t="s">
        <v>6</v>
      </c>
      <c r="B685" s="68">
        <v>3</v>
      </c>
      <c r="C685" s="68">
        <v>1</v>
      </c>
      <c r="D685" s="68">
        <v>1</v>
      </c>
      <c r="E685" s="68">
        <v>1</v>
      </c>
      <c r="F685" s="68">
        <v>994</v>
      </c>
      <c r="Q685" t="s">
        <v>6</v>
      </c>
      <c r="R685">
        <v>3</v>
      </c>
      <c r="S685">
        <v>1</v>
      </c>
      <c r="T685">
        <v>1</v>
      </c>
      <c r="U685">
        <v>1</v>
      </c>
      <c r="V685">
        <v>994</v>
      </c>
    </row>
    <row r="686" spans="1:22" x14ac:dyDescent="0.25">
      <c r="A686" s="68" t="s">
        <v>6</v>
      </c>
      <c r="B686" s="68">
        <v>4</v>
      </c>
      <c r="C686" s="68">
        <v>0</v>
      </c>
      <c r="D686" s="68">
        <v>0</v>
      </c>
      <c r="E686" s="68">
        <v>0</v>
      </c>
      <c r="F686" s="68">
        <v>935</v>
      </c>
      <c r="Q686" t="s">
        <v>6</v>
      </c>
      <c r="R686">
        <v>4</v>
      </c>
      <c r="S686">
        <v>0</v>
      </c>
      <c r="T686">
        <v>0</v>
      </c>
      <c r="U686">
        <v>0</v>
      </c>
      <c r="V686">
        <v>935</v>
      </c>
    </row>
    <row r="687" spans="1:22" x14ac:dyDescent="0.25">
      <c r="A687" s="68" t="s">
        <v>6</v>
      </c>
      <c r="B687" s="68">
        <v>4</v>
      </c>
      <c r="C687" s="68">
        <v>0</v>
      </c>
      <c r="D687" s="68">
        <v>0</v>
      </c>
      <c r="E687" s="68">
        <v>1</v>
      </c>
      <c r="F687" s="68">
        <v>1394</v>
      </c>
      <c r="Q687" t="s">
        <v>6</v>
      </c>
      <c r="R687">
        <v>4</v>
      </c>
      <c r="S687">
        <v>0</v>
      </c>
      <c r="T687">
        <v>0</v>
      </c>
      <c r="U687">
        <v>1</v>
      </c>
      <c r="V687">
        <v>1394</v>
      </c>
    </row>
    <row r="688" spans="1:22" x14ac:dyDescent="0.25">
      <c r="A688" s="68" t="s">
        <v>6</v>
      </c>
      <c r="B688" s="68">
        <v>4</v>
      </c>
      <c r="C688" s="68">
        <v>0</v>
      </c>
      <c r="D688" s="68">
        <v>1</v>
      </c>
      <c r="E688" s="68">
        <v>0</v>
      </c>
      <c r="F688" s="68">
        <v>277</v>
      </c>
      <c r="Q688" t="s">
        <v>6</v>
      </c>
      <c r="R688">
        <v>4</v>
      </c>
      <c r="S688">
        <v>0</v>
      </c>
      <c r="T688">
        <v>1</v>
      </c>
      <c r="U688">
        <v>0</v>
      </c>
      <c r="V688">
        <v>277</v>
      </c>
    </row>
    <row r="689" spans="1:22" x14ac:dyDescent="0.25">
      <c r="A689" s="68" t="s">
        <v>6</v>
      </c>
      <c r="B689" s="68">
        <v>4</v>
      </c>
      <c r="C689" s="68">
        <v>0</v>
      </c>
      <c r="D689" s="68">
        <v>1</v>
      </c>
      <c r="E689" s="68">
        <v>1</v>
      </c>
      <c r="F689" s="68">
        <v>488</v>
      </c>
      <c r="Q689" t="s">
        <v>6</v>
      </c>
      <c r="R689">
        <v>4</v>
      </c>
      <c r="S689">
        <v>0</v>
      </c>
      <c r="T689">
        <v>1</v>
      </c>
      <c r="U689">
        <v>1</v>
      </c>
      <c r="V689">
        <v>488</v>
      </c>
    </row>
    <row r="690" spans="1:22" x14ac:dyDescent="0.25">
      <c r="A690" s="68" t="s">
        <v>6</v>
      </c>
      <c r="B690" s="68">
        <v>4</v>
      </c>
      <c r="C690" s="68">
        <v>1</v>
      </c>
      <c r="D690" s="68">
        <v>0</v>
      </c>
      <c r="E690" s="68">
        <v>0</v>
      </c>
      <c r="F690" s="68">
        <v>390</v>
      </c>
      <c r="Q690" t="s">
        <v>6</v>
      </c>
      <c r="R690">
        <v>4</v>
      </c>
      <c r="S690">
        <v>1</v>
      </c>
      <c r="T690">
        <v>0</v>
      </c>
      <c r="U690">
        <v>0</v>
      </c>
      <c r="V690">
        <v>390</v>
      </c>
    </row>
    <row r="691" spans="1:22" x14ac:dyDescent="0.25">
      <c r="A691" s="68" t="s">
        <v>6</v>
      </c>
      <c r="B691" s="68">
        <v>4</v>
      </c>
      <c r="C691" s="68">
        <v>1</v>
      </c>
      <c r="D691" s="68">
        <v>0</v>
      </c>
      <c r="E691" s="68">
        <v>1</v>
      </c>
      <c r="F691" s="68">
        <v>357</v>
      </c>
      <c r="Q691" t="s">
        <v>6</v>
      </c>
      <c r="R691">
        <v>4</v>
      </c>
      <c r="S691">
        <v>1</v>
      </c>
      <c r="T691">
        <v>0</v>
      </c>
      <c r="U691">
        <v>1</v>
      </c>
      <c r="V691">
        <v>357</v>
      </c>
    </row>
    <row r="692" spans="1:22" x14ac:dyDescent="0.25">
      <c r="A692" s="68" t="s">
        <v>6</v>
      </c>
      <c r="B692" s="68">
        <v>4</v>
      </c>
      <c r="C692" s="68">
        <v>1</v>
      </c>
      <c r="D692" s="68">
        <v>1</v>
      </c>
      <c r="E692" s="68">
        <v>0</v>
      </c>
      <c r="F692" s="68">
        <v>485</v>
      </c>
      <c r="Q692" t="s">
        <v>6</v>
      </c>
      <c r="R692">
        <v>4</v>
      </c>
      <c r="S692">
        <v>1</v>
      </c>
      <c r="T692">
        <v>1</v>
      </c>
      <c r="U692">
        <v>0</v>
      </c>
      <c r="V692">
        <v>485</v>
      </c>
    </row>
    <row r="693" spans="1:22" x14ac:dyDescent="0.25">
      <c r="A693" s="68" t="s">
        <v>6</v>
      </c>
      <c r="B693" s="68">
        <v>4</v>
      </c>
      <c r="C693" s="68">
        <v>1</v>
      </c>
      <c r="D693" s="68">
        <v>1</v>
      </c>
      <c r="E693" s="68">
        <v>1</v>
      </c>
      <c r="F693" s="68">
        <v>941</v>
      </c>
      <c r="Q693" t="s">
        <v>6</v>
      </c>
      <c r="R693">
        <v>4</v>
      </c>
      <c r="S693">
        <v>1</v>
      </c>
      <c r="T693">
        <v>1</v>
      </c>
      <c r="U693">
        <v>1</v>
      </c>
      <c r="V693">
        <v>941</v>
      </c>
    </row>
    <row r="694" spans="1:22" x14ac:dyDescent="0.25">
      <c r="A694" s="68" t="s">
        <v>6</v>
      </c>
      <c r="B694" s="68" t="s">
        <v>197</v>
      </c>
      <c r="C694" s="68">
        <v>0</v>
      </c>
      <c r="D694" s="68">
        <v>0</v>
      </c>
      <c r="E694" s="68">
        <v>0</v>
      </c>
      <c r="F694" s="68">
        <v>869</v>
      </c>
      <c r="Q694" t="s">
        <v>6</v>
      </c>
      <c r="R694" t="s">
        <v>197</v>
      </c>
      <c r="S694">
        <v>0</v>
      </c>
      <c r="T694">
        <v>0</v>
      </c>
      <c r="U694">
        <v>0</v>
      </c>
      <c r="V694">
        <v>869</v>
      </c>
    </row>
    <row r="695" spans="1:22" x14ac:dyDescent="0.25">
      <c r="A695" s="68" t="s">
        <v>6</v>
      </c>
      <c r="B695" s="68" t="s">
        <v>197</v>
      </c>
      <c r="C695" s="68">
        <v>0</v>
      </c>
      <c r="D695" s="68">
        <v>0</v>
      </c>
      <c r="E695" s="68">
        <v>1</v>
      </c>
      <c r="F695" s="68">
        <v>1086</v>
      </c>
      <c r="Q695" t="s">
        <v>6</v>
      </c>
      <c r="R695" t="s">
        <v>197</v>
      </c>
      <c r="S695">
        <v>0</v>
      </c>
      <c r="T695">
        <v>0</v>
      </c>
      <c r="U695">
        <v>1</v>
      </c>
      <c r="V695">
        <v>1086</v>
      </c>
    </row>
    <row r="696" spans="1:22" x14ac:dyDescent="0.25">
      <c r="A696" s="68" t="s">
        <v>6</v>
      </c>
      <c r="B696" s="68" t="s">
        <v>197</v>
      </c>
      <c r="C696" s="68">
        <v>0</v>
      </c>
      <c r="D696" s="68">
        <v>1</v>
      </c>
      <c r="E696" s="68">
        <v>0</v>
      </c>
      <c r="F696" s="68">
        <v>256</v>
      </c>
      <c r="Q696" t="s">
        <v>6</v>
      </c>
      <c r="R696" t="s">
        <v>197</v>
      </c>
      <c r="S696">
        <v>0</v>
      </c>
      <c r="T696">
        <v>1</v>
      </c>
      <c r="U696">
        <v>0</v>
      </c>
      <c r="V696">
        <v>256</v>
      </c>
    </row>
    <row r="697" spans="1:22" x14ac:dyDescent="0.25">
      <c r="A697" s="68" t="s">
        <v>6</v>
      </c>
      <c r="B697" s="68" t="s">
        <v>197</v>
      </c>
      <c r="C697" s="68">
        <v>0</v>
      </c>
      <c r="D697" s="68">
        <v>1</v>
      </c>
      <c r="E697" s="68">
        <v>1</v>
      </c>
      <c r="F697" s="68">
        <v>374</v>
      </c>
      <c r="Q697" t="s">
        <v>6</v>
      </c>
      <c r="R697" t="s">
        <v>197</v>
      </c>
      <c r="S697">
        <v>0</v>
      </c>
      <c r="T697">
        <v>1</v>
      </c>
      <c r="U697">
        <v>1</v>
      </c>
      <c r="V697">
        <v>374</v>
      </c>
    </row>
    <row r="698" spans="1:22" x14ac:dyDescent="0.25">
      <c r="A698" s="68" t="s">
        <v>6</v>
      </c>
      <c r="B698" s="68" t="s">
        <v>197</v>
      </c>
      <c r="C698" s="68">
        <v>1</v>
      </c>
      <c r="D698" s="68">
        <v>0</v>
      </c>
      <c r="E698" s="68">
        <v>0</v>
      </c>
      <c r="F698" s="68">
        <v>423</v>
      </c>
      <c r="Q698" t="s">
        <v>6</v>
      </c>
      <c r="R698" t="s">
        <v>197</v>
      </c>
      <c r="S698">
        <v>1</v>
      </c>
      <c r="T698">
        <v>0</v>
      </c>
      <c r="U698">
        <v>0</v>
      </c>
      <c r="V698">
        <v>423</v>
      </c>
    </row>
    <row r="699" spans="1:22" x14ac:dyDescent="0.25">
      <c r="A699" s="68" t="s">
        <v>6</v>
      </c>
      <c r="B699" s="68" t="s">
        <v>197</v>
      </c>
      <c r="C699" s="68">
        <v>1</v>
      </c>
      <c r="D699" s="68">
        <v>0</v>
      </c>
      <c r="E699" s="68">
        <v>1</v>
      </c>
      <c r="F699" s="68">
        <v>361</v>
      </c>
      <c r="Q699" t="s">
        <v>6</v>
      </c>
      <c r="R699" t="s">
        <v>197</v>
      </c>
      <c r="S699">
        <v>1</v>
      </c>
      <c r="T699">
        <v>0</v>
      </c>
      <c r="U699">
        <v>1</v>
      </c>
      <c r="V699">
        <v>361</v>
      </c>
    </row>
    <row r="700" spans="1:22" x14ac:dyDescent="0.25">
      <c r="A700" s="68" t="s">
        <v>6</v>
      </c>
      <c r="B700" s="68" t="s">
        <v>197</v>
      </c>
      <c r="C700" s="68">
        <v>1</v>
      </c>
      <c r="D700" s="68">
        <v>1</v>
      </c>
      <c r="E700" s="68">
        <v>0</v>
      </c>
      <c r="F700" s="68">
        <v>448</v>
      </c>
      <c r="Q700" t="s">
        <v>6</v>
      </c>
      <c r="R700" t="s">
        <v>197</v>
      </c>
      <c r="S700">
        <v>1</v>
      </c>
      <c r="T700">
        <v>1</v>
      </c>
      <c r="U700">
        <v>0</v>
      </c>
      <c r="V700">
        <v>448</v>
      </c>
    </row>
    <row r="701" spans="1:22" x14ac:dyDescent="0.25">
      <c r="A701" s="68" t="s">
        <v>6</v>
      </c>
      <c r="B701" s="68" t="s">
        <v>197</v>
      </c>
      <c r="C701" s="68">
        <v>1</v>
      </c>
      <c r="D701" s="68">
        <v>1</v>
      </c>
      <c r="E701" s="68">
        <v>1</v>
      </c>
      <c r="F701" s="68">
        <v>864</v>
      </c>
      <c r="Q701" t="s">
        <v>6</v>
      </c>
      <c r="R701" t="s">
        <v>197</v>
      </c>
      <c r="S701">
        <v>1</v>
      </c>
      <c r="T701">
        <v>1</v>
      </c>
      <c r="U701">
        <v>1</v>
      </c>
      <c r="V701">
        <v>864</v>
      </c>
    </row>
    <row r="702" spans="1:22" x14ac:dyDescent="0.25">
      <c r="A702" s="68" t="s">
        <v>113</v>
      </c>
      <c r="B702" s="68" t="s">
        <v>196</v>
      </c>
      <c r="C702" s="68">
        <v>0</v>
      </c>
      <c r="D702" s="68">
        <v>0</v>
      </c>
      <c r="E702" s="68">
        <v>0</v>
      </c>
      <c r="F702" s="68">
        <v>354</v>
      </c>
      <c r="Q702" t="s">
        <v>113</v>
      </c>
      <c r="R702" t="s">
        <v>196</v>
      </c>
      <c r="S702">
        <v>0</v>
      </c>
      <c r="T702">
        <v>0</v>
      </c>
      <c r="U702">
        <v>0</v>
      </c>
      <c r="V702">
        <v>354</v>
      </c>
    </row>
    <row r="703" spans="1:22" x14ac:dyDescent="0.25">
      <c r="A703" s="68" t="s">
        <v>113</v>
      </c>
      <c r="B703" s="68" t="s">
        <v>196</v>
      </c>
      <c r="C703" s="68">
        <v>0</v>
      </c>
      <c r="D703" s="68">
        <v>0</v>
      </c>
      <c r="E703" s="68">
        <v>1</v>
      </c>
      <c r="F703" s="68">
        <v>4</v>
      </c>
      <c r="Q703" t="s">
        <v>113</v>
      </c>
      <c r="R703" t="s">
        <v>196</v>
      </c>
      <c r="S703">
        <v>0</v>
      </c>
      <c r="T703">
        <v>0</v>
      </c>
      <c r="U703">
        <v>1</v>
      </c>
      <c r="V703">
        <v>4</v>
      </c>
    </row>
    <row r="704" spans="1:22" x14ac:dyDescent="0.25">
      <c r="A704" s="68" t="s">
        <v>113</v>
      </c>
      <c r="B704" s="68" t="s">
        <v>196</v>
      </c>
      <c r="C704" s="68">
        <v>0</v>
      </c>
      <c r="D704" s="68">
        <v>1</v>
      </c>
      <c r="E704" s="68">
        <v>0</v>
      </c>
      <c r="F704" s="68">
        <v>427</v>
      </c>
      <c r="Q704" t="s">
        <v>113</v>
      </c>
      <c r="R704" t="s">
        <v>196</v>
      </c>
      <c r="S704">
        <v>0</v>
      </c>
      <c r="T704">
        <v>1</v>
      </c>
      <c r="U704">
        <v>0</v>
      </c>
      <c r="V704">
        <v>427</v>
      </c>
    </row>
    <row r="705" spans="1:22" x14ac:dyDescent="0.25">
      <c r="A705" s="68" t="s">
        <v>113</v>
      </c>
      <c r="B705" s="68" t="s">
        <v>196</v>
      </c>
      <c r="C705" s="68">
        <v>0</v>
      </c>
      <c r="D705" s="68">
        <v>1</v>
      </c>
      <c r="E705" s="68">
        <v>1</v>
      </c>
      <c r="F705" s="68">
        <v>14</v>
      </c>
      <c r="Q705" t="s">
        <v>113</v>
      </c>
      <c r="R705" t="s">
        <v>196</v>
      </c>
      <c r="S705">
        <v>0</v>
      </c>
      <c r="T705">
        <v>1</v>
      </c>
      <c r="U705">
        <v>1</v>
      </c>
      <c r="V705">
        <v>14</v>
      </c>
    </row>
    <row r="706" spans="1:22" x14ac:dyDescent="0.25">
      <c r="A706" s="68" t="s">
        <v>113</v>
      </c>
      <c r="B706" s="68" t="s">
        <v>196</v>
      </c>
      <c r="C706" s="68">
        <v>1</v>
      </c>
      <c r="D706" s="68">
        <v>0</v>
      </c>
      <c r="E706" s="68">
        <v>0</v>
      </c>
      <c r="F706" s="68">
        <v>94</v>
      </c>
      <c r="Q706" t="s">
        <v>113</v>
      </c>
      <c r="R706" t="s">
        <v>196</v>
      </c>
      <c r="S706">
        <v>1</v>
      </c>
      <c r="T706">
        <v>0</v>
      </c>
      <c r="U706">
        <v>0</v>
      </c>
      <c r="V706">
        <v>94</v>
      </c>
    </row>
    <row r="707" spans="1:22" x14ac:dyDescent="0.25">
      <c r="A707" s="68" t="s">
        <v>113</v>
      </c>
      <c r="B707" s="68" t="s">
        <v>196</v>
      </c>
      <c r="C707" s="68">
        <v>1</v>
      </c>
      <c r="D707" s="68">
        <v>0</v>
      </c>
      <c r="E707" s="68">
        <v>1</v>
      </c>
      <c r="F707" s="68">
        <v>4</v>
      </c>
      <c r="Q707" t="s">
        <v>113</v>
      </c>
      <c r="R707" t="s">
        <v>196</v>
      </c>
      <c r="S707">
        <v>1</v>
      </c>
      <c r="T707">
        <v>0</v>
      </c>
      <c r="U707">
        <v>1</v>
      </c>
      <c r="V707">
        <v>4</v>
      </c>
    </row>
    <row r="708" spans="1:22" x14ac:dyDescent="0.25">
      <c r="A708" s="68" t="s">
        <v>113</v>
      </c>
      <c r="B708" s="68" t="s">
        <v>196</v>
      </c>
      <c r="C708" s="68">
        <v>1</v>
      </c>
      <c r="D708" s="68">
        <v>1</v>
      </c>
      <c r="E708" s="68">
        <v>0</v>
      </c>
      <c r="F708" s="68">
        <v>529</v>
      </c>
      <c r="Q708" t="s">
        <v>113</v>
      </c>
      <c r="R708" t="s">
        <v>196</v>
      </c>
      <c r="S708">
        <v>1</v>
      </c>
      <c r="T708">
        <v>1</v>
      </c>
      <c r="U708">
        <v>0</v>
      </c>
      <c r="V708">
        <v>529</v>
      </c>
    </row>
    <row r="709" spans="1:22" x14ac:dyDescent="0.25">
      <c r="A709" s="68" t="s">
        <v>113</v>
      </c>
      <c r="B709" s="68" t="s">
        <v>196</v>
      </c>
      <c r="C709" s="68">
        <v>1</v>
      </c>
      <c r="D709" s="68">
        <v>1</v>
      </c>
      <c r="E709" s="68">
        <v>1</v>
      </c>
      <c r="F709" s="68">
        <v>2</v>
      </c>
      <c r="Q709" t="s">
        <v>113</v>
      </c>
      <c r="R709" t="s">
        <v>196</v>
      </c>
      <c r="S709">
        <v>1</v>
      </c>
      <c r="T709">
        <v>1</v>
      </c>
      <c r="U709">
        <v>1</v>
      </c>
      <c r="V709">
        <v>2</v>
      </c>
    </row>
    <row r="710" spans="1:22" x14ac:dyDescent="0.25">
      <c r="A710" s="68" t="s">
        <v>113</v>
      </c>
      <c r="B710" s="68">
        <v>2</v>
      </c>
      <c r="C710" s="68">
        <v>0</v>
      </c>
      <c r="D710" s="68">
        <v>0</v>
      </c>
      <c r="E710" s="68">
        <v>0</v>
      </c>
      <c r="F710" s="68">
        <v>511</v>
      </c>
      <c r="Q710" t="s">
        <v>113</v>
      </c>
      <c r="R710">
        <v>2</v>
      </c>
      <c r="S710">
        <v>0</v>
      </c>
      <c r="T710">
        <v>0</v>
      </c>
      <c r="U710">
        <v>0</v>
      </c>
      <c r="V710">
        <v>511</v>
      </c>
    </row>
    <row r="711" spans="1:22" x14ac:dyDescent="0.25">
      <c r="A711" s="68" t="s">
        <v>113</v>
      </c>
      <c r="B711" s="68">
        <v>2</v>
      </c>
      <c r="C711" s="68">
        <v>0</v>
      </c>
      <c r="D711" s="68">
        <v>0</v>
      </c>
      <c r="E711" s="68">
        <v>1</v>
      </c>
      <c r="F711" s="68">
        <v>15</v>
      </c>
      <c r="Q711" t="s">
        <v>113</v>
      </c>
      <c r="R711">
        <v>2</v>
      </c>
      <c r="S711">
        <v>0</v>
      </c>
      <c r="T711">
        <v>0</v>
      </c>
      <c r="U711">
        <v>1</v>
      </c>
      <c r="V711">
        <v>15</v>
      </c>
    </row>
    <row r="712" spans="1:22" x14ac:dyDescent="0.25">
      <c r="A712" s="68" t="s">
        <v>113</v>
      </c>
      <c r="B712" s="68">
        <v>2</v>
      </c>
      <c r="C712" s="68">
        <v>0</v>
      </c>
      <c r="D712" s="68">
        <v>1</v>
      </c>
      <c r="E712" s="68">
        <v>0</v>
      </c>
      <c r="F712" s="68">
        <v>620</v>
      </c>
      <c r="Q712" t="s">
        <v>113</v>
      </c>
      <c r="R712">
        <v>2</v>
      </c>
      <c r="S712">
        <v>0</v>
      </c>
      <c r="T712">
        <v>1</v>
      </c>
      <c r="U712">
        <v>0</v>
      </c>
      <c r="V712">
        <v>620</v>
      </c>
    </row>
    <row r="713" spans="1:22" x14ac:dyDescent="0.25">
      <c r="A713" s="68" t="s">
        <v>113</v>
      </c>
      <c r="B713" s="68">
        <v>2</v>
      </c>
      <c r="C713" s="68">
        <v>0</v>
      </c>
      <c r="D713" s="68">
        <v>1</v>
      </c>
      <c r="E713" s="68">
        <v>1</v>
      </c>
      <c r="F713" s="68">
        <v>23</v>
      </c>
      <c r="Q713" t="s">
        <v>113</v>
      </c>
      <c r="R713">
        <v>2</v>
      </c>
      <c r="S713">
        <v>0</v>
      </c>
      <c r="T713">
        <v>1</v>
      </c>
      <c r="U713">
        <v>1</v>
      </c>
      <c r="V713">
        <v>23</v>
      </c>
    </row>
    <row r="714" spans="1:22" x14ac:dyDescent="0.25">
      <c r="A714" s="68" t="s">
        <v>113</v>
      </c>
      <c r="B714" s="68">
        <v>2</v>
      </c>
      <c r="C714" s="68">
        <v>1</v>
      </c>
      <c r="D714" s="68">
        <v>0</v>
      </c>
      <c r="E714" s="68">
        <v>0</v>
      </c>
      <c r="F714" s="68">
        <v>120</v>
      </c>
      <c r="Q714" t="s">
        <v>113</v>
      </c>
      <c r="R714">
        <v>2</v>
      </c>
      <c r="S714">
        <v>1</v>
      </c>
      <c r="T714">
        <v>0</v>
      </c>
      <c r="U714">
        <v>0</v>
      </c>
      <c r="V714">
        <v>120</v>
      </c>
    </row>
    <row r="715" spans="1:22" x14ac:dyDescent="0.25">
      <c r="A715" s="68" t="s">
        <v>113</v>
      </c>
      <c r="B715" s="68">
        <v>2</v>
      </c>
      <c r="C715" s="68">
        <v>1</v>
      </c>
      <c r="D715" s="68">
        <v>1</v>
      </c>
      <c r="E715" s="68">
        <v>0</v>
      </c>
      <c r="F715" s="68">
        <v>734</v>
      </c>
      <c r="Q715" t="s">
        <v>113</v>
      </c>
      <c r="R715">
        <v>2</v>
      </c>
      <c r="S715">
        <v>1</v>
      </c>
      <c r="T715">
        <v>1</v>
      </c>
      <c r="U715">
        <v>0</v>
      </c>
      <c r="V715">
        <v>734</v>
      </c>
    </row>
    <row r="716" spans="1:22" x14ac:dyDescent="0.25">
      <c r="A716" s="68" t="s">
        <v>113</v>
      </c>
      <c r="B716" s="68">
        <v>2</v>
      </c>
      <c r="C716" s="68">
        <v>1</v>
      </c>
      <c r="D716" s="68">
        <v>1</v>
      </c>
      <c r="E716" s="68">
        <v>1</v>
      </c>
      <c r="F716" s="68">
        <v>8</v>
      </c>
      <c r="Q716" t="s">
        <v>113</v>
      </c>
      <c r="R716">
        <v>2</v>
      </c>
      <c r="S716">
        <v>1</v>
      </c>
      <c r="T716">
        <v>1</v>
      </c>
      <c r="U716">
        <v>1</v>
      </c>
      <c r="V716">
        <v>8</v>
      </c>
    </row>
    <row r="717" spans="1:22" x14ac:dyDescent="0.25">
      <c r="A717" s="68" t="s">
        <v>113</v>
      </c>
      <c r="B717" s="68">
        <v>3</v>
      </c>
      <c r="C717" s="68">
        <v>0</v>
      </c>
      <c r="D717" s="68">
        <v>0</v>
      </c>
      <c r="E717" s="68">
        <v>0</v>
      </c>
      <c r="F717" s="68">
        <v>602</v>
      </c>
      <c r="Q717" t="s">
        <v>113</v>
      </c>
      <c r="R717">
        <v>3</v>
      </c>
      <c r="S717">
        <v>0</v>
      </c>
      <c r="T717">
        <v>0</v>
      </c>
      <c r="U717">
        <v>0</v>
      </c>
      <c r="V717">
        <v>602</v>
      </c>
    </row>
    <row r="718" spans="1:22" x14ac:dyDescent="0.25">
      <c r="A718" s="68" t="s">
        <v>113</v>
      </c>
      <c r="B718" s="68">
        <v>3</v>
      </c>
      <c r="C718" s="68">
        <v>0</v>
      </c>
      <c r="D718" s="68">
        <v>0</v>
      </c>
      <c r="E718" s="68">
        <v>1</v>
      </c>
      <c r="F718" s="68">
        <v>8</v>
      </c>
      <c r="Q718" t="s">
        <v>113</v>
      </c>
      <c r="R718">
        <v>3</v>
      </c>
      <c r="S718">
        <v>0</v>
      </c>
      <c r="T718">
        <v>0</v>
      </c>
      <c r="U718">
        <v>1</v>
      </c>
      <c r="V718">
        <v>8</v>
      </c>
    </row>
    <row r="719" spans="1:22" x14ac:dyDescent="0.25">
      <c r="A719" s="68" t="s">
        <v>113</v>
      </c>
      <c r="B719" s="68">
        <v>3</v>
      </c>
      <c r="C719" s="68">
        <v>0</v>
      </c>
      <c r="D719" s="68">
        <v>1</v>
      </c>
      <c r="E719" s="68">
        <v>0</v>
      </c>
      <c r="F719" s="68">
        <v>675</v>
      </c>
      <c r="Q719" t="s">
        <v>113</v>
      </c>
      <c r="R719">
        <v>3</v>
      </c>
      <c r="S719">
        <v>0</v>
      </c>
      <c r="T719">
        <v>1</v>
      </c>
      <c r="U719">
        <v>0</v>
      </c>
      <c r="V719">
        <v>675</v>
      </c>
    </row>
    <row r="720" spans="1:22" x14ac:dyDescent="0.25">
      <c r="A720" s="68" t="s">
        <v>113</v>
      </c>
      <c r="B720" s="68">
        <v>3</v>
      </c>
      <c r="C720" s="68">
        <v>0</v>
      </c>
      <c r="D720" s="68">
        <v>1</v>
      </c>
      <c r="E720" s="68">
        <v>1</v>
      </c>
      <c r="F720" s="68">
        <v>14</v>
      </c>
      <c r="Q720" t="s">
        <v>113</v>
      </c>
      <c r="R720">
        <v>3</v>
      </c>
      <c r="S720">
        <v>0</v>
      </c>
      <c r="T720">
        <v>1</v>
      </c>
      <c r="U720">
        <v>1</v>
      </c>
      <c r="V720">
        <v>14</v>
      </c>
    </row>
    <row r="721" spans="1:22" x14ac:dyDescent="0.25">
      <c r="A721" s="68" t="s">
        <v>113</v>
      </c>
      <c r="B721" s="68">
        <v>3</v>
      </c>
      <c r="C721" s="68">
        <v>1</v>
      </c>
      <c r="D721" s="68">
        <v>0</v>
      </c>
      <c r="E721" s="68">
        <v>0</v>
      </c>
      <c r="F721" s="68">
        <v>129</v>
      </c>
      <c r="Q721" t="s">
        <v>113</v>
      </c>
      <c r="R721">
        <v>3</v>
      </c>
      <c r="S721">
        <v>1</v>
      </c>
      <c r="T721">
        <v>0</v>
      </c>
      <c r="U721">
        <v>0</v>
      </c>
      <c r="V721">
        <v>129</v>
      </c>
    </row>
    <row r="722" spans="1:22" x14ac:dyDescent="0.25">
      <c r="A722" s="68" t="s">
        <v>113</v>
      </c>
      <c r="B722" s="68">
        <v>3</v>
      </c>
      <c r="C722" s="68">
        <v>1</v>
      </c>
      <c r="D722" s="68">
        <v>0</v>
      </c>
      <c r="E722" s="68">
        <v>1</v>
      </c>
      <c r="F722" s="68">
        <v>1</v>
      </c>
      <c r="Q722" t="s">
        <v>113</v>
      </c>
      <c r="R722">
        <v>3</v>
      </c>
      <c r="S722">
        <v>1</v>
      </c>
      <c r="T722">
        <v>0</v>
      </c>
      <c r="U722">
        <v>1</v>
      </c>
      <c r="V722">
        <v>1</v>
      </c>
    </row>
    <row r="723" spans="1:22" x14ac:dyDescent="0.25">
      <c r="A723" s="68" t="s">
        <v>113</v>
      </c>
      <c r="B723" s="68">
        <v>3</v>
      </c>
      <c r="C723" s="68">
        <v>1</v>
      </c>
      <c r="D723" s="68">
        <v>1</v>
      </c>
      <c r="E723" s="68">
        <v>0</v>
      </c>
      <c r="F723" s="68">
        <v>824</v>
      </c>
      <c r="Q723" t="s">
        <v>113</v>
      </c>
      <c r="R723">
        <v>3</v>
      </c>
      <c r="S723">
        <v>1</v>
      </c>
      <c r="T723">
        <v>1</v>
      </c>
      <c r="U723">
        <v>0</v>
      </c>
      <c r="V723">
        <v>824</v>
      </c>
    </row>
    <row r="724" spans="1:22" x14ac:dyDescent="0.25">
      <c r="A724" s="68" t="s">
        <v>113</v>
      </c>
      <c r="B724" s="68">
        <v>3</v>
      </c>
      <c r="C724" s="68">
        <v>1</v>
      </c>
      <c r="D724" s="68">
        <v>1</v>
      </c>
      <c r="E724" s="68">
        <v>1</v>
      </c>
      <c r="F724" s="68">
        <v>9</v>
      </c>
      <c r="Q724" t="s">
        <v>113</v>
      </c>
      <c r="R724">
        <v>3</v>
      </c>
      <c r="S724">
        <v>1</v>
      </c>
      <c r="T724">
        <v>1</v>
      </c>
      <c r="U724">
        <v>1</v>
      </c>
      <c r="V724">
        <v>9</v>
      </c>
    </row>
    <row r="725" spans="1:22" x14ac:dyDescent="0.25">
      <c r="A725" s="68" t="s">
        <v>113</v>
      </c>
      <c r="B725" s="68">
        <v>4</v>
      </c>
      <c r="C725" s="68">
        <v>0</v>
      </c>
      <c r="D725" s="68">
        <v>0</v>
      </c>
      <c r="E725" s="68">
        <v>0</v>
      </c>
      <c r="F725" s="68">
        <v>666</v>
      </c>
      <c r="Q725" t="s">
        <v>113</v>
      </c>
      <c r="R725">
        <v>4</v>
      </c>
      <c r="S725">
        <v>0</v>
      </c>
      <c r="T725">
        <v>0</v>
      </c>
      <c r="U725">
        <v>0</v>
      </c>
      <c r="V725">
        <v>666</v>
      </c>
    </row>
    <row r="726" spans="1:22" x14ac:dyDescent="0.25">
      <c r="A726" s="68" t="s">
        <v>113</v>
      </c>
      <c r="B726" s="68">
        <v>4</v>
      </c>
      <c r="C726" s="68">
        <v>0</v>
      </c>
      <c r="D726" s="68">
        <v>0</v>
      </c>
      <c r="E726" s="68">
        <v>1</v>
      </c>
      <c r="F726" s="68">
        <v>21</v>
      </c>
      <c r="Q726" t="s">
        <v>113</v>
      </c>
      <c r="R726">
        <v>4</v>
      </c>
      <c r="S726">
        <v>0</v>
      </c>
      <c r="T726">
        <v>0</v>
      </c>
      <c r="U726">
        <v>1</v>
      </c>
      <c r="V726">
        <v>21</v>
      </c>
    </row>
    <row r="727" spans="1:22" x14ac:dyDescent="0.25">
      <c r="A727" s="68" t="s">
        <v>113</v>
      </c>
      <c r="B727" s="68">
        <v>4</v>
      </c>
      <c r="C727" s="68">
        <v>0</v>
      </c>
      <c r="D727" s="68">
        <v>1</v>
      </c>
      <c r="E727" s="68">
        <v>0</v>
      </c>
      <c r="F727" s="68">
        <v>753</v>
      </c>
      <c r="Q727" t="s">
        <v>113</v>
      </c>
      <c r="R727">
        <v>4</v>
      </c>
      <c r="S727">
        <v>0</v>
      </c>
      <c r="T727">
        <v>1</v>
      </c>
      <c r="U727">
        <v>0</v>
      </c>
      <c r="V727">
        <v>753</v>
      </c>
    </row>
    <row r="728" spans="1:22" x14ac:dyDescent="0.25">
      <c r="A728" s="68" t="s">
        <v>113</v>
      </c>
      <c r="B728" s="68">
        <v>4</v>
      </c>
      <c r="C728" s="68">
        <v>0</v>
      </c>
      <c r="D728" s="68">
        <v>1</v>
      </c>
      <c r="E728" s="68">
        <v>1</v>
      </c>
      <c r="F728" s="68">
        <v>33</v>
      </c>
      <c r="Q728" t="s">
        <v>113</v>
      </c>
      <c r="R728">
        <v>4</v>
      </c>
      <c r="S728">
        <v>0</v>
      </c>
      <c r="T728">
        <v>1</v>
      </c>
      <c r="U728">
        <v>1</v>
      </c>
      <c r="V728">
        <v>33</v>
      </c>
    </row>
    <row r="729" spans="1:22" x14ac:dyDescent="0.25">
      <c r="A729" s="68" t="s">
        <v>113</v>
      </c>
      <c r="B729" s="68">
        <v>4</v>
      </c>
      <c r="C729" s="68">
        <v>1</v>
      </c>
      <c r="D729" s="68">
        <v>0</v>
      </c>
      <c r="E729" s="68">
        <v>0</v>
      </c>
      <c r="F729" s="68">
        <v>141</v>
      </c>
      <c r="Q729" t="s">
        <v>113</v>
      </c>
      <c r="R729">
        <v>4</v>
      </c>
      <c r="S729">
        <v>1</v>
      </c>
      <c r="T729">
        <v>0</v>
      </c>
      <c r="U729">
        <v>0</v>
      </c>
      <c r="V729">
        <v>141</v>
      </c>
    </row>
    <row r="730" spans="1:22" x14ac:dyDescent="0.25">
      <c r="A730" s="68" t="s">
        <v>113</v>
      </c>
      <c r="B730" s="68">
        <v>4</v>
      </c>
      <c r="C730" s="68">
        <v>1</v>
      </c>
      <c r="D730" s="68">
        <v>0</v>
      </c>
      <c r="E730" s="68">
        <v>1</v>
      </c>
      <c r="F730" s="68">
        <v>1</v>
      </c>
      <c r="Q730" t="s">
        <v>113</v>
      </c>
      <c r="R730">
        <v>4</v>
      </c>
      <c r="S730">
        <v>1</v>
      </c>
      <c r="T730">
        <v>0</v>
      </c>
      <c r="U730">
        <v>1</v>
      </c>
      <c r="V730">
        <v>1</v>
      </c>
    </row>
    <row r="731" spans="1:22" x14ac:dyDescent="0.25">
      <c r="A731" s="68" t="s">
        <v>113</v>
      </c>
      <c r="B731" s="68">
        <v>4</v>
      </c>
      <c r="C731" s="68">
        <v>1</v>
      </c>
      <c r="D731" s="68">
        <v>1</v>
      </c>
      <c r="E731" s="68">
        <v>0</v>
      </c>
      <c r="F731" s="68">
        <v>944</v>
      </c>
      <c r="Q731" t="s">
        <v>113</v>
      </c>
      <c r="R731">
        <v>4</v>
      </c>
      <c r="S731">
        <v>1</v>
      </c>
      <c r="T731">
        <v>1</v>
      </c>
      <c r="U731">
        <v>0</v>
      </c>
      <c r="V731">
        <v>944</v>
      </c>
    </row>
    <row r="732" spans="1:22" x14ac:dyDescent="0.25">
      <c r="A732" s="68" t="s">
        <v>113</v>
      </c>
      <c r="B732" s="68">
        <v>4</v>
      </c>
      <c r="C732" s="68">
        <v>1</v>
      </c>
      <c r="D732" s="68">
        <v>1</v>
      </c>
      <c r="E732" s="68">
        <v>1</v>
      </c>
      <c r="F732" s="68">
        <v>8</v>
      </c>
      <c r="Q732" t="s">
        <v>113</v>
      </c>
      <c r="R732">
        <v>4</v>
      </c>
      <c r="S732">
        <v>1</v>
      </c>
      <c r="T732">
        <v>1</v>
      </c>
      <c r="U732">
        <v>1</v>
      </c>
      <c r="V732">
        <v>8</v>
      </c>
    </row>
    <row r="733" spans="1:22" x14ac:dyDescent="0.25">
      <c r="A733" s="68" t="s">
        <v>113</v>
      </c>
      <c r="B733" s="68" t="s">
        <v>197</v>
      </c>
      <c r="C733" s="68">
        <v>0</v>
      </c>
      <c r="D733" s="68">
        <v>0</v>
      </c>
      <c r="E733" s="68">
        <v>0</v>
      </c>
      <c r="F733" s="68">
        <v>908</v>
      </c>
      <c r="Q733" t="s">
        <v>113</v>
      </c>
      <c r="R733" t="s">
        <v>197</v>
      </c>
      <c r="S733">
        <v>0</v>
      </c>
      <c r="T733">
        <v>0</v>
      </c>
      <c r="U733">
        <v>0</v>
      </c>
      <c r="V733">
        <v>908</v>
      </c>
    </row>
    <row r="734" spans="1:22" x14ac:dyDescent="0.25">
      <c r="A734" s="68" t="s">
        <v>113</v>
      </c>
      <c r="B734" s="68" t="s">
        <v>197</v>
      </c>
      <c r="C734" s="68">
        <v>0</v>
      </c>
      <c r="D734" s="68">
        <v>0</v>
      </c>
      <c r="E734" s="68">
        <v>1</v>
      </c>
      <c r="F734" s="68">
        <v>20</v>
      </c>
      <c r="Q734" t="s">
        <v>113</v>
      </c>
      <c r="R734" t="s">
        <v>197</v>
      </c>
      <c r="S734">
        <v>0</v>
      </c>
      <c r="T734">
        <v>0</v>
      </c>
      <c r="U734">
        <v>1</v>
      </c>
      <c r="V734">
        <v>20</v>
      </c>
    </row>
    <row r="735" spans="1:22" x14ac:dyDescent="0.25">
      <c r="A735" s="68" t="s">
        <v>113</v>
      </c>
      <c r="B735" s="68" t="s">
        <v>197</v>
      </c>
      <c r="C735" s="68">
        <v>0</v>
      </c>
      <c r="D735" s="68">
        <v>1</v>
      </c>
      <c r="E735" s="68">
        <v>0</v>
      </c>
      <c r="F735" s="68">
        <v>1052</v>
      </c>
      <c r="Q735" t="s">
        <v>113</v>
      </c>
      <c r="R735" t="s">
        <v>197</v>
      </c>
      <c r="S735">
        <v>0</v>
      </c>
      <c r="T735">
        <v>1</v>
      </c>
      <c r="U735">
        <v>0</v>
      </c>
      <c r="V735">
        <v>1052</v>
      </c>
    </row>
    <row r="736" spans="1:22" x14ac:dyDescent="0.25">
      <c r="A736" s="68" t="s">
        <v>113</v>
      </c>
      <c r="B736" s="68" t="s">
        <v>197</v>
      </c>
      <c r="C736" s="68">
        <v>0</v>
      </c>
      <c r="D736" s="68">
        <v>1</v>
      </c>
      <c r="E736" s="68">
        <v>1</v>
      </c>
      <c r="F736" s="68">
        <v>49</v>
      </c>
      <c r="Q736" t="s">
        <v>113</v>
      </c>
      <c r="R736" t="s">
        <v>197</v>
      </c>
      <c r="S736">
        <v>0</v>
      </c>
      <c r="T736">
        <v>1</v>
      </c>
      <c r="U736">
        <v>1</v>
      </c>
      <c r="V736">
        <v>49</v>
      </c>
    </row>
    <row r="737" spans="1:22" x14ac:dyDescent="0.25">
      <c r="A737" s="68" t="s">
        <v>113</v>
      </c>
      <c r="B737" s="68" t="s">
        <v>197</v>
      </c>
      <c r="C737" s="68">
        <v>1</v>
      </c>
      <c r="D737" s="68">
        <v>0</v>
      </c>
      <c r="E737" s="68">
        <v>0</v>
      </c>
      <c r="F737" s="68">
        <v>160</v>
      </c>
      <c r="Q737" t="s">
        <v>113</v>
      </c>
      <c r="R737" t="s">
        <v>197</v>
      </c>
      <c r="S737">
        <v>1</v>
      </c>
      <c r="T737">
        <v>0</v>
      </c>
      <c r="U737">
        <v>0</v>
      </c>
      <c r="V737">
        <v>160</v>
      </c>
    </row>
    <row r="738" spans="1:22" x14ac:dyDescent="0.25">
      <c r="A738" s="68" t="s">
        <v>113</v>
      </c>
      <c r="B738" s="68" t="s">
        <v>197</v>
      </c>
      <c r="C738" s="68">
        <v>1</v>
      </c>
      <c r="D738" s="68">
        <v>1</v>
      </c>
      <c r="E738" s="68">
        <v>0</v>
      </c>
      <c r="F738" s="68">
        <v>1222</v>
      </c>
      <c r="Q738" t="s">
        <v>113</v>
      </c>
      <c r="R738" t="s">
        <v>197</v>
      </c>
      <c r="S738">
        <v>1</v>
      </c>
      <c r="T738">
        <v>1</v>
      </c>
      <c r="U738">
        <v>0</v>
      </c>
      <c r="V738">
        <v>1222</v>
      </c>
    </row>
    <row r="739" spans="1:22" x14ac:dyDescent="0.25">
      <c r="A739" s="68" t="s">
        <v>113</v>
      </c>
      <c r="B739" s="68" t="s">
        <v>197</v>
      </c>
      <c r="C739" s="68">
        <v>1</v>
      </c>
      <c r="D739" s="68">
        <v>1</v>
      </c>
      <c r="E739" s="68">
        <v>1</v>
      </c>
      <c r="F739" s="68">
        <v>15</v>
      </c>
      <c r="Q739" t="s">
        <v>113</v>
      </c>
      <c r="R739" t="s">
        <v>197</v>
      </c>
      <c r="S739">
        <v>1</v>
      </c>
      <c r="T739">
        <v>1</v>
      </c>
      <c r="U739">
        <v>1</v>
      </c>
      <c r="V739">
        <v>15</v>
      </c>
    </row>
    <row r="740" spans="1:22" x14ac:dyDescent="0.25">
      <c r="A740" s="68" t="s">
        <v>17</v>
      </c>
      <c r="B740" s="68" t="s">
        <v>196</v>
      </c>
      <c r="C740" s="68">
        <v>0</v>
      </c>
      <c r="D740" s="68">
        <v>0</v>
      </c>
      <c r="E740" s="68">
        <v>0</v>
      </c>
      <c r="F740" s="68">
        <v>44</v>
      </c>
      <c r="Q740" t="s">
        <v>17</v>
      </c>
      <c r="R740" t="s">
        <v>196</v>
      </c>
      <c r="S740">
        <v>0</v>
      </c>
      <c r="T740">
        <v>0</v>
      </c>
      <c r="U740">
        <v>0</v>
      </c>
      <c r="V740">
        <v>44</v>
      </c>
    </row>
    <row r="741" spans="1:22" x14ac:dyDescent="0.25">
      <c r="A741" s="68" t="s">
        <v>17</v>
      </c>
      <c r="B741" s="68" t="s">
        <v>196</v>
      </c>
      <c r="C741" s="68">
        <v>0</v>
      </c>
      <c r="D741" s="68">
        <v>0</v>
      </c>
      <c r="E741" s="68">
        <v>1</v>
      </c>
      <c r="F741" s="68">
        <v>119</v>
      </c>
      <c r="Q741" t="s">
        <v>17</v>
      </c>
      <c r="R741" t="s">
        <v>196</v>
      </c>
      <c r="S741">
        <v>0</v>
      </c>
      <c r="T741">
        <v>0</v>
      </c>
      <c r="U741">
        <v>1</v>
      </c>
      <c r="V741">
        <v>119</v>
      </c>
    </row>
    <row r="742" spans="1:22" x14ac:dyDescent="0.25">
      <c r="A742" s="68" t="s">
        <v>17</v>
      </c>
      <c r="B742" s="68" t="s">
        <v>196</v>
      </c>
      <c r="C742" s="68">
        <v>0</v>
      </c>
      <c r="D742" s="68">
        <v>1</v>
      </c>
      <c r="E742" s="68">
        <v>0</v>
      </c>
      <c r="F742" s="68">
        <v>2</v>
      </c>
      <c r="Q742" t="s">
        <v>17</v>
      </c>
      <c r="R742" t="s">
        <v>196</v>
      </c>
      <c r="S742">
        <v>0</v>
      </c>
      <c r="T742">
        <v>1</v>
      </c>
      <c r="U742">
        <v>0</v>
      </c>
      <c r="V742">
        <v>2</v>
      </c>
    </row>
    <row r="743" spans="1:22" x14ac:dyDescent="0.25">
      <c r="A743" s="68" t="s">
        <v>17</v>
      </c>
      <c r="B743" s="68" t="s">
        <v>196</v>
      </c>
      <c r="C743" s="68">
        <v>0</v>
      </c>
      <c r="D743" s="68">
        <v>1</v>
      </c>
      <c r="E743" s="68">
        <v>1</v>
      </c>
      <c r="F743" s="68">
        <v>4</v>
      </c>
      <c r="Q743" t="s">
        <v>17</v>
      </c>
      <c r="R743" t="s">
        <v>196</v>
      </c>
      <c r="S743">
        <v>0</v>
      </c>
      <c r="T743">
        <v>1</v>
      </c>
      <c r="U743">
        <v>1</v>
      </c>
      <c r="V743">
        <v>4</v>
      </c>
    </row>
    <row r="744" spans="1:22" x14ac:dyDescent="0.25">
      <c r="A744" s="68" t="s">
        <v>17</v>
      </c>
      <c r="B744" s="68" t="s">
        <v>196</v>
      </c>
      <c r="C744" s="68">
        <v>1</v>
      </c>
      <c r="D744" s="68">
        <v>0</v>
      </c>
      <c r="E744" s="68">
        <v>0</v>
      </c>
      <c r="F744" s="68">
        <v>36</v>
      </c>
      <c r="Q744" t="s">
        <v>17</v>
      </c>
      <c r="R744" t="s">
        <v>196</v>
      </c>
      <c r="S744">
        <v>1</v>
      </c>
      <c r="T744">
        <v>0</v>
      </c>
      <c r="U744">
        <v>0</v>
      </c>
      <c r="V744">
        <v>36</v>
      </c>
    </row>
    <row r="745" spans="1:22" x14ac:dyDescent="0.25">
      <c r="A745" s="68" t="s">
        <v>17</v>
      </c>
      <c r="B745" s="68" t="s">
        <v>196</v>
      </c>
      <c r="C745" s="68">
        <v>1</v>
      </c>
      <c r="D745" s="68">
        <v>0</v>
      </c>
      <c r="E745" s="68">
        <v>1</v>
      </c>
      <c r="F745" s="68">
        <v>174</v>
      </c>
      <c r="Q745" t="s">
        <v>17</v>
      </c>
      <c r="R745" t="s">
        <v>196</v>
      </c>
      <c r="S745">
        <v>1</v>
      </c>
      <c r="T745">
        <v>0</v>
      </c>
      <c r="U745">
        <v>1</v>
      </c>
      <c r="V745">
        <v>174</v>
      </c>
    </row>
    <row r="746" spans="1:22" x14ac:dyDescent="0.25">
      <c r="A746" s="68" t="s">
        <v>17</v>
      </c>
      <c r="B746" s="68" t="s">
        <v>196</v>
      </c>
      <c r="C746" s="68">
        <v>1</v>
      </c>
      <c r="D746" s="68">
        <v>1</v>
      </c>
      <c r="E746" s="68">
        <v>0</v>
      </c>
      <c r="F746" s="68">
        <v>5</v>
      </c>
      <c r="Q746" t="s">
        <v>17</v>
      </c>
      <c r="R746" t="s">
        <v>196</v>
      </c>
      <c r="S746">
        <v>1</v>
      </c>
      <c r="T746">
        <v>1</v>
      </c>
      <c r="U746">
        <v>0</v>
      </c>
      <c r="V746">
        <v>5</v>
      </c>
    </row>
    <row r="747" spans="1:22" x14ac:dyDescent="0.25">
      <c r="A747" s="68" t="s">
        <v>17</v>
      </c>
      <c r="B747" s="68" t="s">
        <v>196</v>
      </c>
      <c r="C747" s="68">
        <v>1</v>
      </c>
      <c r="D747" s="68">
        <v>1</v>
      </c>
      <c r="E747" s="68">
        <v>1</v>
      </c>
      <c r="F747" s="68">
        <v>12</v>
      </c>
      <c r="Q747" t="s">
        <v>17</v>
      </c>
      <c r="R747" t="s">
        <v>196</v>
      </c>
      <c r="S747">
        <v>1</v>
      </c>
      <c r="T747">
        <v>1</v>
      </c>
      <c r="U747">
        <v>1</v>
      </c>
      <c r="V747">
        <v>12</v>
      </c>
    </row>
    <row r="748" spans="1:22" x14ac:dyDescent="0.25">
      <c r="A748" s="68" t="s">
        <v>17</v>
      </c>
      <c r="B748" s="68">
        <v>2</v>
      </c>
      <c r="C748" s="68">
        <v>0</v>
      </c>
      <c r="D748" s="68">
        <v>0</v>
      </c>
      <c r="E748" s="68">
        <v>0</v>
      </c>
      <c r="F748" s="68">
        <v>49</v>
      </c>
      <c r="Q748" t="s">
        <v>17</v>
      </c>
      <c r="R748">
        <v>2</v>
      </c>
      <c r="S748">
        <v>0</v>
      </c>
      <c r="T748">
        <v>0</v>
      </c>
      <c r="U748">
        <v>0</v>
      </c>
      <c r="V748">
        <v>49</v>
      </c>
    </row>
    <row r="749" spans="1:22" x14ac:dyDescent="0.25">
      <c r="A749" s="68" t="s">
        <v>17</v>
      </c>
      <c r="B749" s="68">
        <v>2</v>
      </c>
      <c r="C749" s="68">
        <v>0</v>
      </c>
      <c r="D749" s="68">
        <v>0</v>
      </c>
      <c r="E749" s="68">
        <v>1</v>
      </c>
      <c r="F749" s="68">
        <v>127</v>
      </c>
      <c r="Q749" t="s">
        <v>17</v>
      </c>
      <c r="R749">
        <v>2</v>
      </c>
      <c r="S749">
        <v>0</v>
      </c>
      <c r="T749">
        <v>0</v>
      </c>
      <c r="U749">
        <v>1</v>
      </c>
      <c r="V749">
        <v>127</v>
      </c>
    </row>
    <row r="750" spans="1:22" x14ac:dyDescent="0.25">
      <c r="A750" s="68" t="s">
        <v>17</v>
      </c>
      <c r="B750" s="68">
        <v>2</v>
      </c>
      <c r="C750" s="68">
        <v>0</v>
      </c>
      <c r="D750" s="68">
        <v>1</v>
      </c>
      <c r="E750" s="68">
        <v>0</v>
      </c>
      <c r="F750" s="68">
        <v>1</v>
      </c>
      <c r="Q750" t="s">
        <v>17</v>
      </c>
      <c r="R750">
        <v>2</v>
      </c>
      <c r="S750">
        <v>0</v>
      </c>
      <c r="T750">
        <v>1</v>
      </c>
      <c r="U750">
        <v>0</v>
      </c>
      <c r="V750">
        <v>1</v>
      </c>
    </row>
    <row r="751" spans="1:22" x14ac:dyDescent="0.25">
      <c r="A751" s="68" t="s">
        <v>17</v>
      </c>
      <c r="B751" s="68">
        <v>2</v>
      </c>
      <c r="C751" s="68">
        <v>0</v>
      </c>
      <c r="D751" s="68">
        <v>1</v>
      </c>
      <c r="E751" s="68">
        <v>1</v>
      </c>
      <c r="F751" s="68">
        <v>5</v>
      </c>
      <c r="Q751" t="s">
        <v>17</v>
      </c>
      <c r="R751">
        <v>2</v>
      </c>
      <c r="S751">
        <v>0</v>
      </c>
      <c r="T751">
        <v>1</v>
      </c>
      <c r="U751">
        <v>1</v>
      </c>
      <c r="V751">
        <v>5</v>
      </c>
    </row>
    <row r="752" spans="1:22" x14ac:dyDescent="0.25">
      <c r="A752" s="68" t="s">
        <v>17</v>
      </c>
      <c r="B752" s="68">
        <v>2</v>
      </c>
      <c r="C752" s="68">
        <v>1</v>
      </c>
      <c r="D752" s="68">
        <v>0</v>
      </c>
      <c r="E752" s="68">
        <v>0</v>
      </c>
      <c r="F752" s="68">
        <v>40</v>
      </c>
      <c r="Q752" t="s">
        <v>17</v>
      </c>
      <c r="R752">
        <v>2</v>
      </c>
      <c r="S752">
        <v>1</v>
      </c>
      <c r="T752">
        <v>0</v>
      </c>
      <c r="U752">
        <v>0</v>
      </c>
      <c r="V752">
        <v>40</v>
      </c>
    </row>
    <row r="753" spans="1:22" x14ac:dyDescent="0.25">
      <c r="A753" s="68" t="s">
        <v>17</v>
      </c>
      <c r="B753" s="68">
        <v>2</v>
      </c>
      <c r="C753" s="68">
        <v>1</v>
      </c>
      <c r="D753" s="68">
        <v>0</v>
      </c>
      <c r="E753" s="68">
        <v>1</v>
      </c>
      <c r="F753" s="68">
        <v>154</v>
      </c>
      <c r="Q753" t="s">
        <v>17</v>
      </c>
      <c r="R753">
        <v>2</v>
      </c>
      <c r="S753">
        <v>1</v>
      </c>
      <c r="T753">
        <v>0</v>
      </c>
      <c r="U753">
        <v>1</v>
      </c>
      <c r="V753">
        <v>154</v>
      </c>
    </row>
    <row r="754" spans="1:22" x14ac:dyDescent="0.25">
      <c r="A754" s="68" t="s">
        <v>17</v>
      </c>
      <c r="B754" s="68">
        <v>2</v>
      </c>
      <c r="C754" s="68">
        <v>1</v>
      </c>
      <c r="D754" s="68">
        <v>1</v>
      </c>
      <c r="E754" s="68">
        <v>0</v>
      </c>
      <c r="F754" s="68">
        <v>10</v>
      </c>
      <c r="Q754" t="s">
        <v>17</v>
      </c>
      <c r="R754">
        <v>2</v>
      </c>
      <c r="S754">
        <v>1</v>
      </c>
      <c r="T754">
        <v>1</v>
      </c>
      <c r="U754">
        <v>0</v>
      </c>
      <c r="V754">
        <v>10</v>
      </c>
    </row>
    <row r="755" spans="1:22" x14ac:dyDescent="0.25">
      <c r="A755" s="68" t="s">
        <v>17</v>
      </c>
      <c r="B755" s="68">
        <v>2</v>
      </c>
      <c r="C755" s="68">
        <v>1</v>
      </c>
      <c r="D755" s="68">
        <v>1</v>
      </c>
      <c r="E755" s="68">
        <v>1</v>
      </c>
      <c r="F755" s="68">
        <v>33</v>
      </c>
      <c r="Q755" t="s">
        <v>17</v>
      </c>
      <c r="R755">
        <v>2</v>
      </c>
      <c r="S755">
        <v>1</v>
      </c>
      <c r="T755">
        <v>1</v>
      </c>
      <c r="U755">
        <v>1</v>
      </c>
      <c r="V755">
        <v>33</v>
      </c>
    </row>
    <row r="756" spans="1:22" x14ac:dyDescent="0.25">
      <c r="A756" s="68" t="s">
        <v>17</v>
      </c>
      <c r="B756" s="68">
        <v>3</v>
      </c>
      <c r="C756" s="68">
        <v>0</v>
      </c>
      <c r="D756" s="68">
        <v>0</v>
      </c>
      <c r="E756" s="68">
        <v>0</v>
      </c>
      <c r="F756" s="68">
        <v>56</v>
      </c>
      <c r="Q756" t="s">
        <v>17</v>
      </c>
      <c r="R756">
        <v>3</v>
      </c>
      <c r="S756">
        <v>0</v>
      </c>
      <c r="T756">
        <v>0</v>
      </c>
      <c r="U756">
        <v>0</v>
      </c>
      <c r="V756">
        <v>56</v>
      </c>
    </row>
    <row r="757" spans="1:22" x14ac:dyDescent="0.25">
      <c r="A757" s="68" t="s">
        <v>17</v>
      </c>
      <c r="B757" s="68">
        <v>3</v>
      </c>
      <c r="C757" s="68">
        <v>0</v>
      </c>
      <c r="D757" s="68">
        <v>0</v>
      </c>
      <c r="E757" s="68">
        <v>1</v>
      </c>
      <c r="F757" s="68">
        <v>117</v>
      </c>
      <c r="Q757" t="s">
        <v>17</v>
      </c>
      <c r="R757">
        <v>3</v>
      </c>
      <c r="S757">
        <v>0</v>
      </c>
      <c r="T757">
        <v>0</v>
      </c>
      <c r="U757">
        <v>1</v>
      </c>
      <c r="V757">
        <v>117</v>
      </c>
    </row>
    <row r="758" spans="1:22" x14ac:dyDescent="0.25">
      <c r="A758" s="68" t="s">
        <v>17</v>
      </c>
      <c r="B758" s="68">
        <v>3</v>
      </c>
      <c r="C758" s="68">
        <v>0</v>
      </c>
      <c r="D758" s="68">
        <v>1</v>
      </c>
      <c r="E758" s="68">
        <v>0</v>
      </c>
      <c r="F758" s="68">
        <v>2</v>
      </c>
      <c r="Q758" t="s">
        <v>17</v>
      </c>
      <c r="R758">
        <v>3</v>
      </c>
      <c r="S758">
        <v>0</v>
      </c>
      <c r="T758">
        <v>1</v>
      </c>
      <c r="U758">
        <v>0</v>
      </c>
      <c r="V758">
        <v>2</v>
      </c>
    </row>
    <row r="759" spans="1:22" x14ac:dyDescent="0.25">
      <c r="A759" s="68" t="s">
        <v>17</v>
      </c>
      <c r="B759" s="68">
        <v>3</v>
      </c>
      <c r="C759" s="68">
        <v>1</v>
      </c>
      <c r="D759" s="68">
        <v>0</v>
      </c>
      <c r="E759" s="68">
        <v>0</v>
      </c>
      <c r="F759" s="68">
        <v>37</v>
      </c>
      <c r="Q759" t="s">
        <v>17</v>
      </c>
      <c r="R759">
        <v>3</v>
      </c>
      <c r="S759">
        <v>1</v>
      </c>
      <c r="T759">
        <v>0</v>
      </c>
      <c r="U759">
        <v>0</v>
      </c>
      <c r="V759">
        <v>37</v>
      </c>
    </row>
    <row r="760" spans="1:22" x14ac:dyDescent="0.25">
      <c r="A760" s="68" t="s">
        <v>17</v>
      </c>
      <c r="B760" s="68">
        <v>3</v>
      </c>
      <c r="C760" s="68">
        <v>1</v>
      </c>
      <c r="D760" s="68">
        <v>0</v>
      </c>
      <c r="E760" s="68">
        <v>1</v>
      </c>
      <c r="F760" s="68">
        <v>160</v>
      </c>
      <c r="Q760" t="s">
        <v>17</v>
      </c>
      <c r="R760">
        <v>3</v>
      </c>
      <c r="S760">
        <v>1</v>
      </c>
      <c r="T760">
        <v>0</v>
      </c>
      <c r="U760">
        <v>1</v>
      </c>
      <c r="V760">
        <v>160</v>
      </c>
    </row>
    <row r="761" spans="1:22" x14ac:dyDescent="0.25">
      <c r="A761" s="68" t="s">
        <v>17</v>
      </c>
      <c r="B761" s="68">
        <v>3</v>
      </c>
      <c r="C761" s="68">
        <v>1</v>
      </c>
      <c r="D761" s="68">
        <v>1</v>
      </c>
      <c r="E761" s="68">
        <v>0</v>
      </c>
      <c r="F761" s="68">
        <v>15</v>
      </c>
      <c r="Q761" t="s">
        <v>17</v>
      </c>
      <c r="R761">
        <v>3</v>
      </c>
      <c r="S761">
        <v>1</v>
      </c>
      <c r="T761">
        <v>1</v>
      </c>
      <c r="U761">
        <v>0</v>
      </c>
      <c r="V761">
        <v>15</v>
      </c>
    </row>
    <row r="762" spans="1:22" x14ac:dyDescent="0.25">
      <c r="A762" s="68" t="s">
        <v>17</v>
      </c>
      <c r="B762" s="68">
        <v>3</v>
      </c>
      <c r="C762" s="68">
        <v>1</v>
      </c>
      <c r="D762" s="68">
        <v>1</v>
      </c>
      <c r="E762" s="68">
        <v>1</v>
      </c>
      <c r="F762" s="68">
        <v>16</v>
      </c>
      <c r="Q762" t="s">
        <v>17</v>
      </c>
      <c r="R762">
        <v>3</v>
      </c>
      <c r="S762">
        <v>1</v>
      </c>
      <c r="T762">
        <v>1</v>
      </c>
      <c r="U762">
        <v>1</v>
      </c>
      <c r="V762">
        <v>16</v>
      </c>
    </row>
    <row r="763" spans="1:22" x14ac:dyDescent="0.25">
      <c r="A763" s="68" t="s">
        <v>17</v>
      </c>
      <c r="B763" s="68">
        <v>4</v>
      </c>
      <c r="C763" s="68">
        <v>0</v>
      </c>
      <c r="D763" s="68">
        <v>0</v>
      </c>
      <c r="E763" s="68">
        <v>0</v>
      </c>
      <c r="F763" s="68">
        <v>51</v>
      </c>
      <c r="Q763" t="s">
        <v>17</v>
      </c>
      <c r="R763">
        <v>4</v>
      </c>
      <c r="S763">
        <v>0</v>
      </c>
      <c r="T763">
        <v>0</v>
      </c>
      <c r="U763">
        <v>0</v>
      </c>
      <c r="V763">
        <v>51</v>
      </c>
    </row>
    <row r="764" spans="1:22" x14ac:dyDescent="0.25">
      <c r="A764" s="68" t="s">
        <v>17</v>
      </c>
      <c r="B764" s="68">
        <v>4</v>
      </c>
      <c r="C764" s="68">
        <v>0</v>
      </c>
      <c r="D764" s="68">
        <v>0</v>
      </c>
      <c r="E764" s="68">
        <v>1</v>
      </c>
      <c r="F764" s="68">
        <v>110</v>
      </c>
      <c r="Q764" t="s">
        <v>17</v>
      </c>
      <c r="R764">
        <v>4</v>
      </c>
      <c r="S764">
        <v>0</v>
      </c>
      <c r="T764">
        <v>0</v>
      </c>
      <c r="U764">
        <v>1</v>
      </c>
      <c r="V764">
        <v>110</v>
      </c>
    </row>
    <row r="765" spans="1:22" x14ac:dyDescent="0.25">
      <c r="A765" s="68" t="s">
        <v>17</v>
      </c>
      <c r="B765" s="68">
        <v>4</v>
      </c>
      <c r="C765" s="68">
        <v>0</v>
      </c>
      <c r="D765" s="68">
        <v>1</v>
      </c>
      <c r="E765" s="68">
        <v>0</v>
      </c>
      <c r="F765" s="68">
        <v>2</v>
      </c>
      <c r="Q765" t="s">
        <v>17</v>
      </c>
      <c r="R765">
        <v>4</v>
      </c>
      <c r="S765">
        <v>0</v>
      </c>
      <c r="T765">
        <v>1</v>
      </c>
      <c r="U765">
        <v>0</v>
      </c>
      <c r="V765">
        <v>2</v>
      </c>
    </row>
    <row r="766" spans="1:22" x14ac:dyDescent="0.25">
      <c r="A766" s="68" t="s">
        <v>17</v>
      </c>
      <c r="B766" s="68">
        <v>4</v>
      </c>
      <c r="C766" s="68">
        <v>0</v>
      </c>
      <c r="D766" s="68">
        <v>1</v>
      </c>
      <c r="E766" s="68">
        <v>1</v>
      </c>
      <c r="F766" s="68">
        <v>2</v>
      </c>
      <c r="Q766" t="s">
        <v>17</v>
      </c>
      <c r="R766">
        <v>4</v>
      </c>
      <c r="S766">
        <v>0</v>
      </c>
      <c r="T766">
        <v>1</v>
      </c>
      <c r="U766">
        <v>1</v>
      </c>
      <c r="V766">
        <v>2</v>
      </c>
    </row>
    <row r="767" spans="1:22" x14ac:dyDescent="0.25">
      <c r="A767" s="68" t="s">
        <v>17</v>
      </c>
      <c r="B767" s="68">
        <v>4</v>
      </c>
      <c r="C767" s="68">
        <v>1</v>
      </c>
      <c r="D767" s="68">
        <v>0</v>
      </c>
      <c r="E767" s="68">
        <v>0</v>
      </c>
      <c r="F767" s="68">
        <v>32</v>
      </c>
      <c r="Q767" t="s">
        <v>17</v>
      </c>
      <c r="R767">
        <v>4</v>
      </c>
      <c r="S767">
        <v>1</v>
      </c>
      <c r="T767">
        <v>0</v>
      </c>
      <c r="U767">
        <v>0</v>
      </c>
      <c r="V767">
        <v>32</v>
      </c>
    </row>
    <row r="768" spans="1:22" x14ac:dyDescent="0.25">
      <c r="A768" s="68" t="s">
        <v>17</v>
      </c>
      <c r="B768" s="68">
        <v>4</v>
      </c>
      <c r="C768" s="68">
        <v>1</v>
      </c>
      <c r="D768" s="68">
        <v>0</v>
      </c>
      <c r="E768" s="68">
        <v>1</v>
      </c>
      <c r="F768" s="68">
        <v>145</v>
      </c>
      <c r="Q768" t="s">
        <v>17</v>
      </c>
      <c r="R768">
        <v>4</v>
      </c>
      <c r="S768">
        <v>1</v>
      </c>
      <c r="T768">
        <v>0</v>
      </c>
      <c r="U768">
        <v>1</v>
      </c>
      <c r="V768">
        <v>145</v>
      </c>
    </row>
    <row r="769" spans="1:22" x14ac:dyDescent="0.25">
      <c r="A769" s="68" t="s">
        <v>17</v>
      </c>
      <c r="B769" s="68">
        <v>4</v>
      </c>
      <c r="C769" s="68">
        <v>1</v>
      </c>
      <c r="D769" s="68">
        <v>1</v>
      </c>
      <c r="E769" s="68">
        <v>0</v>
      </c>
      <c r="F769" s="68">
        <v>8</v>
      </c>
      <c r="Q769" t="s">
        <v>17</v>
      </c>
      <c r="R769">
        <v>4</v>
      </c>
      <c r="S769">
        <v>1</v>
      </c>
      <c r="T769">
        <v>1</v>
      </c>
      <c r="U769">
        <v>0</v>
      </c>
      <c r="V769">
        <v>8</v>
      </c>
    </row>
    <row r="770" spans="1:22" x14ac:dyDescent="0.25">
      <c r="A770" s="68" t="s">
        <v>17</v>
      </c>
      <c r="B770" s="68">
        <v>4</v>
      </c>
      <c r="C770" s="68">
        <v>1</v>
      </c>
      <c r="D770" s="68">
        <v>1</v>
      </c>
      <c r="E770" s="68">
        <v>1</v>
      </c>
      <c r="F770" s="68">
        <v>9</v>
      </c>
      <c r="Q770" t="s">
        <v>17</v>
      </c>
      <c r="R770">
        <v>4</v>
      </c>
      <c r="S770">
        <v>1</v>
      </c>
      <c r="T770">
        <v>1</v>
      </c>
      <c r="U770">
        <v>1</v>
      </c>
      <c r="V770">
        <v>9</v>
      </c>
    </row>
    <row r="771" spans="1:22" x14ac:dyDescent="0.25">
      <c r="A771" s="68" t="s">
        <v>17</v>
      </c>
      <c r="B771" s="68" t="s">
        <v>197</v>
      </c>
      <c r="C771" s="68">
        <v>0</v>
      </c>
      <c r="D771" s="68">
        <v>0</v>
      </c>
      <c r="E771" s="68">
        <v>0</v>
      </c>
      <c r="F771" s="68">
        <v>38</v>
      </c>
      <c r="Q771" t="s">
        <v>17</v>
      </c>
      <c r="R771" t="s">
        <v>197</v>
      </c>
      <c r="S771">
        <v>0</v>
      </c>
      <c r="T771">
        <v>0</v>
      </c>
      <c r="U771">
        <v>0</v>
      </c>
      <c r="V771">
        <v>38</v>
      </c>
    </row>
    <row r="772" spans="1:22" x14ac:dyDescent="0.25">
      <c r="A772" s="68" t="s">
        <v>17</v>
      </c>
      <c r="B772" s="68" t="s">
        <v>197</v>
      </c>
      <c r="C772" s="68">
        <v>0</v>
      </c>
      <c r="D772" s="68">
        <v>0</v>
      </c>
      <c r="E772" s="68">
        <v>1</v>
      </c>
      <c r="F772" s="68">
        <v>79</v>
      </c>
      <c r="Q772" t="s">
        <v>17</v>
      </c>
      <c r="R772" t="s">
        <v>197</v>
      </c>
      <c r="S772">
        <v>0</v>
      </c>
      <c r="T772">
        <v>0</v>
      </c>
      <c r="U772">
        <v>1</v>
      </c>
      <c r="V772">
        <v>79</v>
      </c>
    </row>
    <row r="773" spans="1:22" x14ac:dyDescent="0.25">
      <c r="A773" s="68" t="s">
        <v>17</v>
      </c>
      <c r="B773" s="68" t="s">
        <v>197</v>
      </c>
      <c r="C773" s="68">
        <v>0</v>
      </c>
      <c r="D773" s="68">
        <v>1</v>
      </c>
      <c r="E773" s="68">
        <v>0</v>
      </c>
      <c r="F773" s="68">
        <v>7</v>
      </c>
      <c r="Q773" t="s">
        <v>17</v>
      </c>
      <c r="R773" t="s">
        <v>197</v>
      </c>
      <c r="S773">
        <v>0</v>
      </c>
      <c r="T773">
        <v>1</v>
      </c>
      <c r="U773">
        <v>0</v>
      </c>
      <c r="V773">
        <v>7</v>
      </c>
    </row>
    <row r="774" spans="1:22" x14ac:dyDescent="0.25">
      <c r="A774" s="68" t="s">
        <v>17</v>
      </c>
      <c r="B774" s="68" t="s">
        <v>197</v>
      </c>
      <c r="C774" s="68">
        <v>0</v>
      </c>
      <c r="D774" s="68">
        <v>1</v>
      </c>
      <c r="E774" s="68">
        <v>1</v>
      </c>
      <c r="F774" s="68">
        <v>1</v>
      </c>
      <c r="Q774" t="s">
        <v>17</v>
      </c>
      <c r="R774" t="s">
        <v>197</v>
      </c>
      <c r="S774">
        <v>0</v>
      </c>
      <c r="T774">
        <v>1</v>
      </c>
      <c r="U774">
        <v>1</v>
      </c>
      <c r="V774">
        <v>1</v>
      </c>
    </row>
    <row r="775" spans="1:22" x14ac:dyDescent="0.25">
      <c r="A775" s="68" t="s">
        <v>17</v>
      </c>
      <c r="B775" s="68" t="s">
        <v>197</v>
      </c>
      <c r="C775" s="68">
        <v>1</v>
      </c>
      <c r="D775" s="68">
        <v>0</v>
      </c>
      <c r="E775" s="68">
        <v>0</v>
      </c>
      <c r="F775" s="68">
        <v>27</v>
      </c>
      <c r="Q775" t="s">
        <v>17</v>
      </c>
      <c r="R775" t="s">
        <v>197</v>
      </c>
      <c r="S775">
        <v>1</v>
      </c>
      <c r="T775">
        <v>0</v>
      </c>
      <c r="U775">
        <v>0</v>
      </c>
      <c r="V775">
        <v>27</v>
      </c>
    </row>
    <row r="776" spans="1:22" x14ac:dyDescent="0.25">
      <c r="A776" s="68" t="s">
        <v>17</v>
      </c>
      <c r="B776" s="68" t="s">
        <v>197</v>
      </c>
      <c r="C776" s="68">
        <v>1</v>
      </c>
      <c r="D776" s="68">
        <v>0</v>
      </c>
      <c r="E776" s="68">
        <v>1</v>
      </c>
      <c r="F776" s="68">
        <v>109</v>
      </c>
      <c r="Q776" t="s">
        <v>17</v>
      </c>
      <c r="R776" t="s">
        <v>197</v>
      </c>
      <c r="S776">
        <v>1</v>
      </c>
      <c r="T776">
        <v>0</v>
      </c>
      <c r="U776">
        <v>1</v>
      </c>
      <c r="V776">
        <v>109</v>
      </c>
    </row>
    <row r="777" spans="1:22" x14ac:dyDescent="0.25">
      <c r="A777" s="68" t="s">
        <v>17</v>
      </c>
      <c r="B777" s="68" t="s">
        <v>197</v>
      </c>
      <c r="C777" s="68">
        <v>1</v>
      </c>
      <c r="D777" s="68">
        <v>1</v>
      </c>
      <c r="E777" s="68">
        <v>0</v>
      </c>
      <c r="F777" s="68">
        <v>7</v>
      </c>
      <c r="Q777" t="s">
        <v>17</v>
      </c>
      <c r="R777" t="s">
        <v>197</v>
      </c>
      <c r="S777">
        <v>1</v>
      </c>
      <c r="T777">
        <v>1</v>
      </c>
      <c r="U777">
        <v>0</v>
      </c>
      <c r="V777">
        <v>7</v>
      </c>
    </row>
    <row r="778" spans="1:22" x14ac:dyDescent="0.25">
      <c r="A778" s="68" t="s">
        <v>17</v>
      </c>
      <c r="B778" s="68" t="s">
        <v>197</v>
      </c>
      <c r="C778" s="68">
        <v>1</v>
      </c>
      <c r="D778" s="68">
        <v>1</v>
      </c>
      <c r="E778" s="68">
        <v>1</v>
      </c>
      <c r="F778" s="68">
        <v>8</v>
      </c>
      <c r="Q778" t="s">
        <v>17</v>
      </c>
      <c r="R778" t="s">
        <v>197</v>
      </c>
      <c r="S778">
        <v>1</v>
      </c>
      <c r="T778">
        <v>1</v>
      </c>
      <c r="U778">
        <v>1</v>
      </c>
      <c r="V778">
        <v>8</v>
      </c>
    </row>
    <row r="779" spans="1:22" x14ac:dyDescent="0.25">
      <c r="A779" s="68" t="s">
        <v>13</v>
      </c>
      <c r="B779" s="68" t="s">
        <v>196</v>
      </c>
      <c r="C779" s="68">
        <v>0</v>
      </c>
      <c r="D779" s="68">
        <v>0</v>
      </c>
      <c r="E779" s="68">
        <v>0</v>
      </c>
      <c r="F779" s="68">
        <v>1284</v>
      </c>
      <c r="Q779" t="s">
        <v>13</v>
      </c>
      <c r="R779" t="s">
        <v>196</v>
      </c>
      <c r="S779">
        <v>0</v>
      </c>
      <c r="T779">
        <v>0</v>
      </c>
      <c r="U779">
        <v>0</v>
      </c>
      <c r="V779">
        <v>1284</v>
      </c>
    </row>
    <row r="780" spans="1:22" x14ac:dyDescent="0.25">
      <c r="A780" s="68" t="s">
        <v>13</v>
      </c>
      <c r="B780" s="68" t="s">
        <v>196</v>
      </c>
      <c r="C780" s="68">
        <v>0</v>
      </c>
      <c r="D780" s="68">
        <v>0</v>
      </c>
      <c r="E780" s="68">
        <v>1</v>
      </c>
      <c r="F780" s="68">
        <v>281</v>
      </c>
      <c r="Q780" t="s">
        <v>13</v>
      </c>
      <c r="R780" t="s">
        <v>196</v>
      </c>
      <c r="S780">
        <v>0</v>
      </c>
      <c r="T780">
        <v>0</v>
      </c>
      <c r="U780">
        <v>1</v>
      </c>
      <c r="V780">
        <v>281</v>
      </c>
    </row>
    <row r="781" spans="1:22" x14ac:dyDescent="0.25">
      <c r="A781" s="68" t="s">
        <v>13</v>
      </c>
      <c r="B781" s="68" t="s">
        <v>196</v>
      </c>
      <c r="C781" s="68">
        <v>0</v>
      </c>
      <c r="D781" s="68">
        <v>1</v>
      </c>
      <c r="E781" s="68">
        <v>0</v>
      </c>
      <c r="F781" s="68">
        <v>595</v>
      </c>
      <c r="Q781" t="s">
        <v>13</v>
      </c>
      <c r="R781" t="s">
        <v>196</v>
      </c>
      <c r="S781">
        <v>0</v>
      </c>
      <c r="T781">
        <v>1</v>
      </c>
      <c r="U781">
        <v>0</v>
      </c>
      <c r="V781">
        <v>595</v>
      </c>
    </row>
    <row r="782" spans="1:22" x14ac:dyDescent="0.25">
      <c r="A782" s="68" t="s">
        <v>13</v>
      </c>
      <c r="B782" s="68" t="s">
        <v>196</v>
      </c>
      <c r="C782" s="68">
        <v>0</v>
      </c>
      <c r="D782" s="68">
        <v>1</v>
      </c>
      <c r="E782" s="68">
        <v>1</v>
      </c>
      <c r="F782" s="68">
        <v>336</v>
      </c>
      <c r="Q782" t="s">
        <v>13</v>
      </c>
      <c r="R782" t="s">
        <v>196</v>
      </c>
      <c r="S782">
        <v>0</v>
      </c>
      <c r="T782">
        <v>1</v>
      </c>
      <c r="U782">
        <v>1</v>
      </c>
      <c r="V782">
        <v>336</v>
      </c>
    </row>
    <row r="783" spans="1:22" x14ac:dyDescent="0.25">
      <c r="A783" s="68" t="s">
        <v>13</v>
      </c>
      <c r="B783" s="68" t="s">
        <v>196</v>
      </c>
      <c r="C783" s="68">
        <v>1</v>
      </c>
      <c r="D783" s="68">
        <v>0</v>
      </c>
      <c r="E783" s="68">
        <v>0</v>
      </c>
      <c r="F783" s="68">
        <v>177</v>
      </c>
      <c r="Q783" t="s">
        <v>13</v>
      </c>
      <c r="R783" t="s">
        <v>196</v>
      </c>
      <c r="S783">
        <v>1</v>
      </c>
      <c r="T783">
        <v>0</v>
      </c>
      <c r="U783">
        <v>0</v>
      </c>
      <c r="V783">
        <v>177</v>
      </c>
    </row>
    <row r="784" spans="1:22" x14ac:dyDescent="0.25">
      <c r="A784" s="68" t="s">
        <v>13</v>
      </c>
      <c r="B784" s="68" t="s">
        <v>196</v>
      </c>
      <c r="C784" s="68">
        <v>1</v>
      </c>
      <c r="D784" s="68">
        <v>0</v>
      </c>
      <c r="E784" s="68">
        <v>1</v>
      </c>
      <c r="F784" s="68">
        <v>5</v>
      </c>
      <c r="Q784" t="s">
        <v>13</v>
      </c>
      <c r="R784" t="s">
        <v>196</v>
      </c>
      <c r="S784">
        <v>1</v>
      </c>
      <c r="T784">
        <v>0</v>
      </c>
      <c r="U784">
        <v>1</v>
      </c>
      <c r="V784">
        <v>5</v>
      </c>
    </row>
    <row r="785" spans="1:22" x14ac:dyDescent="0.25">
      <c r="A785" s="68" t="s">
        <v>13</v>
      </c>
      <c r="B785" s="68" t="s">
        <v>196</v>
      </c>
      <c r="C785" s="68">
        <v>1</v>
      </c>
      <c r="D785" s="68">
        <v>1</v>
      </c>
      <c r="E785" s="68">
        <v>0</v>
      </c>
      <c r="F785" s="68">
        <v>121</v>
      </c>
      <c r="Q785" t="s">
        <v>13</v>
      </c>
      <c r="R785" t="s">
        <v>196</v>
      </c>
      <c r="S785">
        <v>1</v>
      </c>
      <c r="T785">
        <v>1</v>
      </c>
      <c r="U785">
        <v>0</v>
      </c>
      <c r="V785">
        <v>121</v>
      </c>
    </row>
    <row r="786" spans="1:22" x14ac:dyDescent="0.25">
      <c r="A786" s="68" t="s">
        <v>13</v>
      </c>
      <c r="B786" s="68" t="s">
        <v>196</v>
      </c>
      <c r="C786" s="68">
        <v>1</v>
      </c>
      <c r="D786" s="68">
        <v>1</v>
      </c>
      <c r="E786" s="68">
        <v>1</v>
      </c>
      <c r="F786" s="68">
        <v>22</v>
      </c>
      <c r="Q786" t="s">
        <v>13</v>
      </c>
      <c r="R786" t="s">
        <v>196</v>
      </c>
      <c r="S786">
        <v>1</v>
      </c>
      <c r="T786">
        <v>1</v>
      </c>
      <c r="U786">
        <v>1</v>
      </c>
      <c r="V786">
        <v>22</v>
      </c>
    </row>
    <row r="787" spans="1:22" x14ac:dyDescent="0.25">
      <c r="A787" s="68" t="s">
        <v>13</v>
      </c>
      <c r="B787" s="68">
        <v>2</v>
      </c>
      <c r="C787" s="68">
        <v>0</v>
      </c>
      <c r="D787" s="68">
        <v>0</v>
      </c>
      <c r="E787" s="68">
        <v>0</v>
      </c>
      <c r="F787" s="68">
        <v>1559</v>
      </c>
      <c r="Q787" t="s">
        <v>13</v>
      </c>
      <c r="R787">
        <v>2</v>
      </c>
      <c r="S787">
        <v>0</v>
      </c>
      <c r="T787">
        <v>0</v>
      </c>
      <c r="U787">
        <v>0</v>
      </c>
      <c r="V787">
        <v>1559</v>
      </c>
    </row>
    <row r="788" spans="1:22" x14ac:dyDescent="0.25">
      <c r="A788" s="68" t="s">
        <v>13</v>
      </c>
      <c r="B788" s="68">
        <v>2</v>
      </c>
      <c r="C788" s="68">
        <v>0</v>
      </c>
      <c r="D788" s="68">
        <v>0</v>
      </c>
      <c r="E788" s="68">
        <v>1</v>
      </c>
      <c r="F788" s="68">
        <v>287</v>
      </c>
      <c r="Q788" t="s">
        <v>13</v>
      </c>
      <c r="R788">
        <v>2</v>
      </c>
      <c r="S788">
        <v>0</v>
      </c>
      <c r="T788">
        <v>0</v>
      </c>
      <c r="U788">
        <v>1</v>
      </c>
      <c r="V788">
        <v>287</v>
      </c>
    </row>
    <row r="789" spans="1:22" x14ac:dyDescent="0.25">
      <c r="A789" s="68" t="s">
        <v>13</v>
      </c>
      <c r="B789" s="68">
        <v>2</v>
      </c>
      <c r="C789" s="68">
        <v>0</v>
      </c>
      <c r="D789" s="68">
        <v>1</v>
      </c>
      <c r="E789" s="68">
        <v>0</v>
      </c>
      <c r="F789" s="68">
        <v>627</v>
      </c>
      <c r="Q789" t="s">
        <v>13</v>
      </c>
      <c r="R789">
        <v>2</v>
      </c>
      <c r="S789">
        <v>0</v>
      </c>
      <c r="T789">
        <v>1</v>
      </c>
      <c r="U789">
        <v>0</v>
      </c>
      <c r="V789">
        <v>627</v>
      </c>
    </row>
    <row r="790" spans="1:22" x14ac:dyDescent="0.25">
      <c r="A790" s="68" t="s">
        <v>13</v>
      </c>
      <c r="B790" s="68">
        <v>2</v>
      </c>
      <c r="C790" s="68">
        <v>0</v>
      </c>
      <c r="D790" s="68">
        <v>1</v>
      </c>
      <c r="E790" s="68">
        <v>1</v>
      </c>
      <c r="F790" s="68">
        <v>420</v>
      </c>
      <c r="Q790" t="s">
        <v>13</v>
      </c>
      <c r="R790">
        <v>2</v>
      </c>
      <c r="S790">
        <v>0</v>
      </c>
      <c r="T790">
        <v>1</v>
      </c>
      <c r="U790">
        <v>1</v>
      </c>
      <c r="V790">
        <v>420</v>
      </c>
    </row>
    <row r="791" spans="1:22" x14ac:dyDescent="0.25">
      <c r="A791" s="68" t="s">
        <v>13</v>
      </c>
      <c r="B791" s="68">
        <v>2</v>
      </c>
      <c r="C791" s="68">
        <v>1</v>
      </c>
      <c r="D791" s="68">
        <v>0</v>
      </c>
      <c r="E791" s="68">
        <v>0</v>
      </c>
      <c r="F791" s="68">
        <v>188</v>
      </c>
      <c r="Q791" t="s">
        <v>13</v>
      </c>
      <c r="R791">
        <v>2</v>
      </c>
      <c r="S791">
        <v>1</v>
      </c>
      <c r="T791">
        <v>0</v>
      </c>
      <c r="U791">
        <v>0</v>
      </c>
      <c r="V791">
        <v>188</v>
      </c>
    </row>
    <row r="792" spans="1:22" x14ac:dyDescent="0.25">
      <c r="A792" s="68" t="s">
        <v>13</v>
      </c>
      <c r="B792" s="68">
        <v>2</v>
      </c>
      <c r="C792" s="68">
        <v>1</v>
      </c>
      <c r="D792" s="68">
        <v>0</v>
      </c>
      <c r="E792" s="68">
        <v>1</v>
      </c>
      <c r="F792" s="68">
        <v>4</v>
      </c>
      <c r="Q792" t="s">
        <v>13</v>
      </c>
      <c r="R792">
        <v>2</v>
      </c>
      <c r="S792">
        <v>1</v>
      </c>
      <c r="T792">
        <v>0</v>
      </c>
      <c r="U792">
        <v>1</v>
      </c>
      <c r="V792">
        <v>4</v>
      </c>
    </row>
    <row r="793" spans="1:22" x14ac:dyDescent="0.25">
      <c r="A793" s="68" t="s">
        <v>13</v>
      </c>
      <c r="B793" s="68">
        <v>2</v>
      </c>
      <c r="C793" s="68">
        <v>1</v>
      </c>
      <c r="D793" s="68">
        <v>1</v>
      </c>
      <c r="E793" s="68">
        <v>0</v>
      </c>
      <c r="F793" s="68">
        <v>152</v>
      </c>
      <c r="Q793" t="s">
        <v>13</v>
      </c>
      <c r="R793">
        <v>2</v>
      </c>
      <c r="S793">
        <v>1</v>
      </c>
      <c r="T793">
        <v>1</v>
      </c>
      <c r="U793">
        <v>0</v>
      </c>
      <c r="V793">
        <v>152</v>
      </c>
    </row>
    <row r="794" spans="1:22" x14ac:dyDescent="0.25">
      <c r="A794" s="68" t="s">
        <v>13</v>
      </c>
      <c r="B794" s="68">
        <v>2</v>
      </c>
      <c r="C794" s="68">
        <v>1</v>
      </c>
      <c r="D794" s="68">
        <v>1</v>
      </c>
      <c r="E794" s="68">
        <v>1</v>
      </c>
      <c r="F794" s="68">
        <v>27</v>
      </c>
      <c r="Q794" t="s">
        <v>13</v>
      </c>
      <c r="R794">
        <v>2</v>
      </c>
      <c r="S794">
        <v>1</v>
      </c>
      <c r="T794">
        <v>1</v>
      </c>
      <c r="U794">
        <v>1</v>
      </c>
      <c r="V794">
        <v>27</v>
      </c>
    </row>
    <row r="795" spans="1:22" x14ac:dyDescent="0.25">
      <c r="A795" s="68" t="s">
        <v>13</v>
      </c>
      <c r="B795" s="68">
        <v>3</v>
      </c>
      <c r="C795" s="68">
        <v>0</v>
      </c>
      <c r="D795" s="68">
        <v>0</v>
      </c>
      <c r="E795" s="68">
        <v>0</v>
      </c>
      <c r="F795" s="68">
        <v>1649</v>
      </c>
      <c r="Q795" t="s">
        <v>13</v>
      </c>
      <c r="R795">
        <v>3</v>
      </c>
      <c r="S795">
        <v>0</v>
      </c>
      <c r="T795">
        <v>0</v>
      </c>
      <c r="U795">
        <v>0</v>
      </c>
      <c r="V795">
        <v>1649</v>
      </c>
    </row>
    <row r="796" spans="1:22" x14ac:dyDescent="0.25">
      <c r="A796" s="68" t="s">
        <v>13</v>
      </c>
      <c r="B796" s="68">
        <v>3</v>
      </c>
      <c r="C796" s="68">
        <v>0</v>
      </c>
      <c r="D796" s="68">
        <v>0</v>
      </c>
      <c r="E796" s="68">
        <v>1</v>
      </c>
      <c r="F796" s="68">
        <v>305</v>
      </c>
      <c r="Q796" t="s">
        <v>13</v>
      </c>
      <c r="R796">
        <v>3</v>
      </c>
      <c r="S796">
        <v>0</v>
      </c>
      <c r="T796">
        <v>0</v>
      </c>
      <c r="U796">
        <v>1</v>
      </c>
      <c r="V796">
        <v>305</v>
      </c>
    </row>
    <row r="797" spans="1:22" x14ac:dyDescent="0.25">
      <c r="A797" s="68" t="s">
        <v>13</v>
      </c>
      <c r="B797" s="68">
        <v>3</v>
      </c>
      <c r="C797" s="68">
        <v>0</v>
      </c>
      <c r="D797" s="68">
        <v>1</v>
      </c>
      <c r="E797" s="68">
        <v>0</v>
      </c>
      <c r="F797" s="68">
        <v>631</v>
      </c>
      <c r="Q797" t="s">
        <v>13</v>
      </c>
      <c r="R797">
        <v>3</v>
      </c>
      <c r="S797">
        <v>0</v>
      </c>
      <c r="T797">
        <v>1</v>
      </c>
      <c r="U797">
        <v>0</v>
      </c>
      <c r="V797">
        <v>631</v>
      </c>
    </row>
    <row r="798" spans="1:22" x14ac:dyDescent="0.25">
      <c r="A798" s="68" t="s">
        <v>13</v>
      </c>
      <c r="B798" s="68">
        <v>3</v>
      </c>
      <c r="C798" s="68">
        <v>0</v>
      </c>
      <c r="D798" s="68">
        <v>1</v>
      </c>
      <c r="E798" s="68">
        <v>1</v>
      </c>
      <c r="F798" s="68">
        <v>382</v>
      </c>
      <c r="Q798" t="s">
        <v>13</v>
      </c>
      <c r="R798">
        <v>3</v>
      </c>
      <c r="S798">
        <v>0</v>
      </c>
      <c r="T798">
        <v>1</v>
      </c>
      <c r="U798">
        <v>1</v>
      </c>
      <c r="V798">
        <v>382</v>
      </c>
    </row>
    <row r="799" spans="1:22" x14ac:dyDescent="0.25">
      <c r="A799" s="68" t="s">
        <v>13</v>
      </c>
      <c r="B799" s="68">
        <v>3</v>
      </c>
      <c r="C799" s="68">
        <v>1</v>
      </c>
      <c r="D799" s="68">
        <v>0</v>
      </c>
      <c r="E799" s="68">
        <v>0</v>
      </c>
      <c r="F799" s="68">
        <v>197</v>
      </c>
      <c r="Q799" t="s">
        <v>13</v>
      </c>
      <c r="R799">
        <v>3</v>
      </c>
      <c r="S799">
        <v>1</v>
      </c>
      <c r="T799">
        <v>0</v>
      </c>
      <c r="U799">
        <v>0</v>
      </c>
      <c r="V799">
        <v>197</v>
      </c>
    </row>
    <row r="800" spans="1:22" x14ac:dyDescent="0.25">
      <c r="A800" s="68" t="s">
        <v>13</v>
      </c>
      <c r="B800" s="68">
        <v>3</v>
      </c>
      <c r="C800" s="68">
        <v>1</v>
      </c>
      <c r="D800" s="68">
        <v>0</v>
      </c>
      <c r="E800" s="68">
        <v>1</v>
      </c>
      <c r="F800" s="68">
        <v>5</v>
      </c>
      <c r="Q800" t="s">
        <v>13</v>
      </c>
      <c r="R800">
        <v>3</v>
      </c>
      <c r="S800">
        <v>1</v>
      </c>
      <c r="T800">
        <v>0</v>
      </c>
      <c r="U800">
        <v>1</v>
      </c>
      <c r="V800">
        <v>5</v>
      </c>
    </row>
    <row r="801" spans="1:22" x14ac:dyDescent="0.25">
      <c r="A801" s="68" t="s">
        <v>13</v>
      </c>
      <c r="B801" s="68">
        <v>3</v>
      </c>
      <c r="C801" s="68">
        <v>1</v>
      </c>
      <c r="D801" s="68">
        <v>1</v>
      </c>
      <c r="E801" s="68">
        <v>0</v>
      </c>
      <c r="F801" s="68">
        <v>154</v>
      </c>
      <c r="Q801" t="s">
        <v>13</v>
      </c>
      <c r="R801">
        <v>3</v>
      </c>
      <c r="S801">
        <v>1</v>
      </c>
      <c r="T801">
        <v>1</v>
      </c>
      <c r="U801">
        <v>0</v>
      </c>
      <c r="V801">
        <v>154</v>
      </c>
    </row>
    <row r="802" spans="1:22" x14ac:dyDescent="0.25">
      <c r="A802" s="68" t="s">
        <v>13</v>
      </c>
      <c r="B802" s="68">
        <v>3</v>
      </c>
      <c r="C802" s="68">
        <v>1</v>
      </c>
      <c r="D802" s="68">
        <v>1</v>
      </c>
      <c r="E802" s="68">
        <v>1</v>
      </c>
      <c r="F802" s="68">
        <v>32</v>
      </c>
      <c r="Q802" t="s">
        <v>13</v>
      </c>
      <c r="R802">
        <v>3</v>
      </c>
      <c r="S802">
        <v>1</v>
      </c>
      <c r="T802">
        <v>1</v>
      </c>
      <c r="U802">
        <v>1</v>
      </c>
      <c r="V802">
        <v>32</v>
      </c>
    </row>
    <row r="803" spans="1:22" x14ac:dyDescent="0.25">
      <c r="A803" s="68" t="s">
        <v>13</v>
      </c>
      <c r="B803" s="68">
        <v>4</v>
      </c>
      <c r="C803" s="68">
        <v>0</v>
      </c>
      <c r="D803" s="68">
        <v>0</v>
      </c>
      <c r="E803" s="68">
        <v>0</v>
      </c>
      <c r="F803" s="68">
        <v>1812</v>
      </c>
      <c r="Q803" t="s">
        <v>13</v>
      </c>
      <c r="R803">
        <v>4</v>
      </c>
      <c r="S803">
        <v>0</v>
      </c>
      <c r="T803">
        <v>0</v>
      </c>
      <c r="U803">
        <v>0</v>
      </c>
      <c r="V803">
        <v>1812</v>
      </c>
    </row>
    <row r="804" spans="1:22" x14ac:dyDescent="0.25">
      <c r="A804" s="68" t="s">
        <v>13</v>
      </c>
      <c r="B804" s="68">
        <v>4</v>
      </c>
      <c r="C804" s="68">
        <v>0</v>
      </c>
      <c r="D804" s="68">
        <v>0</v>
      </c>
      <c r="E804" s="68">
        <v>1</v>
      </c>
      <c r="F804" s="68">
        <v>306</v>
      </c>
      <c r="Q804" t="s">
        <v>13</v>
      </c>
      <c r="R804">
        <v>4</v>
      </c>
      <c r="S804">
        <v>0</v>
      </c>
      <c r="T804">
        <v>0</v>
      </c>
      <c r="U804">
        <v>1</v>
      </c>
      <c r="V804">
        <v>306</v>
      </c>
    </row>
    <row r="805" spans="1:22" x14ac:dyDescent="0.25">
      <c r="A805" s="68" t="s">
        <v>13</v>
      </c>
      <c r="B805" s="68">
        <v>4</v>
      </c>
      <c r="C805" s="68">
        <v>0</v>
      </c>
      <c r="D805" s="68">
        <v>1</v>
      </c>
      <c r="E805" s="68">
        <v>0</v>
      </c>
      <c r="F805" s="68">
        <v>664</v>
      </c>
      <c r="Q805" t="s">
        <v>13</v>
      </c>
      <c r="R805">
        <v>4</v>
      </c>
      <c r="S805">
        <v>0</v>
      </c>
      <c r="T805">
        <v>1</v>
      </c>
      <c r="U805">
        <v>0</v>
      </c>
      <c r="V805">
        <v>664</v>
      </c>
    </row>
    <row r="806" spans="1:22" x14ac:dyDescent="0.25">
      <c r="A806" s="68" t="s">
        <v>13</v>
      </c>
      <c r="B806" s="68">
        <v>4</v>
      </c>
      <c r="C806" s="68">
        <v>0</v>
      </c>
      <c r="D806" s="68">
        <v>1</v>
      </c>
      <c r="E806" s="68">
        <v>1</v>
      </c>
      <c r="F806" s="68">
        <v>385</v>
      </c>
      <c r="Q806" t="s">
        <v>13</v>
      </c>
      <c r="R806">
        <v>4</v>
      </c>
      <c r="S806">
        <v>0</v>
      </c>
      <c r="T806">
        <v>1</v>
      </c>
      <c r="U806">
        <v>1</v>
      </c>
      <c r="V806">
        <v>385</v>
      </c>
    </row>
    <row r="807" spans="1:22" x14ac:dyDescent="0.25">
      <c r="A807" s="68" t="s">
        <v>13</v>
      </c>
      <c r="B807" s="68">
        <v>4</v>
      </c>
      <c r="C807" s="68">
        <v>1</v>
      </c>
      <c r="D807" s="68">
        <v>0</v>
      </c>
      <c r="E807" s="68">
        <v>0</v>
      </c>
      <c r="F807" s="68">
        <v>215</v>
      </c>
      <c r="Q807" t="s">
        <v>13</v>
      </c>
      <c r="R807">
        <v>4</v>
      </c>
      <c r="S807">
        <v>1</v>
      </c>
      <c r="T807">
        <v>0</v>
      </c>
      <c r="U807">
        <v>0</v>
      </c>
      <c r="V807">
        <v>215</v>
      </c>
    </row>
    <row r="808" spans="1:22" x14ac:dyDescent="0.25">
      <c r="A808" s="68" t="s">
        <v>13</v>
      </c>
      <c r="B808" s="68">
        <v>4</v>
      </c>
      <c r="C808" s="68">
        <v>1</v>
      </c>
      <c r="D808" s="68">
        <v>0</v>
      </c>
      <c r="E808" s="68">
        <v>1</v>
      </c>
      <c r="F808" s="68">
        <v>12</v>
      </c>
      <c r="Q808" t="s">
        <v>13</v>
      </c>
      <c r="R808">
        <v>4</v>
      </c>
      <c r="S808">
        <v>1</v>
      </c>
      <c r="T808">
        <v>0</v>
      </c>
      <c r="U808">
        <v>1</v>
      </c>
      <c r="V808">
        <v>12</v>
      </c>
    </row>
    <row r="809" spans="1:22" x14ac:dyDescent="0.25">
      <c r="A809" s="68" t="s">
        <v>13</v>
      </c>
      <c r="B809" s="68">
        <v>4</v>
      </c>
      <c r="C809" s="68">
        <v>1</v>
      </c>
      <c r="D809" s="68">
        <v>1</v>
      </c>
      <c r="E809" s="68">
        <v>0</v>
      </c>
      <c r="F809" s="68">
        <v>114</v>
      </c>
      <c r="Q809" t="s">
        <v>13</v>
      </c>
      <c r="R809">
        <v>4</v>
      </c>
      <c r="S809">
        <v>1</v>
      </c>
      <c r="T809">
        <v>1</v>
      </c>
      <c r="U809">
        <v>0</v>
      </c>
      <c r="V809">
        <v>114</v>
      </c>
    </row>
    <row r="810" spans="1:22" x14ac:dyDescent="0.25">
      <c r="A810" s="68" t="s">
        <v>13</v>
      </c>
      <c r="B810" s="68">
        <v>4</v>
      </c>
      <c r="C810" s="68">
        <v>1</v>
      </c>
      <c r="D810" s="68">
        <v>1</v>
      </c>
      <c r="E810" s="68">
        <v>1</v>
      </c>
      <c r="F810" s="68">
        <v>29</v>
      </c>
      <c r="Q810" t="s">
        <v>13</v>
      </c>
      <c r="R810">
        <v>4</v>
      </c>
      <c r="S810">
        <v>1</v>
      </c>
      <c r="T810">
        <v>1</v>
      </c>
      <c r="U810">
        <v>1</v>
      </c>
      <c r="V810">
        <v>29</v>
      </c>
    </row>
    <row r="811" spans="1:22" x14ac:dyDescent="0.25">
      <c r="A811" s="68" t="s">
        <v>13</v>
      </c>
      <c r="B811" s="68" t="s">
        <v>197</v>
      </c>
      <c r="C811" s="68">
        <v>0</v>
      </c>
      <c r="D811" s="68">
        <v>0</v>
      </c>
      <c r="E811" s="68">
        <v>0</v>
      </c>
      <c r="F811" s="68">
        <v>1962</v>
      </c>
      <c r="Q811" t="s">
        <v>13</v>
      </c>
      <c r="R811" t="s">
        <v>197</v>
      </c>
      <c r="S811">
        <v>0</v>
      </c>
      <c r="T811">
        <v>0</v>
      </c>
      <c r="U811">
        <v>0</v>
      </c>
      <c r="V811">
        <v>1962</v>
      </c>
    </row>
    <row r="812" spans="1:22" x14ac:dyDescent="0.25">
      <c r="A812" s="68" t="s">
        <v>13</v>
      </c>
      <c r="B812" s="68" t="s">
        <v>197</v>
      </c>
      <c r="C812" s="68">
        <v>0</v>
      </c>
      <c r="D812" s="68">
        <v>0</v>
      </c>
      <c r="E812" s="68">
        <v>1</v>
      </c>
      <c r="F812" s="68">
        <v>346</v>
      </c>
      <c r="Q812" t="s">
        <v>13</v>
      </c>
      <c r="R812" t="s">
        <v>197</v>
      </c>
      <c r="S812">
        <v>0</v>
      </c>
      <c r="T812">
        <v>0</v>
      </c>
      <c r="U812">
        <v>1</v>
      </c>
      <c r="V812">
        <v>346</v>
      </c>
    </row>
    <row r="813" spans="1:22" x14ac:dyDescent="0.25">
      <c r="A813" s="68" t="s">
        <v>13</v>
      </c>
      <c r="B813" s="68" t="s">
        <v>197</v>
      </c>
      <c r="C813" s="68">
        <v>0</v>
      </c>
      <c r="D813" s="68">
        <v>1</v>
      </c>
      <c r="E813" s="68">
        <v>0</v>
      </c>
      <c r="F813" s="68">
        <v>661</v>
      </c>
      <c r="Q813" t="s">
        <v>13</v>
      </c>
      <c r="R813" t="s">
        <v>197</v>
      </c>
      <c r="S813">
        <v>0</v>
      </c>
      <c r="T813">
        <v>1</v>
      </c>
      <c r="U813">
        <v>0</v>
      </c>
      <c r="V813">
        <v>661</v>
      </c>
    </row>
    <row r="814" spans="1:22" x14ac:dyDescent="0.25">
      <c r="A814" s="68" t="s">
        <v>13</v>
      </c>
      <c r="B814" s="68" t="s">
        <v>197</v>
      </c>
      <c r="C814" s="68">
        <v>0</v>
      </c>
      <c r="D814" s="68">
        <v>1</v>
      </c>
      <c r="E814" s="68">
        <v>1</v>
      </c>
      <c r="F814" s="68">
        <v>347</v>
      </c>
      <c r="Q814" t="s">
        <v>13</v>
      </c>
      <c r="R814" t="s">
        <v>197</v>
      </c>
      <c r="S814">
        <v>0</v>
      </c>
      <c r="T814">
        <v>1</v>
      </c>
      <c r="U814">
        <v>1</v>
      </c>
      <c r="V814">
        <v>347</v>
      </c>
    </row>
    <row r="815" spans="1:22" x14ac:dyDescent="0.25">
      <c r="A815" s="68" t="s">
        <v>13</v>
      </c>
      <c r="B815" s="68" t="s">
        <v>197</v>
      </c>
      <c r="C815" s="68">
        <v>1</v>
      </c>
      <c r="D815" s="68">
        <v>0</v>
      </c>
      <c r="E815" s="68">
        <v>0</v>
      </c>
      <c r="F815" s="68">
        <v>195</v>
      </c>
      <c r="Q815" t="s">
        <v>13</v>
      </c>
      <c r="R815" t="s">
        <v>197</v>
      </c>
      <c r="S815">
        <v>1</v>
      </c>
      <c r="T815">
        <v>0</v>
      </c>
      <c r="U815">
        <v>0</v>
      </c>
      <c r="V815">
        <v>195</v>
      </c>
    </row>
    <row r="816" spans="1:22" x14ac:dyDescent="0.25">
      <c r="A816" s="68" t="s">
        <v>13</v>
      </c>
      <c r="B816" s="68" t="s">
        <v>197</v>
      </c>
      <c r="C816" s="68">
        <v>1</v>
      </c>
      <c r="D816" s="68">
        <v>0</v>
      </c>
      <c r="E816" s="68">
        <v>1</v>
      </c>
      <c r="F816" s="68">
        <v>4</v>
      </c>
      <c r="Q816" t="s">
        <v>13</v>
      </c>
      <c r="R816" t="s">
        <v>197</v>
      </c>
      <c r="S816">
        <v>1</v>
      </c>
      <c r="T816">
        <v>0</v>
      </c>
      <c r="U816">
        <v>1</v>
      </c>
      <c r="V816">
        <v>4</v>
      </c>
    </row>
    <row r="817" spans="1:22" x14ac:dyDescent="0.25">
      <c r="A817" s="68" t="s">
        <v>13</v>
      </c>
      <c r="B817" s="68" t="s">
        <v>197</v>
      </c>
      <c r="C817" s="68">
        <v>1</v>
      </c>
      <c r="D817" s="68">
        <v>1</v>
      </c>
      <c r="E817" s="68">
        <v>0</v>
      </c>
      <c r="F817" s="68">
        <v>110</v>
      </c>
      <c r="Q817" t="s">
        <v>13</v>
      </c>
      <c r="R817" t="s">
        <v>197</v>
      </c>
      <c r="S817">
        <v>1</v>
      </c>
      <c r="T817">
        <v>1</v>
      </c>
      <c r="U817">
        <v>0</v>
      </c>
      <c r="V817">
        <v>110</v>
      </c>
    </row>
    <row r="818" spans="1:22" x14ac:dyDescent="0.25">
      <c r="A818" s="68" t="s">
        <v>13</v>
      </c>
      <c r="B818" s="68" t="s">
        <v>197</v>
      </c>
      <c r="C818" s="68">
        <v>1</v>
      </c>
      <c r="D818" s="68">
        <v>1</v>
      </c>
      <c r="E818" s="68">
        <v>1</v>
      </c>
      <c r="F818" s="68">
        <v>31</v>
      </c>
      <c r="Q818" t="s">
        <v>13</v>
      </c>
      <c r="R818" t="s">
        <v>197</v>
      </c>
      <c r="S818">
        <v>1</v>
      </c>
      <c r="T818">
        <v>1</v>
      </c>
      <c r="U818">
        <v>1</v>
      </c>
      <c r="V818">
        <v>31</v>
      </c>
    </row>
    <row r="819" spans="1:22" x14ac:dyDescent="0.25">
      <c r="A819" s="68" t="s">
        <v>10</v>
      </c>
      <c r="B819" s="68" t="s">
        <v>196</v>
      </c>
      <c r="C819" s="68">
        <v>0</v>
      </c>
      <c r="D819" s="68">
        <v>0</v>
      </c>
      <c r="E819" s="68">
        <v>0</v>
      </c>
      <c r="F819" s="68">
        <v>468</v>
      </c>
      <c r="Q819" t="s">
        <v>10</v>
      </c>
      <c r="R819" t="s">
        <v>196</v>
      </c>
      <c r="S819">
        <v>0</v>
      </c>
      <c r="T819">
        <v>0</v>
      </c>
      <c r="U819">
        <v>0</v>
      </c>
      <c r="V819">
        <v>468</v>
      </c>
    </row>
    <row r="820" spans="1:22" x14ac:dyDescent="0.25">
      <c r="A820" s="68" t="s">
        <v>10</v>
      </c>
      <c r="B820" s="68" t="s">
        <v>196</v>
      </c>
      <c r="C820" s="68">
        <v>0</v>
      </c>
      <c r="D820" s="68">
        <v>0</v>
      </c>
      <c r="E820" s="68">
        <v>1</v>
      </c>
      <c r="F820" s="68">
        <v>2809</v>
      </c>
      <c r="Q820" t="s">
        <v>10</v>
      </c>
      <c r="R820" t="s">
        <v>196</v>
      </c>
      <c r="S820">
        <v>0</v>
      </c>
      <c r="T820">
        <v>0</v>
      </c>
      <c r="U820">
        <v>1</v>
      </c>
      <c r="V820">
        <v>2809</v>
      </c>
    </row>
    <row r="821" spans="1:22" x14ac:dyDescent="0.25">
      <c r="A821" s="68" t="s">
        <v>10</v>
      </c>
      <c r="B821" s="68" t="s">
        <v>196</v>
      </c>
      <c r="C821" s="68">
        <v>0</v>
      </c>
      <c r="D821" s="68">
        <v>1</v>
      </c>
      <c r="E821" s="68">
        <v>0</v>
      </c>
      <c r="F821" s="68">
        <v>93</v>
      </c>
      <c r="Q821" t="s">
        <v>10</v>
      </c>
      <c r="R821" t="s">
        <v>196</v>
      </c>
      <c r="S821">
        <v>0</v>
      </c>
      <c r="T821">
        <v>1</v>
      </c>
      <c r="U821">
        <v>0</v>
      </c>
      <c r="V821">
        <v>93</v>
      </c>
    </row>
    <row r="822" spans="1:22" x14ac:dyDescent="0.25">
      <c r="A822" s="68" t="s">
        <v>10</v>
      </c>
      <c r="B822" s="68" t="s">
        <v>196</v>
      </c>
      <c r="C822" s="68">
        <v>0</v>
      </c>
      <c r="D822" s="68">
        <v>1</v>
      </c>
      <c r="E822" s="68">
        <v>1</v>
      </c>
      <c r="F822" s="68">
        <v>302</v>
      </c>
      <c r="Q822" t="s">
        <v>10</v>
      </c>
      <c r="R822" t="s">
        <v>196</v>
      </c>
      <c r="S822">
        <v>0</v>
      </c>
      <c r="T822">
        <v>1</v>
      </c>
      <c r="U822">
        <v>1</v>
      </c>
      <c r="V822">
        <v>302</v>
      </c>
    </row>
    <row r="823" spans="1:22" x14ac:dyDescent="0.25">
      <c r="A823" s="68" t="s">
        <v>10</v>
      </c>
      <c r="B823" s="68" t="s">
        <v>196</v>
      </c>
      <c r="C823" s="68">
        <v>1</v>
      </c>
      <c r="D823" s="68">
        <v>0</v>
      </c>
      <c r="E823" s="68">
        <v>0</v>
      </c>
      <c r="F823" s="68">
        <v>79</v>
      </c>
      <c r="Q823" t="s">
        <v>10</v>
      </c>
      <c r="R823" t="s">
        <v>196</v>
      </c>
      <c r="S823">
        <v>1</v>
      </c>
      <c r="T823">
        <v>0</v>
      </c>
      <c r="U823">
        <v>0</v>
      </c>
      <c r="V823">
        <v>79</v>
      </c>
    </row>
    <row r="824" spans="1:22" x14ac:dyDescent="0.25">
      <c r="A824" s="68" t="s">
        <v>10</v>
      </c>
      <c r="B824" s="68" t="s">
        <v>196</v>
      </c>
      <c r="C824" s="68">
        <v>1</v>
      </c>
      <c r="D824" s="68">
        <v>0</v>
      </c>
      <c r="E824" s="68">
        <v>1</v>
      </c>
      <c r="F824" s="68">
        <v>530</v>
      </c>
      <c r="Q824" t="s">
        <v>10</v>
      </c>
      <c r="R824" t="s">
        <v>196</v>
      </c>
      <c r="S824">
        <v>1</v>
      </c>
      <c r="T824">
        <v>0</v>
      </c>
      <c r="U824">
        <v>1</v>
      </c>
      <c r="V824">
        <v>530</v>
      </c>
    </row>
    <row r="825" spans="1:22" x14ac:dyDescent="0.25">
      <c r="A825" s="68" t="s">
        <v>10</v>
      </c>
      <c r="B825" s="68" t="s">
        <v>196</v>
      </c>
      <c r="C825" s="68">
        <v>1</v>
      </c>
      <c r="D825" s="68">
        <v>1</v>
      </c>
      <c r="E825" s="68">
        <v>0</v>
      </c>
      <c r="F825" s="68">
        <v>51</v>
      </c>
      <c r="Q825" t="s">
        <v>10</v>
      </c>
      <c r="R825" t="s">
        <v>196</v>
      </c>
      <c r="S825">
        <v>1</v>
      </c>
      <c r="T825">
        <v>1</v>
      </c>
      <c r="U825">
        <v>0</v>
      </c>
      <c r="V825">
        <v>51</v>
      </c>
    </row>
    <row r="826" spans="1:22" x14ac:dyDescent="0.25">
      <c r="A826" s="68" t="s">
        <v>10</v>
      </c>
      <c r="B826" s="68" t="s">
        <v>196</v>
      </c>
      <c r="C826" s="68">
        <v>1</v>
      </c>
      <c r="D826" s="68">
        <v>1</v>
      </c>
      <c r="E826" s="68">
        <v>1</v>
      </c>
      <c r="F826" s="68">
        <v>298</v>
      </c>
      <c r="Q826" t="s">
        <v>10</v>
      </c>
      <c r="R826" t="s">
        <v>196</v>
      </c>
      <c r="S826">
        <v>1</v>
      </c>
      <c r="T826">
        <v>1</v>
      </c>
      <c r="U826">
        <v>1</v>
      </c>
      <c r="V826">
        <v>298</v>
      </c>
    </row>
    <row r="827" spans="1:22" x14ac:dyDescent="0.25">
      <c r="A827" s="68" t="s">
        <v>10</v>
      </c>
      <c r="B827" s="68">
        <v>2</v>
      </c>
      <c r="C827" s="68">
        <v>0</v>
      </c>
      <c r="D827" s="68">
        <v>0</v>
      </c>
      <c r="E827" s="68">
        <v>0</v>
      </c>
      <c r="F827" s="68">
        <v>465</v>
      </c>
      <c r="Q827" t="s">
        <v>10</v>
      </c>
      <c r="R827">
        <v>2</v>
      </c>
      <c r="S827">
        <v>0</v>
      </c>
      <c r="T827">
        <v>0</v>
      </c>
      <c r="U827">
        <v>0</v>
      </c>
      <c r="V827">
        <v>465</v>
      </c>
    </row>
    <row r="828" spans="1:22" x14ac:dyDescent="0.25">
      <c r="A828" s="68" t="s">
        <v>10</v>
      </c>
      <c r="B828" s="68">
        <v>2</v>
      </c>
      <c r="C828" s="68">
        <v>0</v>
      </c>
      <c r="D828" s="68">
        <v>0</v>
      </c>
      <c r="E828" s="68">
        <v>1</v>
      </c>
      <c r="F828" s="68">
        <v>3117</v>
      </c>
      <c r="Q828" t="s">
        <v>10</v>
      </c>
      <c r="R828">
        <v>2</v>
      </c>
      <c r="S828">
        <v>0</v>
      </c>
      <c r="T828">
        <v>0</v>
      </c>
      <c r="U828">
        <v>1</v>
      </c>
      <c r="V828">
        <v>3117</v>
      </c>
    </row>
    <row r="829" spans="1:22" x14ac:dyDescent="0.25">
      <c r="A829" s="68" t="s">
        <v>10</v>
      </c>
      <c r="B829" s="68">
        <v>2</v>
      </c>
      <c r="C829" s="68">
        <v>0</v>
      </c>
      <c r="D829" s="68">
        <v>1</v>
      </c>
      <c r="E829" s="68">
        <v>0</v>
      </c>
      <c r="F829" s="68">
        <v>104</v>
      </c>
      <c r="Q829" t="s">
        <v>10</v>
      </c>
      <c r="R829">
        <v>2</v>
      </c>
      <c r="S829">
        <v>0</v>
      </c>
      <c r="T829">
        <v>1</v>
      </c>
      <c r="U829">
        <v>0</v>
      </c>
      <c r="V829">
        <v>104</v>
      </c>
    </row>
    <row r="830" spans="1:22" x14ac:dyDescent="0.25">
      <c r="A830" s="68" t="s">
        <v>10</v>
      </c>
      <c r="B830" s="68">
        <v>2</v>
      </c>
      <c r="C830" s="68">
        <v>0</v>
      </c>
      <c r="D830" s="68">
        <v>1</v>
      </c>
      <c r="E830" s="68">
        <v>1</v>
      </c>
      <c r="F830" s="68">
        <v>315</v>
      </c>
      <c r="Q830" t="s">
        <v>10</v>
      </c>
      <c r="R830">
        <v>2</v>
      </c>
      <c r="S830">
        <v>0</v>
      </c>
      <c r="T830">
        <v>1</v>
      </c>
      <c r="U830">
        <v>1</v>
      </c>
      <c r="V830">
        <v>315</v>
      </c>
    </row>
    <row r="831" spans="1:22" x14ac:dyDescent="0.25">
      <c r="A831" s="68" t="s">
        <v>10</v>
      </c>
      <c r="B831" s="68">
        <v>2</v>
      </c>
      <c r="C831" s="68">
        <v>1</v>
      </c>
      <c r="D831" s="68">
        <v>0</v>
      </c>
      <c r="E831" s="68">
        <v>0</v>
      </c>
      <c r="F831" s="68">
        <v>83</v>
      </c>
      <c r="Q831" t="s">
        <v>10</v>
      </c>
      <c r="R831">
        <v>2</v>
      </c>
      <c r="S831">
        <v>1</v>
      </c>
      <c r="T831">
        <v>0</v>
      </c>
      <c r="U831">
        <v>0</v>
      </c>
      <c r="V831">
        <v>83</v>
      </c>
    </row>
    <row r="832" spans="1:22" x14ac:dyDescent="0.25">
      <c r="A832" s="68" t="s">
        <v>10</v>
      </c>
      <c r="B832" s="68">
        <v>2</v>
      </c>
      <c r="C832" s="68">
        <v>1</v>
      </c>
      <c r="D832" s="68">
        <v>0</v>
      </c>
      <c r="E832" s="68">
        <v>1</v>
      </c>
      <c r="F832" s="68">
        <v>591</v>
      </c>
      <c r="Q832" t="s">
        <v>10</v>
      </c>
      <c r="R832">
        <v>2</v>
      </c>
      <c r="S832">
        <v>1</v>
      </c>
      <c r="T832">
        <v>0</v>
      </c>
      <c r="U832">
        <v>1</v>
      </c>
      <c r="V832">
        <v>591</v>
      </c>
    </row>
    <row r="833" spans="1:22" x14ac:dyDescent="0.25">
      <c r="A833" s="68" t="s">
        <v>10</v>
      </c>
      <c r="B833" s="68">
        <v>2</v>
      </c>
      <c r="C833" s="68">
        <v>1</v>
      </c>
      <c r="D833" s="68">
        <v>1</v>
      </c>
      <c r="E833" s="68">
        <v>0</v>
      </c>
      <c r="F833" s="68">
        <v>39</v>
      </c>
      <c r="Q833" t="s">
        <v>10</v>
      </c>
      <c r="R833">
        <v>2</v>
      </c>
      <c r="S833">
        <v>1</v>
      </c>
      <c r="T833">
        <v>1</v>
      </c>
      <c r="U833">
        <v>0</v>
      </c>
      <c r="V833">
        <v>39</v>
      </c>
    </row>
    <row r="834" spans="1:22" x14ac:dyDescent="0.25">
      <c r="A834" s="68" t="s">
        <v>10</v>
      </c>
      <c r="B834" s="68">
        <v>2</v>
      </c>
      <c r="C834" s="68">
        <v>1</v>
      </c>
      <c r="D834" s="68">
        <v>1</v>
      </c>
      <c r="E834" s="68">
        <v>1</v>
      </c>
      <c r="F834" s="68">
        <v>308</v>
      </c>
      <c r="Q834" t="s">
        <v>10</v>
      </c>
      <c r="R834">
        <v>2</v>
      </c>
      <c r="S834">
        <v>1</v>
      </c>
      <c r="T834">
        <v>1</v>
      </c>
      <c r="U834">
        <v>1</v>
      </c>
      <c r="V834">
        <v>308</v>
      </c>
    </row>
    <row r="835" spans="1:22" x14ac:dyDescent="0.25">
      <c r="A835" s="68" t="s">
        <v>10</v>
      </c>
      <c r="B835" s="68">
        <v>3</v>
      </c>
      <c r="C835" s="68">
        <v>0</v>
      </c>
      <c r="D835" s="68">
        <v>0</v>
      </c>
      <c r="E835" s="68">
        <v>0</v>
      </c>
      <c r="F835" s="68">
        <v>520</v>
      </c>
      <c r="Q835" t="s">
        <v>10</v>
      </c>
      <c r="R835">
        <v>3</v>
      </c>
      <c r="S835">
        <v>0</v>
      </c>
      <c r="T835">
        <v>0</v>
      </c>
      <c r="U835">
        <v>0</v>
      </c>
      <c r="V835">
        <v>520</v>
      </c>
    </row>
    <row r="836" spans="1:22" x14ac:dyDescent="0.25">
      <c r="A836" s="68" t="s">
        <v>10</v>
      </c>
      <c r="B836" s="68">
        <v>3</v>
      </c>
      <c r="C836" s="68">
        <v>0</v>
      </c>
      <c r="D836" s="68">
        <v>0</v>
      </c>
      <c r="E836" s="68">
        <v>1</v>
      </c>
      <c r="F836" s="68">
        <v>2894</v>
      </c>
      <c r="Q836" t="s">
        <v>10</v>
      </c>
      <c r="R836">
        <v>3</v>
      </c>
      <c r="S836">
        <v>0</v>
      </c>
      <c r="T836">
        <v>0</v>
      </c>
      <c r="U836">
        <v>1</v>
      </c>
      <c r="V836">
        <v>2894</v>
      </c>
    </row>
    <row r="837" spans="1:22" x14ac:dyDescent="0.25">
      <c r="A837" s="68" t="s">
        <v>10</v>
      </c>
      <c r="B837" s="68">
        <v>3</v>
      </c>
      <c r="C837" s="68">
        <v>0</v>
      </c>
      <c r="D837" s="68">
        <v>1</v>
      </c>
      <c r="E837" s="68">
        <v>0</v>
      </c>
      <c r="F837" s="68">
        <v>106</v>
      </c>
      <c r="Q837" t="s">
        <v>10</v>
      </c>
      <c r="R837">
        <v>3</v>
      </c>
      <c r="S837">
        <v>0</v>
      </c>
      <c r="T837">
        <v>1</v>
      </c>
      <c r="U837">
        <v>0</v>
      </c>
      <c r="V837">
        <v>106</v>
      </c>
    </row>
    <row r="838" spans="1:22" x14ac:dyDescent="0.25">
      <c r="A838" s="68" t="s">
        <v>10</v>
      </c>
      <c r="B838" s="68">
        <v>3</v>
      </c>
      <c r="C838" s="68">
        <v>0</v>
      </c>
      <c r="D838" s="68">
        <v>1</v>
      </c>
      <c r="E838" s="68">
        <v>1</v>
      </c>
      <c r="F838" s="68">
        <v>364</v>
      </c>
      <c r="Q838" t="s">
        <v>10</v>
      </c>
      <c r="R838">
        <v>3</v>
      </c>
      <c r="S838">
        <v>0</v>
      </c>
      <c r="T838">
        <v>1</v>
      </c>
      <c r="U838">
        <v>1</v>
      </c>
      <c r="V838">
        <v>364</v>
      </c>
    </row>
    <row r="839" spans="1:22" x14ac:dyDescent="0.25">
      <c r="A839" s="68" t="s">
        <v>10</v>
      </c>
      <c r="B839" s="68">
        <v>3</v>
      </c>
      <c r="C839" s="68">
        <v>1</v>
      </c>
      <c r="D839" s="68">
        <v>0</v>
      </c>
      <c r="E839" s="68">
        <v>0</v>
      </c>
      <c r="F839" s="68">
        <v>95</v>
      </c>
      <c r="Q839" t="s">
        <v>10</v>
      </c>
      <c r="R839">
        <v>3</v>
      </c>
      <c r="S839">
        <v>1</v>
      </c>
      <c r="T839">
        <v>0</v>
      </c>
      <c r="U839">
        <v>0</v>
      </c>
      <c r="V839">
        <v>95</v>
      </c>
    </row>
    <row r="840" spans="1:22" x14ac:dyDescent="0.25">
      <c r="A840" s="68" t="s">
        <v>10</v>
      </c>
      <c r="B840" s="68">
        <v>3</v>
      </c>
      <c r="C840" s="68">
        <v>1</v>
      </c>
      <c r="D840" s="68">
        <v>0</v>
      </c>
      <c r="E840" s="68">
        <v>1</v>
      </c>
      <c r="F840" s="68">
        <v>552</v>
      </c>
      <c r="Q840" t="s">
        <v>10</v>
      </c>
      <c r="R840">
        <v>3</v>
      </c>
      <c r="S840">
        <v>1</v>
      </c>
      <c r="T840">
        <v>0</v>
      </c>
      <c r="U840">
        <v>1</v>
      </c>
      <c r="V840">
        <v>552</v>
      </c>
    </row>
    <row r="841" spans="1:22" x14ac:dyDescent="0.25">
      <c r="A841" s="68" t="s">
        <v>10</v>
      </c>
      <c r="B841" s="68">
        <v>3</v>
      </c>
      <c r="C841" s="68">
        <v>1</v>
      </c>
      <c r="D841" s="68">
        <v>1</v>
      </c>
      <c r="E841" s="68">
        <v>0</v>
      </c>
      <c r="F841" s="68">
        <v>51</v>
      </c>
      <c r="Q841" t="s">
        <v>10</v>
      </c>
      <c r="R841">
        <v>3</v>
      </c>
      <c r="S841">
        <v>1</v>
      </c>
      <c r="T841">
        <v>1</v>
      </c>
      <c r="U841">
        <v>0</v>
      </c>
      <c r="V841">
        <v>51</v>
      </c>
    </row>
    <row r="842" spans="1:22" x14ac:dyDescent="0.25">
      <c r="A842" s="68" t="s">
        <v>10</v>
      </c>
      <c r="B842" s="68">
        <v>3</v>
      </c>
      <c r="C842" s="68">
        <v>1</v>
      </c>
      <c r="D842" s="68">
        <v>1</v>
      </c>
      <c r="E842" s="68">
        <v>1</v>
      </c>
      <c r="F842" s="68">
        <v>269</v>
      </c>
      <c r="Q842" t="s">
        <v>10</v>
      </c>
      <c r="R842">
        <v>3</v>
      </c>
      <c r="S842">
        <v>1</v>
      </c>
      <c r="T842">
        <v>1</v>
      </c>
      <c r="U842">
        <v>1</v>
      </c>
      <c r="V842">
        <v>269</v>
      </c>
    </row>
    <row r="843" spans="1:22" x14ac:dyDescent="0.25">
      <c r="A843" s="68" t="s">
        <v>10</v>
      </c>
      <c r="B843" s="68">
        <v>4</v>
      </c>
      <c r="C843" s="68">
        <v>0</v>
      </c>
      <c r="D843" s="68">
        <v>0</v>
      </c>
      <c r="E843" s="68">
        <v>0</v>
      </c>
      <c r="F843" s="68">
        <v>527</v>
      </c>
      <c r="Q843" t="s">
        <v>10</v>
      </c>
      <c r="R843">
        <v>4</v>
      </c>
      <c r="S843">
        <v>0</v>
      </c>
      <c r="T843">
        <v>0</v>
      </c>
      <c r="U843">
        <v>0</v>
      </c>
      <c r="V843">
        <v>527</v>
      </c>
    </row>
    <row r="844" spans="1:22" x14ac:dyDescent="0.25">
      <c r="A844" s="68" t="s">
        <v>10</v>
      </c>
      <c r="B844" s="68">
        <v>4</v>
      </c>
      <c r="C844" s="68">
        <v>0</v>
      </c>
      <c r="D844" s="68">
        <v>0</v>
      </c>
      <c r="E844" s="68">
        <v>1</v>
      </c>
      <c r="F844" s="68">
        <v>2545</v>
      </c>
      <c r="Q844" t="s">
        <v>10</v>
      </c>
      <c r="R844">
        <v>4</v>
      </c>
      <c r="S844">
        <v>0</v>
      </c>
      <c r="T844">
        <v>0</v>
      </c>
      <c r="U844">
        <v>1</v>
      </c>
      <c r="V844">
        <v>2545</v>
      </c>
    </row>
    <row r="845" spans="1:22" x14ac:dyDescent="0.25">
      <c r="A845" s="68" t="s">
        <v>10</v>
      </c>
      <c r="B845" s="68">
        <v>4</v>
      </c>
      <c r="C845" s="68">
        <v>0</v>
      </c>
      <c r="D845" s="68">
        <v>1</v>
      </c>
      <c r="E845" s="68">
        <v>0</v>
      </c>
      <c r="F845" s="68">
        <v>76</v>
      </c>
      <c r="Q845" t="s">
        <v>10</v>
      </c>
      <c r="R845">
        <v>4</v>
      </c>
      <c r="S845">
        <v>0</v>
      </c>
      <c r="T845">
        <v>1</v>
      </c>
      <c r="U845">
        <v>0</v>
      </c>
      <c r="V845">
        <v>76</v>
      </c>
    </row>
    <row r="846" spans="1:22" x14ac:dyDescent="0.25">
      <c r="A846" s="68" t="s">
        <v>10</v>
      </c>
      <c r="B846" s="68">
        <v>4</v>
      </c>
      <c r="C846" s="68">
        <v>0</v>
      </c>
      <c r="D846" s="68">
        <v>1</v>
      </c>
      <c r="E846" s="68">
        <v>1</v>
      </c>
      <c r="F846" s="68">
        <v>294</v>
      </c>
      <c r="Q846" t="s">
        <v>10</v>
      </c>
      <c r="R846">
        <v>4</v>
      </c>
      <c r="S846">
        <v>0</v>
      </c>
      <c r="T846">
        <v>1</v>
      </c>
      <c r="U846">
        <v>1</v>
      </c>
      <c r="V846">
        <v>294</v>
      </c>
    </row>
    <row r="847" spans="1:22" x14ac:dyDescent="0.25">
      <c r="A847" s="68" t="s">
        <v>10</v>
      </c>
      <c r="B847" s="68">
        <v>4</v>
      </c>
      <c r="C847" s="68">
        <v>1</v>
      </c>
      <c r="D847" s="68">
        <v>0</v>
      </c>
      <c r="E847" s="68">
        <v>0</v>
      </c>
      <c r="F847" s="68">
        <v>83</v>
      </c>
      <c r="Q847" t="s">
        <v>10</v>
      </c>
      <c r="R847">
        <v>4</v>
      </c>
      <c r="S847">
        <v>1</v>
      </c>
      <c r="T847">
        <v>0</v>
      </c>
      <c r="U847">
        <v>0</v>
      </c>
      <c r="V847">
        <v>83</v>
      </c>
    </row>
    <row r="848" spans="1:22" x14ac:dyDescent="0.25">
      <c r="A848" s="68" t="s">
        <v>10</v>
      </c>
      <c r="B848" s="68">
        <v>4</v>
      </c>
      <c r="C848" s="68">
        <v>1</v>
      </c>
      <c r="D848" s="68">
        <v>0</v>
      </c>
      <c r="E848" s="68">
        <v>1</v>
      </c>
      <c r="F848" s="68">
        <v>532</v>
      </c>
      <c r="Q848" t="s">
        <v>10</v>
      </c>
      <c r="R848">
        <v>4</v>
      </c>
      <c r="S848">
        <v>1</v>
      </c>
      <c r="T848">
        <v>0</v>
      </c>
      <c r="U848">
        <v>1</v>
      </c>
      <c r="V848">
        <v>532</v>
      </c>
    </row>
    <row r="849" spans="1:22" x14ac:dyDescent="0.25">
      <c r="A849" s="68" t="s">
        <v>10</v>
      </c>
      <c r="B849" s="68">
        <v>4</v>
      </c>
      <c r="C849" s="68">
        <v>1</v>
      </c>
      <c r="D849" s="68">
        <v>1</v>
      </c>
      <c r="E849" s="68">
        <v>0</v>
      </c>
      <c r="F849" s="68">
        <v>46</v>
      </c>
      <c r="Q849" t="s">
        <v>10</v>
      </c>
      <c r="R849">
        <v>4</v>
      </c>
      <c r="S849">
        <v>1</v>
      </c>
      <c r="T849">
        <v>1</v>
      </c>
      <c r="U849">
        <v>0</v>
      </c>
      <c r="V849">
        <v>46</v>
      </c>
    </row>
    <row r="850" spans="1:22" x14ac:dyDescent="0.25">
      <c r="A850" s="68" t="s">
        <v>10</v>
      </c>
      <c r="B850" s="68">
        <v>4</v>
      </c>
      <c r="C850" s="68">
        <v>1</v>
      </c>
      <c r="D850" s="68">
        <v>1</v>
      </c>
      <c r="E850" s="68">
        <v>1</v>
      </c>
      <c r="F850" s="68">
        <v>253</v>
      </c>
      <c r="Q850" t="s">
        <v>10</v>
      </c>
      <c r="R850">
        <v>4</v>
      </c>
      <c r="S850">
        <v>1</v>
      </c>
      <c r="T850">
        <v>1</v>
      </c>
      <c r="U850">
        <v>1</v>
      </c>
      <c r="V850">
        <v>253</v>
      </c>
    </row>
    <row r="851" spans="1:22" x14ac:dyDescent="0.25">
      <c r="A851" s="68" t="s">
        <v>10</v>
      </c>
      <c r="B851" s="68" t="s">
        <v>197</v>
      </c>
      <c r="C851" s="68">
        <v>0</v>
      </c>
      <c r="D851" s="68">
        <v>0</v>
      </c>
      <c r="E851" s="68">
        <v>0</v>
      </c>
      <c r="F851" s="68">
        <v>464</v>
      </c>
      <c r="Q851" t="s">
        <v>10</v>
      </c>
      <c r="R851" t="s">
        <v>197</v>
      </c>
      <c r="S851">
        <v>0</v>
      </c>
      <c r="T851">
        <v>0</v>
      </c>
      <c r="U851">
        <v>0</v>
      </c>
      <c r="V851">
        <v>464</v>
      </c>
    </row>
    <row r="852" spans="1:22" x14ac:dyDescent="0.25">
      <c r="A852" s="68" t="s">
        <v>10</v>
      </c>
      <c r="B852" s="68" t="s">
        <v>197</v>
      </c>
      <c r="C852" s="68">
        <v>0</v>
      </c>
      <c r="D852" s="68">
        <v>0</v>
      </c>
      <c r="E852" s="68">
        <v>1</v>
      </c>
      <c r="F852" s="68">
        <v>2246</v>
      </c>
      <c r="Q852" t="s">
        <v>10</v>
      </c>
      <c r="R852" t="s">
        <v>197</v>
      </c>
      <c r="S852">
        <v>0</v>
      </c>
      <c r="T852">
        <v>0</v>
      </c>
      <c r="U852">
        <v>1</v>
      </c>
      <c r="V852">
        <v>2246</v>
      </c>
    </row>
    <row r="853" spans="1:22" x14ac:dyDescent="0.25">
      <c r="A853" s="68" t="s">
        <v>10</v>
      </c>
      <c r="B853" s="68" t="s">
        <v>197</v>
      </c>
      <c r="C853" s="68">
        <v>0</v>
      </c>
      <c r="D853" s="68">
        <v>1</v>
      </c>
      <c r="E853" s="68">
        <v>0</v>
      </c>
      <c r="F853" s="68">
        <v>97</v>
      </c>
      <c r="Q853" t="s">
        <v>10</v>
      </c>
      <c r="R853" t="s">
        <v>197</v>
      </c>
      <c r="S853">
        <v>0</v>
      </c>
      <c r="T853">
        <v>1</v>
      </c>
      <c r="U853">
        <v>0</v>
      </c>
      <c r="V853">
        <v>97</v>
      </c>
    </row>
    <row r="854" spans="1:22" x14ac:dyDescent="0.25">
      <c r="A854" s="68" t="s">
        <v>10</v>
      </c>
      <c r="B854" s="68" t="s">
        <v>197</v>
      </c>
      <c r="C854" s="68">
        <v>0</v>
      </c>
      <c r="D854" s="68">
        <v>1</v>
      </c>
      <c r="E854" s="68">
        <v>1</v>
      </c>
      <c r="F854" s="68">
        <v>244</v>
      </c>
      <c r="Q854" t="s">
        <v>10</v>
      </c>
      <c r="R854" t="s">
        <v>197</v>
      </c>
      <c r="S854">
        <v>0</v>
      </c>
      <c r="T854">
        <v>1</v>
      </c>
      <c r="U854">
        <v>1</v>
      </c>
      <c r="V854">
        <v>244</v>
      </c>
    </row>
    <row r="855" spans="1:22" x14ac:dyDescent="0.25">
      <c r="A855" s="68" t="s">
        <v>10</v>
      </c>
      <c r="B855" s="68" t="s">
        <v>197</v>
      </c>
      <c r="C855" s="68">
        <v>1</v>
      </c>
      <c r="D855" s="68">
        <v>0</v>
      </c>
      <c r="E855" s="68">
        <v>0</v>
      </c>
      <c r="F855" s="68">
        <v>95</v>
      </c>
      <c r="Q855" t="s">
        <v>10</v>
      </c>
      <c r="R855" t="s">
        <v>197</v>
      </c>
      <c r="S855">
        <v>1</v>
      </c>
      <c r="T855">
        <v>0</v>
      </c>
      <c r="U855">
        <v>0</v>
      </c>
      <c r="V855">
        <v>95</v>
      </c>
    </row>
    <row r="856" spans="1:22" x14ac:dyDescent="0.25">
      <c r="A856" s="68" t="s">
        <v>10</v>
      </c>
      <c r="B856" s="68" t="s">
        <v>197</v>
      </c>
      <c r="C856" s="68">
        <v>1</v>
      </c>
      <c r="D856" s="68">
        <v>0</v>
      </c>
      <c r="E856" s="68">
        <v>1</v>
      </c>
      <c r="F856" s="68">
        <v>478</v>
      </c>
      <c r="Q856" t="s">
        <v>10</v>
      </c>
      <c r="R856" t="s">
        <v>197</v>
      </c>
      <c r="S856">
        <v>1</v>
      </c>
      <c r="T856">
        <v>0</v>
      </c>
      <c r="U856">
        <v>1</v>
      </c>
      <c r="V856">
        <v>478</v>
      </c>
    </row>
    <row r="857" spans="1:22" x14ac:dyDescent="0.25">
      <c r="A857" s="68" t="s">
        <v>10</v>
      </c>
      <c r="B857" s="68" t="s">
        <v>197</v>
      </c>
      <c r="C857" s="68">
        <v>1</v>
      </c>
      <c r="D857" s="68">
        <v>1</v>
      </c>
      <c r="E857" s="68">
        <v>0</v>
      </c>
      <c r="F857" s="68">
        <v>28</v>
      </c>
      <c r="Q857" t="s">
        <v>10</v>
      </c>
      <c r="R857" t="s">
        <v>197</v>
      </c>
      <c r="S857">
        <v>1</v>
      </c>
      <c r="T857">
        <v>1</v>
      </c>
      <c r="U857">
        <v>0</v>
      </c>
      <c r="V857">
        <v>28</v>
      </c>
    </row>
    <row r="858" spans="1:22" x14ac:dyDescent="0.25">
      <c r="A858" s="68" t="s">
        <v>10</v>
      </c>
      <c r="B858" s="68" t="s">
        <v>197</v>
      </c>
      <c r="C858" s="68">
        <v>1</v>
      </c>
      <c r="D858" s="68">
        <v>1</v>
      </c>
      <c r="E858" s="68">
        <v>1</v>
      </c>
      <c r="F858" s="68">
        <v>200</v>
      </c>
      <c r="Q858" t="s">
        <v>10</v>
      </c>
      <c r="R858" t="s">
        <v>197</v>
      </c>
      <c r="S858">
        <v>1</v>
      </c>
      <c r="T858">
        <v>1</v>
      </c>
      <c r="U858">
        <v>1</v>
      </c>
      <c r="V858">
        <v>200</v>
      </c>
    </row>
    <row r="859" spans="1:22" x14ac:dyDescent="0.25">
      <c r="A859" s="68" t="s">
        <v>21</v>
      </c>
      <c r="B859" s="68" t="s">
        <v>196</v>
      </c>
      <c r="C859" s="68">
        <v>0</v>
      </c>
      <c r="D859" s="68">
        <v>0</v>
      </c>
      <c r="E859" s="68">
        <v>0</v>
      </c>
      <c r="F859" s="68">
        <v>78</v>
      </c>
      <c r="Q859" t="s">
        <v>21</v>
      </c>
      <c r="R859" t="s">
        <v>196</v>
      </c>
      <c r="S859">
        <v>0</v>
      </c>
      <c r="T859">
        <v>0</v>
      </c>
      <c r="U859">
        <v>0</v>
      </c>
      <c r="V859">
        <v>78</v>
      </c>
    </row>
    <row r="860" spans="1:22" x14ac:dyDescent="0.25">
      <c r="A860" s="68" t="s">
        <v>21</v>
      </c>
      <c r="B860" s="68" t="s">
        <v>196</v>
      </c>
      <c r="C860" s="68">
        <v>0</v>
      </c>
      <c r="D860" s="68">
        <v>0</v>
      </c>
      <c r="E860" s="68">
        <v>1</v>
      </c>
      <c r="F860" s="68">
        <v>342</v>
      </c>
      <c r="Q860" t="s">
        <v>21</v>
      </c>
      <c r="R860" t="s">
        <v>196</v>
      </c>
      <c r="S860">
        <v>0</v>
      </c>
      <c r="T860">
        <v>0</v>
      </c>
      <c r="U860">
        <v>1</v>
      </c>
      <c r="V860">
        <v>342</v>
      </c>
    </row>
    <row r="861" spans="1:22" x14ac:dyDescent="0.25">
      <c r="A861" s="68" t="s">
        <v>21</v>
      </c>
      <c r="B861" s="68" t="s">
        <v>196</v>
      </c>
      <c r="C861" s="68">
        <v>0</v>
      </c>
      <c r="D861" s="68">
        <v>1</v>
      </c>
      <c r="E861" s="68">
        <v>0</v>
      </c>
      <c r="F861" s="68">
        <v>1</v>
      </c>
      <c r="Q861" t="s">
        <v>21</v>
      </c>
      <c r="R861" t="s">
        <v>196</v>
      </c>
      <c r="S861">
        <v>0</v>
      </c>
      <c r="T861">
        <v>1</v>
      </c>
      <c r="U861">
        <v>0</v>
      </c>
      <c r="V861">
        <v>1</v>
      </c>
    </row>
    <row r="862" spans="1:22" x14ac:dyDescent="0.25">
      <c r="A862" s="68" t="s">
        <v>21</v>
      </c>
      <c r="B862" s="68" t="s">
        <v>196</v>
      </c>
      <c r="C862" s="68">
        <v>0</v>
      </c>
      <c r="D862" s="68">
        <v>1</v>
      </c>
      <c r="E862" s="68">
        <v>1</v>
      </c>
      <c r="F862" s="68">
        <v>4</v>
      </c>
      <c r="Q862" t="s">
        <v>21</v>
      </c>
      <c r="R862" t="s">
        <v>196</v>
      </c>
      <c r="S862">
        <v>0</v>
      </c>
      <c r="T862">
        <v>1</v>
      </c>
      <c r="U862">
        <v>1</v>
      </c>
      <c r="V862">
        <v>4</v>
      </c>
    </row>
    <row r="863" spans="1:22" x14ac:dyDescent="0.25">
      <c r="A863" s="68" t="s">
        <v>21</v>
      </c>
      <c r="B863" s="68" t="s">
        <v>196</v>
      </c>
      <c r="C863" s="68">
        <v>1</v>
      </c>
      <c r="D863" s="68">
        <v>0</v>
      </c>
      <c r="E863" s="68">
        <v>0</v>
      </c>
      <c r="F863" s="68">
        <v>19</v>
      </c>
      <c r="Q863" t="s">
        <v>21</v>
      </c>
      <c r="R863" t="s">
        <v>196</v>
      </c>
      <c r="S863">
        <v>1</v>
      </c>
      <c r="T863">
        <v>0</v>
      </c>
      <c r="U863">
        <v>0</v>
      </c>
      <c r="V863">
        <v>19</v>
      </c>
    </row>
    <row r="864" spans="1:22" x14ac:dyDescent="0.25">
      <c r="A864" s="68" t="s">
        <v>21</v>
      </c>
      <c r="B864" s="68" t="s">
        <v>196</v>
      </c>
      <c r="C864" s="68">
        <v>1</v>
      </c>
      <c r="D864" s="68">
        <v>0</v>
      </c>
      <c r="E864" s="68">
        <v>1</v>
      </c>
      <c r="F864" s="68">
        <v>62</v>
      </c>
      <c r="Q864" t="s">
        <v>21</v>
      </c>
      <c r="R864" t="s">
        <v>196</v>
      </c>
      <c r="S864">
        <v>1</v>
      </c>
      <c r="T864">
        <v>0</v>
      </c>
      <c r="U864">
        <v>1</v>
      </c>
      <c r="V864">
        <v>62</v>
      </c>
    </row>
    <row r="865" spans="1:22" x14ac:dyDescent="0.25">
      <c r="A865" s="68" t="s">
        <v>21</v>
      </c>
      <c r="B865" s="68" t="s">
        <v>196</v>
      </c>
      <c r="C865" s="68">
        <v>1</v>
      </c>
      <c r="D865" s="68">
        <v>1</v>
      </c>
      <c r="E865" s="68">
        <v>0</v>
      </c>
      <c r="F865" s="68">
        <v>12</v>
      </c>
      <c r="Q865" t="s">
        <v>21</v>
      </c>
      <c r="R865" t="s">
        <v>196</v>
      </c>
      <c r="S865">
        <v>1</v>
      </c>
      <c r="T865">
        <v>1</v>
      </c>
      <c r="U865">
        <v>0</v>
      </c>
      <c r="V865">
        <v>12</v>
      </c>
    </row>
    <row r="866" spans="1:22" x14ac:dyDescent="0.25">
      <c r="A866" s="68" t="s">
        <v>21</v>
      </c>
      <c r="B866" s="68" t="s">
        <v>196</v>
      </c>
      <c r="C866" s="68">
        <v>1</v>
      </c>
      <c r="D866" s="68">
        <v>1</v>
      </c>
      <c r="E866" s="68">
        <v>1</v>
      </c>
      <c r="F866" s="68">
        <v>18</v>
      </c>
      <c r="Q866" t="s">
        <v>21</v>
      </c>
      <c r="R866" t="s">
        <v>196</v>
      </c>
      <c r="S866">
        <v>1</v>
      </c>
      <c r="T866">
        <v>1</v>
      </c>
      <c r="U866">
        <v>1</v>
      </c>
      <c r="V866">
        <v>18</v>
      </c>
    </row>
    <row r="867" spans="1:22" x14ac:dyDescent="0.25">
      <c r="A867" s="68" t="s">
        <v>21</v>
      </c>
      <c r="B867" s="68">
        <v>2</v>
      </c>
      <c r="C867" s="68">
        <v>0</v>
      </c>
      <c r="D867" s="68">
        <v>0</v>
      </c>
      <c r="E867" s="68">
        <v>0</v>
      </c>
      <c r="F867" s="68">
        <v>89</v>
      </c>
      <c r="Q867" t="s">
        <v>21</v>
      </c>
      <c r="R867">
        <v>2</v>
      </c>
      <c r="S867">
        <v>0</v>
      </c>
      <c r="T867">
        <v>0</v>
      </c>
      <c r="U867">
        <v>0</v>
      </c>
      <c r="V867">
        <v>89</v>
      </c>
    </row>
    <row r="868" spans="1:22" x14ac:dyDescent="0.25">
      <c r="A868" s="68" t="s">
        <v>21</v>
      </c>
      <c r="B868" s="68">
        <v>2</v>
      </c>
      <c r="C868" s="68">
        <v>0</v>
      </c>
      <c r="D868" s="68">
        <v>0</v>
      </c>
      <c r="E868" s="68">
        <v>1</v>
      </c>
      <c r="F868" s="68">
        <v>425</v>
      </c>
      <c r="Q868" t="s">
        <v>21</v>
      </c>
      <c r="R868">
        <v>2</v>
      </c>
      <c r="S868">
        <v>0</v>
      </c>
      <c r="T868">
        <v>0</v>
      </c>
      <c r="U868">
        <v>1</v>
      </c>
      <c r="V868">
        <v>425</v>
      </c>
    </row>
    <row r="869" spans="1:22" x14ac:dyDescent="0.25">
      <c r="A869" s="68" t="s">
        <v>21</v>
      </c>
      <c r="B869" s="68">
        <v>2</v>
      </c>
      <c r="C869" s="68">
        <v>0</v>
      </c>
      <c r="D869" s="68">
        <v>1</v>
      </c>
      <c r="E869" s="68">
        <v>0</v>
      </c>
      <c r="F869" s="68">
        <v>3</v>
      </c>
      <c r="Q869" t="s">
        <v>21</v>
      </c>
      <c r="R869">
        <v>2</v>
      </c>
      <c r="S869">
        <v>0</v>
      </c>
      <c r="T869">
        <v>1</v>
      </c>
      <c r="U869">
        <v>0</v>
      </c>
      <c r="V869">
        <v>3</v>
      </c>
    </row>
    <row r="870" spans="1:22" x14ac:dyDescent="0.25">
      <c r="A870" s="68" t="s">
        <v>21</v>
      </c>
      <c r="B870" s="68">
        <v>2</v>
      </c>
      <c r="C870" s="68">
        <v>0</v>
      </c>
      <c r="D870" s="68">
        <v>1</v>
      </c>
      <c r="E870" s="68">
        <v>1</v>
      </c>
      <c r="F870" s="68">
        <v>7</v>
      </c>
      <c r="Q870" t="s">
        <v>21</v>
      </c>
      <c r="R870">
        <v>2</v>
      </c>
      <c r="S870">
        <v>0</v>
      </c>
      <c r="T870">
        <v>1</v>
      </c>
      <c r="U870">
        <v>1</v>
      </c>
      <c r="V870">
        <v>7</v>
      </c>
    </row>
    <row r="871" spans="1:22" x14ac:dyDescent="0.25">
      <c r="A871" s="68" t="s">
        <v>21</v>
      </c>
      <c r="B871" s="68">
        <v>2</v>
      </c>
      <c r="C871" s="68">
        <v>1</v>
      </c>
      <c r="D871" s="68">
        <v>0</v>
      </c>
      <c r="E871" s="68">
        <v>0</v>
      </c>
      <c r="F871" s="68">
        <v>30</v>
      </c>
      <c r="Q871" t="s">
        <v>21</v>
      </c>
      <c r="R871">
        <v>2</v>
      </c>
      <c r="S871">
        <v>1</v>
      </c>
      <c r="T871">
        <v>0</v>
      </c>
      <c r="U871">
        <v>0</v>
      </c>
      <c r="V871">
        <v>30</v>
      </c>
    </row>
    <row r="872" spans="1:22" x14ac:dyDescent="0.25">
      <c r="A872" s="68" t="s">
        <v>21</v>
      </c>
      <c r="B872" s="68">
        <v>2</v>
      </c>
      <c r="C872" s="68">
        <v>1</v>
      </c>
      <c r="D872" s="68">
        <v>0</v>
      </c>
      <c r="E872" s="68">
        <v>1</v>
      </c>
      <c r="F872" s="68">
        <v>71</v>
      </c>
      <c r="Q872" t="s">
        <v>21</v>
      </c>
      <c r="R872">
        <v>2</v>
      </c>
      <c r="S872">
        <v>1</v>
      </c>
      <c r="T872">
        <v>0</v>
      </c>
      <c r="U872">
        <v>1</v>
      </c>
      <c r="V872">
        <v>71</v>
      </c>
    </row>
    <row r="873" spans="1:22" x14ac:dyDescent="0.25">
      <c r="A873" s="68" t="s">
        <v>21</v>
      </c>
      <c r="B873" s="68">
        <v>2</v>
      </c>
      <c r="C873" s="68">
        <v>1</v>
      </c>
      <c r="D873" s="68">
        <v>1</v>
      </c>
      <c r="E873" s="68">
        <v>0</v>
      </c>
      <c r="F873" s="68">
        <v>18</v>
      </c>
      <c r="Q873" t="s">
        <v>21</v>
      </c>
      <c r="R873">
        <v>2</v>
      </c>
      <c r="S873">
        <v>1</v>
      </c>
      <c r="T873">
        <v>1</v>
      </c>
      <c r="U873">
        <v>0</v>
      </c>
      <c r="V873">
        <v>18</v>
      </c>
    </row>
    <row r="874" spans="1:22" x14ac:dyDescent="0.25">
      <c r="A874" s="68" t="s">
        <v>21</v>
      </c>
      <c r="B874" s="68">
        <v>2</v>
      </c>
      <c r="C874" s="68">
        <v>1</v>
      </c>
      <c r="D874" s="68">
        <v>1</v>
      </c>
      <c r="E874" s="68">
        <v>1</v>
      </c>
      <c r="F874" s="68">
        <v>20</v>
      </c>
      <c r="Q874" t="s">
        <v>21</v>
      </c>
      <c r="R874">
        <v>2</v>
      </c>
      <c r="S874">
        <v>1</v>
      </c>
      <c r="T874">
        <v>1</v>
      </c>
      <c r="U874">
        <v>1</v>
      </c>
      <c r="V874">
        <v>20</v>
      </c>
    </row>
    <row r="875" spans="1:22" x14ac:dyDescent="0.25">
      <c r="A875" s="68" t="s">
        <v>21</v>
      </c>
      <c r="B875" s="68">
        <v>3</v>
      </c>
      <c r="C875" s="68">
        <v>0</v>
      </c>
      <c r="D875" s="68">
        <v>0</v>
      </c>
      <c r="E875" s="68">
        <v>0</v>
      </c>
      <c r="F875" s="68">
        <v>105</v>
      </c>
      <c r="Q875" t="s">
        <v>21</v>
      </c>
      <c r="R875">
        <v>3</v>
      </c>
      <c r="S875">
        <v>0</v>
      </c>
      <c r="T875">
        <v>0</v>
      </c>
      <c r="U875">
        <v>0</v>
      </c>
      <c r="V875">
        <v>105</v>
      </c>
    </row>
    <row r="876" spans="1:22" x14ac:dyDescent="0.25">
      <c r="A876" s="68" t="s">
        <v>21</v>
      </c>
      <c r="B876" s="68">
        <v>3</v>
      </c>
      <c r="C876" s="68">
        <v>0</v>
      </c>
      <c r="D876" s="68">
        <v>0</v>
      </c>
      <c r="E876" s="68">
        <v>1</v>
      </c>
      <c r="F876" s="68">
        <v>399</v>
      </c>
      <c r="Q876" t="s">
        <v>21</v>
      </c>
      <c r="R876">
        <v>3</v>
      </c>
      <c r="S876">
        <v>0</v>
      </c>
      <c r="T876">
        <v>0</v>
      </c>
      <c r="U876">
        <v>1</v>
      </c>
      <c r="V876">
        <v>399</v>
      </c>
    </row>
    <row r="877" spans="1:22" x14ac:dyDescent="0.25">
      <c r="A877" s="68" t="s">
        <v>21</v>
      </c>
      <c r="B877" s="68">
        <v>3</v>
      </c>
      <c r="C877" s="68">
        <v>0</v>
      </c>
      <c r="D877" s="68">
        <v>1</v>
      </c>
      <c r="E877" s="68">
        <v>0</v>
      </c>
      <c r="F877" s="68">
        <v>3</v>
      </c>
      <c r="Q877" t="s">
        <v>21</v>
      </c>
      <c r="R877">
        <v>3</v>
      </c>
      <c r="S877">
        <v>0</v>
      </c>
      <c r="T877">
        <v>1</v>
      </c>
      <c r="U877">
        <v>0</v>
      </c>
      <c r="V877">
        <v>3</v>
      </c>
    </row>
    <row r="878" spans="1:22" x14ac:dyDescent="0.25">
      <c r="A878" s="68" t="s">
        <v>21</v>
      </c>
      <c r="B878" s="68">
        <v>3</v>
      </c>
      <c r="C878" s="68">
        <v>0</v>
      </c>
      <c r="D878" s="68">
        <v>1</v>
      </c>
      <c r="E878" s="68">
        <v>1</v>
      </c>
      <c r="F878" s="68">
        <v>6</v>
      </c>
      <c r="Q878" t="s">
        <v>21</v>
      </c>
      <c r="R878">
        <v>3</v>
      </c>
      <c r="S878">
        <v>0</v>
      </c>
      <c r="T878">
        <v>1</v>
      </c>
      <c r="U878">
        <v>1</v>
      </c>
      <c r="V878">
        <v>6</v>
      </c>
    </row>
    <row r="879" spans="1:22" x14ac:dyDescent="0.25">
      <c r="A879" s="68" t="s">
        <v>21</v>
      </c>
      <c r="B879" s="68">
        <v>3</v>
      </c>
      <c r="C879" s="68">
        <v>1</v>
      </c>
      <c r="D879" s="68">
        <v>0</v>
      </c>
      <c r="E879" s="68">
        <v>0</v>
      </c>
      <c r="F879" s="68">
        <v>40</v>
      </c>
      <c r="Q879" t="s">
        <v>21</v>
      </c>
      <c r="R879">
        <v>3</v>
      </c>
      <c r="S879">
        <v>1</v>
      </c>
      <c r="T879">
        <v>0</v>
      </c>
      <c r="U879">
        <v>0</v>
      </c>
      <c r="V879">
        <v>40</v>
      </c>
    </row>
    <row r="880" spans="1:22" x14ac:dyDescent="0.25">
      <c r="A880" s="68" t="s">
        <v>21</v>
      </c>
      <c r="B880" s="68">
        <v>3</v>
      </c>
      <c r="C880" s="68">
        <v>1</v>
      </c>
      <c r="D880" s="68">
        <v>0</v>
      </c>
      <c r="E880" s="68">
        <v>1</v>
      </c>
      <c r="F880" s="68">
        <v>80</v>
      </c>
      <c r="Q880" t="s">
        <v>21</v>
      </c>
      <c r="R880">
        <v>3</v>
      </c>
      <c r="S880">
        <v>1</v>
      </c>
      <c r="T880">
        <v>0</v>
      </c>
      <c r="U880">
        <v>1</v>
      </c>
      <c r="V880">
        <v>80</v>
      </c>
    </row>
    <row r="881" spans="1:22" x14ac:dyDescent="0.25">
      <c r="A881" s="68" t="s">
        <v>21</v>
      </c>
      <c r="B881" s="68">
        <v>3</v>
      </c>
      <c r="C881" s="68">
        <v>1</v>
      </c>
      <c r="D881" s="68">
        <v>1</v>
      </c>
      <c r="E881" s="68">
        <v>0</v>
      </c>
      <c r="F881" s="68">
        <v>26</v>
      </c>
      <c r="Q881" t="s">
        <v>21</v>
      </c>
      <c r="R881">
        <v>3</v>
      </c>
      <c r="S881">
        <v>1</v>
      </c>
      <c r="T881">
        <v>1</v>
      </c>
      <c r="U881">
        <v>0</v>
      </c>
      <c r="V881">
        <v>26</v>
      </c>
    </row>
    <row r="882" spans="1:22" x14ac:dyDescent="0.25">
      <c r="A882" s="68" t="s">
        <v>21</v>
      </c>
      <c r="B882" s="68">
        <v>3</v>
      </c>
      <c r="C882" s="68">
        <v>1</v>
      </c>
      <c r="D882" s="68">
        <v>1</v>
      </c>
      <c r="E882" s="68">
        <v>1</v>
      </c>
      <c r="F882" s="68">
        <v>25</v>
      </c>
      <c r="Q882" t="s">
        <v>21</v>
      </c>
      <c r="R882">
        <v>3</v>
      </c>
      <c r="S882">
        <v>1</v>
      </c>
      <c r="T882">
        <v>1</v>
      </c>
      <c r="U882">
        <v>1</v>
      </c>
      <c r="V882">
        <v>25</v>
      </c>
    </row>
    <row r="883" spans="1:22" x14ac:dyDescent="0.25">
      <c r="A883" s="68" t="s">
        <v>21</v>
      </c>
      <c r="B883" s="68">
        <v>4</v>
      </c>
      <c r="C883" s="68">
        <v>0</v>
      </c>
      <c r="D883" s="68">
        <v>0</v>
      </c>
      <c r="E883" s="68">
        <v>0</v>
      </c>
      <c r="F883" s="68">
        <v>75</v>
      </c>
      <c r="Q883" t="s">
        <v>21</v>
      </c>
      <c r="R883">
        <v>4</v>
      </c>
      <c r="S883">
        <v>0</v>
      </c>
      <c r="T883">
        <v>0</v>
      </c>
      <c r="U883">
        <v>0</v>
      </c>
      <c r="V883">
        <v>75</v>
      </c>
    </row>
    <row r="884" spans="1:22" x14ac:dyDescent="0.25">
      <c r="A884" s="68" t="s">
        <v>21</v>
      </c>
      <c r="B884" s="68">
        <v>4</v>
      </c>
      <c r="C884" s="68">
        <v>0</v>
      </c>
      <c r="D884" s="68">
        <v>0</v>
      </c>
      <c r="E884" s="68">
        <v>1</v>
      </c>
      <c r="F884" s="68">
        <v>414</v>
      </c>
      <c r="Q884" t="s">
        <v>21</v>
      </c>
      <c r="R884">
        <v>4</v>
      </c>
      <c r="S884">
        <v>0</v>
      </c>
      <c r="T884">
        <v>0</v>
      </c>
      <c r="U884">
        <v>1</v>
      </c>
      <c r="V884">
        <v>414</v>
      </c>
    </row>
    <row r="885" spans="1:22" x14ac:dyDescent="0.25">
      <c r="A885" s="68" t="s">
        <v>21</v>
      </c>
      <c r="B885" s="68">
        <v>4</v>
      </c>
      <c r="C885" s="68">
        <v>0</v>
      </c>
      <c r="D885" s="68">
        <v>1</v>
      </c>
      <c r="E885" s="68">
        <v>0</v>
      </c>
      <c r="F885" s="68">
        <v>9</v>
      </c>
      <c r="Q885" t="s">
        <v>21</v>
      </c>
      <c r="R885">
        <v>4</v>
      </c>
      <c r="S885">
        <v>0</v>
      </c>
      <c r="T885">
        <v>1</v>
      </c>
      <c r="U885">
        <v>0</v>
      </c>
      <c r="V885">
        <v>9</v>
      </c>
    </row>
    <row r="886" spans="1:22" x14ac:dyDescent="0.25">
      <c r="A886" s="68" t="s">
        <v>21</v>
      </c>
      <c r="B886" s="68">
        <v>4</v>
      </c>
      <c r="C886" s="68">
        <v>0</v>
      </c>
      <c r="D886" s="68">
        <v>1</v>
      </c>
      <c r="E886" s="68">
        <v>1</v>
      </c>
      <c r="F886" s="68">
        <v>9</v>
      </c>
      <c r="Q886" t="s">
        <v>21</v>
      </c>
      <c r="R886">
        <v>4</v>
      </c>
      <c r="S886">
        <v>0</v>
      </c>
      <c r="T886">
        <v>1</v>
      </c>
      <c r="U886">
        <v>1</v>
      </c>
      <c r="V886">
        <v>9</v>
      </c>
    </row>
    <row r="887" spans="1:22" x14ac:dyDescent="0.25">
      <c r="A887" s="68" t="s">
        <v>21</v>
      </c>
      <c r="B887" s="68">
        <v>4</v>
      </c>
      <c r="C887" s="68">
        <v>1</v>
      </c>
      <c r="D887" s="68">
        <v>0</v>
      </c>
      <c r="E887" s="68">
        <v>0</v>
      </c>
      <c r="F887" s="68">
        <v>34</v>
      </c>
      <c r="Q887" t="s">
        <v>21</v>
      </c>
      <c r="R887">
        <v>4</v>
      </c>
      <c r="S887">
        <v>1</v>
      </c>
      <c r="T887">
        <v>0</v>
      </c>
      <c r="U887">
        <v>0</v>
      </c>
      <c r="V887">
        <v>34</v>
      </c>
    </row>
    <row r="888" spans="1:22" x14ac:dyDescent="0.25">
      <c r="A888" s="68" t="s">
        <v>21</v>
      </c>
      <c r="B888" s="68">
        <v>4</v>
      </c>
      <c r="C888" s="68">
        <v>1</v>
      </c>
      <c r="D888" s="68">
        <v>0</v>
      </c>
      <c r="E888" s="68">
        <v>1</v>
      </c>
      <c r="F888" s="68">
        <v>67</v>
      </c>
      <c r="Q888" t="s">
        <v>21</v>
      </c>
      <c r="R888">
        <v>4</v>
      </c>
      <c r="S888">
        <v>1</v>
      </c>
      <c r="T888">
        <v>0</v>
      </c>
      <c r="U888">
        <v>1</v>
      </c>
      <c r="V888">
        <v>67</v>
      </c>
    </row>
    <row r="889" spans="1:22" x14ac:dyDescent="0.25">
      <c r="A889" s="68" t="s">
        <v>21</v>
      </c>
      <c r="B889" s="68">
        <v>4</v>
      </c>
      <c r="C889" s="68">
        <v>1</v>
      </c>
      <c r="D889" s="68">
        <v>1</v>
      </c>
      <c r="E889" s="68">
        <v>0</v>
      </c>
      <c r="F889" s="68">
        <v>22</v>
      </c>
      <c r="Q889" t="s">
        <v>21</v>
      </c>
      <c r="R889">
        <v>4</v>
      </c>
      <c r="S889">
        <v>1</v>
      </c>
      <c r="T889">
        <v>1</v>
      </c>
      <c r="U889">
        <v>0</v>
      </c>
      <c r="V889">
        <v>22</v>
      </c>
    </row>
    <row r="890" spans="1:22" x14ac:dyDescent="0.25">
      <c r="A890" s="68" t="s">
        <v>21</v>
      </c>
      <c r="B890" s="68">
        <v>4</v>
      </c>
      <c r="C890" s="68">
        <v>1</v>
      </c>
      <c r="D890" s="68">
        <v>1</v>
      </c>
      <c r="E890" s="68">
        <v>1</v>
      </c>
      <c r="F890" s="68">
        <v>19</v>
      </c>
      <c r="Q890" t="s">
        <v>21</v>
      </c>
      <c r="R890">
        <v>4</v>
      </c>
      <c r="S890">
        <v>1</v>
      </c>
      <c r="T890">
        <v>1</v>
      </c>
      <c r="U890">
        <v>1</v>
      </c>
      <c r="V890">
        <v>19</v>
      </c>
    </row>
    <row r="891" spans="1:22" x14ac:dyDescent="0.25">
      <c r="A891" s="68" t="s">
        <v>21</v>
      </c>
      <c r="B891" s="68" t="s">
        <v>197</v>
      </c>
      <c r="C891" s="68">
        <v>0</v>
      </c>
      <c r="D891" s="68">
        <v>0</v>
      </c>
      <c r="E891" s="68">
        <v>0</v>
      </c>
      <c r="F891" s="68">
        <v>86</v>
      </c>
      <c r="Q891" t="s">
        <v>21</v>
      </c>
      <c r="R891" t="s">
        <v>197</v>
      </c>
      <c r="S891">
        <v>0</v>
      </c>
      <c r="T891">
        <v>0</v>
      </c>
      <c r="U891">
        <v>0</v>
      </c>
      <c r="V891">
        <v>86</v>
      </c>
    </row>
    <row r="892" spans="1:22" x14ac:dyDescent="0.25">
      <c r="A892" s="68" t="s">
        <v>21</v>
      </c>
      <c r="B892" s="68" t="s">
        <v>197</v>
      </c>
      <c r="C892" s="68">
        <v>0</v>
      </c>
      <c r="D892" s="68">
        <v>0</v>
      </c>
      <c r="E892" s="68">
        <v>1</v>
      </c>
      <c r="F892" s="68">
        <v>435</v>
      </c>
      <c r="Q892" t="s">
        <v>21</v>
      </c>
      <c r="R892" t="s">
        <v>197</v>
      </c>
      <c r="S892">
        <v>0</v>
      </c>
      <c r="T892">
        <v>0</v>
      </c>
      <c r="U892">
        <v>1</v>
      </c>
      <c r="V892">
        <v>435</v>
      </c>
    </row>
    <row r="893" spans="1:22" x14ac:dyDescent="0.25">
      <c r="A893" s="68" t="s">
        <v>21</v>
      </c>
      <c r="B893" s="68" t="s">
        <v>197</v>
      </c>
      <c r="C893" s="68">
        <v>0</v>
      </c>
      <c r="D893" s="68">
        <v>1</v>
      </c>
      <c r="E893" s="68">
        <v>0</v>
      </c>
      <c r="F893" s="68">
        <v>3</v>
      </c>
      <c r="Q893" t="s">
        <v>21</v>
      </c>
      <c r="R893" t="s">
        <v>197</v>
      </c>
      <c r="S893">
        <v>0</v>
      </c>
      <c r="T893">
        <v>1</v>
      </c>
      <c r="U893">
        <v>0</v>
      </c>
      <c r="V893">
        <v>3</v>
      </c>
    </row>
    <row r="894" spans="1:22" x14ac:dyDescent="0.25">
      <c r="A894" s="68" t="s">
        <v>21</v>
      </c>
      <c r="B894" s="68" t="s">
        <v>197</v>
      </c>
      <c r="C894" s="68">
        <v>0</v>
      </c>
      <c r="D894" s="68">
        <v>1</v>
      </c>
      <c r="E894" s="68">
        <v>1</v>
      </c>
      <c r="F894" s="68">
        <v>9</v>
      </c>
      <c r="Q894" t="s">
        <v>21</v>
      </c>
      <c r="R894" t="s">
        <v>197</v>
      </c>
      <c r="S894">
        <v>0</v>
      </c>
      <c r="T894">
        <v>1</v>
      </c>
      <c r="U894">
        <v>1</v>
      </c>
      <c r="V894">
        <v>9</v>
      </c>
    </row>
    <row r="895" spans="1:22" x14ac:dyDescent="0.25">
      <c r="A895" s="68" t="s">
        <v>21</v>
      </c>
      <c r="B895" s="68" t="s">
        <v>197</v>
      </c>
      <c r="C895" s="68">
        <v>1</v>
      </c>
      <c r="D895" s="68">
        <v>0</v>
      </c>
      <c r="E895" s="68">
        <v>0</v>
      </c>
      <c r="F895" s="68">
        <v>40</v>
      </c>
      <c r="Q895" t="s">
        <v>21</v>
      </c>
      <c r="R895" t="s">
        <v>197</v>
      </c>
      <c r="S895">
        <v>1</v>
      </c>
      <c r="T895">
        <v>0</v>
      </c>
      <c r="U895">
        <v>0</v>
      </c>
      <c r="V895">
        <v>40</v>
      </c>
    </row>
    <row r="896" spans="1:22" x14ac:dyDescent="0.25">
      <c r="A896" s="68" t="s">
        <v>21</v>
      </c>
      <c r="B896" s="68" t="s">
        <v>197</v>
      </c>
      <c r="C896" s="68">
        <v>1</v>
      </c>
      <c r="D896" s="68">
        <v>0</v>
      </c>
      <c r="E896" s="68">
        <v>1</v>
      </c>
      <c r="F896" s="68">
        <v>82</v>
      </c>
      <c r="Q896" t="s">
        <v>21</v>
      </c>
      <c r="R896" t="s">
        <v>197</v>
      </c>
      <c r="S896">
        <v>1</v>
      </c>
      <c r="T896">
        <v>0</v>
      </c>
      <c r="U896">
        <v>1</v>
      </c>
      <c r="V896">
        <v>82</v>
      </c>
    </row>
    <row r="897" spans="1:22" x14ac:dyDescent="0.25">
      <c r="A897" s="68" t="s">
        <v>21</v>
      </c>
      <c r="B897" s="68" t="s">
        <v>197</v>
      </c>
      <c r="C897" s="68">
        <v>1</v>
      </c>
      <c r="D897" s="68">
        <v>1</v>
      </c>
      <c r="E897" s="68">
        <v>0</v>
      </c>
      <c r="F897" s="68">
        <v>25</v>
      </c>
      <c r="Q897" t="s">
        <v>21</v>
      </c>
      <c r="R897" t="s">
        <v>197</v>
      </c>
      <c r="S897">
        <v>1</v>
      </c>
      <c r="T897">
        <v>1</v>
      </c>
      <c r="U897">
        <v>0</v>
      </c>
      <c r="V897">
        <v>25</v>
      </c>
    </row>
    <row r="898" spans="1:22" x14ac:dyDescent="0.25">
      <c r="A898" s="68" t="s">
        <v>21</v>
      </c>
      <c r="B898" s="68" t="s">
        <v>197</v>
      </c>
      <c r="C898" s="68">
        <v>1</v>
      </c>
      <c r="D898" s="68">
        <v>1</v>
      </c>
      <c r="E898" s="68">
        <v>1</v>
      </c>
      <c r="F898" s="68">
        <v>24</v>
      </c>
      <c r="Q898" t="s">
        <v>21</v>
      </c>
      <c r="R898" t="s">
        <v>197</v>
      </c>
      <c r="S898">
        <v>1</v>
      </c>
      <c r="T898">
        <v>1</v>
      </c>
      <c r="U898">
        <v>1</v>
      </c>
      <c r="V898">
        <v>24</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526"/>
  <sheetViews>
    <sheetView workbookViewId="0">
      <selection activeCell="I7" sqref="I7"/>
    </sheetView>
  </sheetViews>
  <sheetFormatPr defaultRowHeight="15" x14ac:dyDescent="0.25"/>
  <cols>
    <col min="1" max="6" width="9.140625" style="68"/>
  </cols>
  <sheetData>
    <row r="1" spans="1:22" x14ac:dyDescent="0.25">
      <c r="A1" s="68" t="s">
        <v>173</v>
      </c>
      <c r="B1" s="68" t="s">
        <v>202</v>
      </c>
      <c r="C1" s="68" t="s">
        <v>211</v>
      </c>
      <c r="D1" s="68" t="s">
        <v>1</v>
      </c>
      <c r="E1" s="68" t="s">
        <v>59</v>
      </c>
      <c r="F1" s="68" t="s">
        <v>132</v>
      </c>
      <c r="Q1" t="s">
        <v>173</v>
      </c>
      <c r="R1" t="s">
        <v>202</v>
      </c>
      <c r="S1" t="s">
        <v>211</v>
      </c>
      <c r="T1" t="s">
        <v>1</v>
      </c>
      <c r="U1" t="s">
        <v>59</v>
      </c>
      <c r="V1" t="s">
        <v>132</v>
      </c>
    </row>
    <row r="2" spans="1:22" x14ac:dyDescent="0.25">
      <c r="A2" s="68" t="s">
        <v>2</v>
      </c>
      <c r="B2" s="68" t="s">
        <v>201</v>
      </c>
      <c r="C2" s="68">
        <v>0</v>
      </c>
      <c r="D2" s="68">
        <v>0</v>
      </c>
      <c r="E2" s="68">
        <v>0</v>
      </c>
      <c r="F2" s="68">
        <v>171</v>
      </c>
      <c r="Q2" t="s">
        <v>2</v>
      </c>
      <c r="R2" t="s">
        <v>201</v>
      </c>
      <c r="S2">
        <v>0</v>
      </c>
      <c r="T2">
        <v>0</v>
      </c>
      <c r="U2">
        <v>0</v>
      </c>
      <c r="V2">
        <v>171</v>
      </c>
    </row>
    <row r="3" spans="1:22" x14ac:dyDescent="0.25">
      <c r="A3" s="68" t="s">
        <v>2</v>
      </c>
      <c r="B3" s="68" t="s">
        <v>201</v>
      </c>
      <c r="C3" s="68">
        <v>0</v>
      </c>
      <c r="D3" s="68">
        <v>0</v>
      </c>
      <c r="E3" s="68">
        <v>1</v>
      </c>
      <c r="F3" s="68">
        <v>231</v>
      </c>
      <c r="Q3" t="s">
        <v>2</v>
      </c>
      <c r="R3" t="s">
        <v>201</v>
      </c>
      <c r="S3">
        <v>0</v>
      </c>
      <c r="T3">
        <v>0</v>
      </c>
      <c r="U3">
        <v>1</v>
      </c>
      <c r="V3">
        <v>231</v>
      </c>
    </row>
    <row r="4" spans="1:22" x14ac:dyDescent="0.25">
      <c r="A4" s="68" t="s">
        <v>2</v>
      </c>
      <c r="B4" s="68" t="s">
        <v>201</v>
      </c>
      <c r="C4" s="68">
        <v>0</v>
      </c>
      <c r="D4" s="68">
        <v>1</v>
      </c>
      <c r="E4" s="68">
        <v>0</v>
      </c>
      <c r="F4" s="68">
        <v>50</v>
      </c>
      <c r="Q4" t="s">
        <v>2</v>
      </c>
      <c r="R4" t="s">
        <v>201</v>
      </c>
      <c r="S4">
        <v>0</v>
      </c>
      <c r="T4">
        <v>1</v>
      </c>
      <c r="U4">
        <v>0</v>
      </c>
      <c r="V4">
        <v>50</v>
      </c>
    </row>
    <row r="5" spans="1:22" x14ac:dyDescent="0.25">
      <c r="A5" s="68" t="s">
        <v>2</v>
      </c>
      <c r="B5" s="68" t="s">
        <v>201</v>
      </c>
      <c r="C5" s="68">
        <v>0</v>
      </c>
      <c r="D5" s="68">
        <v>1</v>
      </c>
      <c r="E5" s="68">
        <v>1</v>
      </c>
      <c r="F5" s="68">
        <v>155</v>
      </c>
      <c r="Q5" t="s">
        <v>2</v>
      </c>
      <c r="R5" t="s">
        <v>201</v>
      </c>
      <c r="S5">
        <v>0</v>
      </c>
      <c r="T5">
        <v>1</v>
      </c>
      <c r="U5">
        <v>1</v>
      </c>
      <c r="V5">
        <v>155</v>
      </c>
    </row>
    <row r="6" spans="1:22" x14ac:dyDescent="0.25">
      <c r="A6" s="68" t="s">
        <v>2</v>
      </c>
      <c r="B6" s="68" t="s">
        <v>201</v>
      </c>
      <c r="C6" s="68">
        <v>1</v>
      </c>
      <c r="D6" s="68">
        <v>0</v>
      </c>
      <c r="E6" s="68">
        <v>0</v>
      </c>
      <c r="F6" s="68">
        <v>81</v>
      </c>
      <c r="Q6" t="s">
        <v>2</v>
      </c>
      <c r="R6" t="s">
        <v>201</v>
      </c>
      <c r="S6">
        <v>1</v>
      </c>
      <c r="T6">
        <v>0</v>
      </c>
      <c r="U6">
        <v>0</v>
      </c>
      <c r="V6">
        <v>81</v>
      </c>
    </row>
    <row r="7" spans="1:22" x14ac:dyDescent="0.25">
      <c r="A7" s="68" t="s">
        <v>2</v>
      </c>
      <c r="B7" s="68" t="s">
        <v>201</v>
      </c>
      <c r="C7" s="68">
        <v>1</v>
      </c>
      <c r="D7" s="68">
        <v>0</v>
      </c>
      <c r="E7" s="68">
        <v>1</v>
      </c>
      <c r="F7" s="68">
        <v>14</v>
      </c>
      <c r="Q7" t="s">
        <v>2</v>
      </c>
      <c r="R7" t="s">
        <v>201</v>
      </c>
      <c r="S7">
        <v>1</v>
      </c>
      <c r="T7">
        <v>0</v>
      </c>
      <c r="U7">
        <v>1</v>
      </c>
      <c r="V7">
        <v>14</v>
      </c>
    </row>
    <row r="8" spans="1:22" x14ac:dyDescent="0.25">
      <c r="A8" s="68" t="s">
        <v>2</v>
      </c>
      <c r="B8" s="68" t="s">
        <v>201</v>
      </c>
      <c r="C8" s="68">
        <v>1</v>
      </c>
      <c r="D8" s="68">
        <v>1</v>
      </c>
      <c r="E8" s="68">
        <v>0</v>
      </c>
      <c r="F8" s="68">
        <v>66</v>
      </c>
      <c r="Q8" t="s">
        <v>2</v>
      </c>
      <c r="R8" t="s">
        <v>201</v>
      </c>
      <c r="S8">
        <v>1</v>
      </c>
      <c r="T8">
        <v>1</v>
      </c>
      <c r="U8">
        <v>0</v>
      </c>
      <c r="V8">
        <v>66</v>
      </c>
    </row>
    <row r="9" spans="1:22" x14ac:dyDescent="0.25">
      <c r="A9" s="68" t="s">
        <v>2</v>
      </c>
      <c r="B9" s="68" t="s">
        <v>201</v>
      </c>
      <c r="C9" s="68">
        <v>1</v>
      </c>
      <c r="D9" s="68">
        <v>1</v>
      </c>
      <c r="E9" s="68">
        <v>1</v>
      </c>
      <c r="F9" s="68">
        <v>16</v>
      </c>
      <c r="Q9" t="s">
        <v>2</v>
      </c>
      <c r="R9" t="s">
        <v>201</v>
      </c>
      <c r="S9">
        <v>1</v>
      </c>
      <c r="T9">
        <v>1</v>
      </c>
      <c r="U9">
        <v>1</v>
      </c>
      <c r="V9">
        <v>16</v>
      </c>
    </row>
    <row r="10" spans="1:22" x14ac:dyDescent="0.25">
      <c r="A10" s="68" t="s">
        <v>2</v>
      </c>
      <c r="B10" s="68" t="s">
        <v>52</v>
      </c>
      <c r="C10" s="68">
        <v>0</v>
      </c>
      <c r="D10" s="68">
        <v>0</v>
      </c>
      <c r="E10" s="68">
        <v>0</v>
      </c>
      <c r="F10" s="68">
        <v>502</v>
      </c>
      <c r="Q10" t="s">
        <v>2</v>
      </c>
      <c r="R10" t="s">
        <v>52</v>
      </c>
      <c r="S10">
        <v>0</v>
      </c>
      <c r="T10">
        <v>0</v>
      </c>
      <c r="U10">
        <v>0</v>
      </c>
      <c r="V10">
        <v>502</v>
      </c>
    </row>
    <row r="11" spans="1:22" x14ac:dyDescent="0.25">
      <c r="A11" s="68" t="s">
        <v>2</v>
      </c>
      <c r="B11" s="68" t="s">
        <v>52</v>
      </c>
      <c r="C11" s="68">
        <v>0</v>
      </c>
      <c r="D11" s="68">
        <v>0</v>
      </c>
      <c r="E11" s="68">
        <v>1</v>
      </c>
      <c r="F11" s="68">
        <v>240</v>
      </c>
      <c r="Q11" t="s">
        <v>2</v>
      </c>
      <c r="R11" t="s">
        <v>52</v>
      </c>
      <c r="S11">
        <v>0</v>
      </c>
      <c r="T11">
        <v>0</v>
      </c>
      <c r="U11">
        <v>1</v>
      </c>
      <c r="V11">
        <v>240</v>
      </c>
    </row>
    <row r="12" spans="1:22" x14ac:dyDescent="0.25">
      <c r="A12" s="68" t="s">
        <v>2</v>
      </c>
      <c r="B12" s="68" t="s">
        <v>52</v>
      </c>
      <c r="C12" s="68">
        <v>0</v>
      </c>
      <c r="D12" s="68">
        <v>1</v>
      </c>
      <c r="E12" s="68">
        <v>0</v>
      </c>
      <c r="F12" s="68">
        <v>35</v>
      </c>
      <c r="Q12" t="s">
        <v>2</v>
      </c>
      <c r="R12" t="s">
        <v>52</v>
      </c>
      <c r="S12">
        <v>0</v>
      </c>
      <c r="T12">
        <v>1</v>
      </c>
      <c r="U12">
        <v>0</v>
      </c>
      <c r="V12">
        <v>35</v>
      </c>
    </row>
    <row r="13" spans="1:22" x14ac:dyDescent="0.25">
      <c r="A13" s="68" t="s">
        <v>2</v>
      </c>
      <c r="B13" s="68" t="s">
        <v>52</v>
      </c>
      <c r="C13" s="68">
        <v>0</v>
      </c>
      <c r="D13" s="68">
        <v>1</v>
      </c>
      <c r="E13" s="68">
        <v>1</v>
      </c>
      <c r="F13" s="68">
        <v>120</v>
      </c>
      <c r="Q13" t="s">
        <v>2</v>
      </c>
      <c r="R13" t="s">
        <v>52</v>
      </c>
      <c r="S13">
        <v>0</v>
      </c>
      <c r="T13">
        <v>1</v>
      </c>
      <c r="U13">
        <v>1</v>
      </c>
      <c r="V13">
        <v>120</v>
      </c>
    </row>
    <row r="14" spans="1:22" x14ac:dyDescent="0.25">
      <c r="A14" s="68" t="s">
        <v>2</v>
      </c>
      <c r="B14" s="68" t="s">
        <v>52</v>
      </c>
      <c r="C14" s="68">
        <v>1</v>
      </c>
      <c r="D14" s="68">
        <v>0</v>
      </c>
      <c r="E14" s="68">
        <v>0</v>
      </c>
      <c r="F14" s="68">
        <v>62</v>
      </c>
      <c r="Q14" t="s">
        <v>2</v>
      </c>
      <c r="R14" t="s">
        <v>52</v>
      </c>
      <c r="S14">
        <v>1</v>
      </c>
      <c r="T14">
        <v>0</v>
      </c>
      <c r="U14">
        <v>0</v>
      </c>
      <c r="V14">
        <v>62</v>
      </c>
    </row>
    <row r="15" spans="1:22" x14ac:dyDescent="0.25">
      <c r="A15" s="68" t="s">
        <v>2</v>
      </c>
      <c r="B15" s="68" t="s">
        <v>52</v>
      </c>
      <c r="C15" s="68">
        <v>1</v>
      </c>
      <c r="D15" s="68">
        <v>0</v>
      </c>
      <c r="E15" s="68">
        <v>1</v>
      </c>
      <c r="F15" s="68">
        <v>7</v>
      </c>
      <c r="Q15" t="s">
        <v>2</v>
      </c>
      <c r="R15" t="s">
        <v>52</v>
      </c>
      <c r="S15">
        <v>1</v>
      </c>
      <c r="T15">
        <v>0</v>
      </c>
      <c r="U15">
        <v>1</v>
      </c>
      <c r="V15">
        <v>7</v>
      </c>
    </row>
    <row r="16" spans="1:22" x14ac:dyDescent="0.25">
      <c r="A16" s="68" t="s">
        <v>2</v>
      </c>
      <c r="B16" s="68" t="s">
        <v>52</v>
      </c>
      <c r="C16" s="68">
        <v>1</v>
      </c>
      <c r="D16" s="68">
        <v>1</v>
      </c>
      <c r="E16" s="68">
        <v>0</v>
      </c>
      <c r="F16" s="68">
        <v>33</v>
      </c>
      <c r="Q16" t="s">
        <v>2</v>
      </c>
      <c r="R16" t="s">
        <v>52</v>
      </c>
      <c r="S16">
        <v>1</v>
      </c>
      <c r="T16">
        <v>1</v>
      </c>
      <c r="U16">
        <v>0</v>
      </c>
      <c r="V16">
        <v>33</v>
      </c>
    </row>
    <row r="17" spans="1:22" x14ac:dyDescent="0.25">
      <c r="A17" s="68" t="s">
        <v>2</v>
      </c>
      <c r="B17" s="68" t="s">
        <v>52</v>
      </c>
      <c r="C17" s="68">
        <v>1</v>
      </c>
      <c r="D17" s="68">
        <v>1</v>
      </c>
      <c r="E17" s="68">
        <v>1</v>
      </c>
      <c r="F17" s="68">
        <v>7</v>
      </c>
      <c r="Q17" t="s">
        <v>2</v>
      </c>
      <c r="R17" t="s">
        <v>52</v>
      </c>
      <c r="S17">
        <v>1</v>
      </c>
      <c r="T17">
        <v>1</v>
      </c>
      <c r="U17">
        <v>1</v>
      </c>
      <c r="V17">
        <v>7</v>
      </c>
    </row>
    <row r="18" spans="1:22" x14ac:dyDescent="0.25">
      <c r="A18" s="68" t="s">
        <v>2</v>
      </c>
      <c r="B18" s="68" t="s">
        <v>200</v>
      </c>
      <c r="C18" s="68">
        <v>0</v>
      </c>
      <c r="D18" s="68">
        <v>0</v>
      </c>
      <c r="E18" s="68">
        <v>0</v>
      </c>
      <c r="F18" s="68">
        <v>6088</v>
      </c>
      <c r="Q18" t="s">
        <v>2</v>
      </c>
      <c r="R18" t="s">
        <v>200</v>
      </c>
      <c r="S18">
        <v>0</v>
      </c>
      <c r="T18">
        <v>0</v>
      </c>
      <c r="U18">
        <v>0</v>
      </c>
      <c r="V18">
        <v>6088</v>
      </c>
    </row>
    <row r="19" spans="1:22" x14ac:dyDescent="0.25">
      <c r="A19" s="68" t="s">
        <v>2</v>
      </c>
      <c r="B19" s="68" t="s">
        <v>200</v>
      </c>
      <c r="C19" s="68">
        <v>0</v>
      </c>
      <c r="D19" s="68">
        <v>0</v>
      </c>
      <c r="E19" s="68">
        <v>1</v>
      </c>
      <c r="F19" s="68">
        <v>6540</v>
      </c>
      <c r="Q19" t="s">
        <v>2</v>
      </c>
      <c r="R19" t="s">
        <v>200</v>
      </c>
      <c r="S19">
        <v>0</v>
      </c>
      <c r="T19">
        <v>0</v>
      </c>
      <c r="U19">
        <v>1</v>
      </c>
      <c r="V19">
        <v>6540</v>
      </c>
    </row>
    <row r="20" spans="1:22" x14ac:dyDescent="0.25">
      <c r="A20" s="68" t="s">
        <v>2</v>
      </c>
      <c r="B20" s="68" t="s">
        <v>200</v>
      </c>
      <c r="C20" s="68">
        <v>0</v>
      </c>
      <c r="D20" s="68">
        <v>1</v>
      </c>
      <c r="E20" s="68">
        <v>0</v>
      </c>
      <c r="F20" s="68">
        <v>1257</v>
      </c>
      <c r="Q20" t="s">
        <v>2</v>
      </c>
      <c r="R20" t="s">
        <v>200</v>
      </c>
      <c r="S20">
        <v>0</v>
      </c>
      <c r="T20">
        <v>1</v>
      </c>
      <c r="U20">
        <v>0</v>
      </c>
      <c r="V20">
        <v>1257</v>
      </c>
    </row>
    <row r="21" spans="1:22" x14ac:dyDescent="0.25">
      <c r="A21" s="68" t="s">
        <v>2</v>
      </c>
      <c r="B21" s="68" t="s">
        <v>200</v>
      </c>
      <c r="C21" s="68">
        <v>0</v>
      </c>
      <c r="D21" s="68">
        <v>1</v>
      </c>
      <c r="E21" s="68">
        <v>1</v>
      </c>
      <c r="F21" s="68">
        <v>5151</v>
      </c>
      <c r="Q21" t="s">
        <v>2</v>
      </c>
      <c r="R21" t="s">
        <v>200</v>
      </c>
      <c r="S21">
        <v>0</v>
      </c>
      <c r="T21">
        <v>1</v>
      </c>
      <c r="U21">
        <v>1</v>
      </c>
      <c r="V21">
        <v>5151</v>
      </c>
    </row>
    <row r="22" spans="1:22" x14ac:dyDescent="0.25">
      <c r="A22" s="68" t="s">
        <v>2</v>
      </c>
      <c r="B22" s="68" t="s">
        <v>200</v>
      </c>
      <c r="C22" s="68">
        <v>1</v>
      </c>
      <c r="D22" s="68">
        <v>0</v>
      </c>
      <c r="E22" s="68">
        <v>0</v>
      </c>
      <c r="F22" s="68">
        <v>2811</v>
      </c>
      <c r="Q22" t="s">
        <v>2</v>
      </c>
      <c r="R22" t="s">
        <v>200</v>
      </c>
      <c r="S22">
        <v>1</v>
      </c>
      <c r="T22">
        <v>0</v>
      </c>
      <c r="U22">
        <v>0</v>
      </c>
      <c r="V22">
        <v>2811</v>
      </c>
    </row>
    <row r="23" spans="1:22" x14ac:dyDescent="0.25">
      <c r="A23" s="68" t="s">
        <v>2</v>
      </c>
      <c r="B23" s="68" t="s">
        <v>200</v>
      </c>
      <c r="C23" s="68">
        <v>1</v>
      </c>
      <c r="D23" s="68">
        <v>0</v>
      </c>
      <c r="E23" s="68">
        <v>1</v>
      </c>
      <c r="F23" s="68">
        <v>409</v>
      </c>
      <c r="Q23" t="s">
        <v>2</v>
      </c>
      <c r="R23" t="s">
        <v>200</v>
      </c>
      <c r="S23">
        <v>1</v>
      </c>
      <c r="T23">
        <v>0</v>
      </c>
      <c r="U23">
        <v>1</v>
      </c>
      <c r="V23">
        <v>409</v>
      </c>
    </row>
    <row r="24" spans="1:22" x14ac:dyDescent="0.25">
      <c r="A24" s="68" t="s">
        <v>2</v>
      </c>
      <c r="B24" s="68" t="s">
        <v>200</v>
      </c>
      <c r="C24" s="68">
        <v>1</v>
      </c>
      <c r="D24" s="68">
        <v>1</v>
      </c>
      <c r="E24" s="68">
        <v>0</v>
      </c>
      <c r="F24" s="68">
        <v>1807</v>
      </c>
      <c r="Q24" t="s">
        <v>2</v>
      </c>
      <c r="R24" t="s">
        <v>200</v>
      </c>
      <c r="S24">
        <v>1</v>
      </c>
      <c r="T24">
        <v>1</v>
      </c>
      <c r="U24">
        <v>0</v>
      </c>
      <c r="V24">
        <v>1807</v>
      </c>
    </row>
    <row r="25" spans="1:22" x14ac:dyDescent="0.25">
      <c r="A25" s="68" t="s">
        <v>2</v>
      </c>
      <c r="B25" s="68" t="s">
        <v>200</v>
      </c>
      <c r="C25" s="68">
        <v>1</v>
      </c>
      <c r="D25" s="68">
        <v>1</v>
      </c>
      <c r="E25" s="68">
        <v>1</v>
      </c>
      <c r="F25" s="68">
        <v>317</v>
      </c>
      <c r="Q25" t="s">
        <v>2</v>
      </c>
      <c r="R25" t="s">
        <v>200</v>
      </c>
      <c r="S25">
        <v>1</v>
      </c>
      <c r="T25">
        <v>1</v>
      </c>
      <c r="U25">
        <v>1</v>
      </c>
      <c r="V25">
        <v>317</v>
      </c>
    </row>
    <row r="26" spans="1:22" x14ac:dyDescent="0.25">
      <c r="A26" s="68" t="s">
        <v>4</v>
      </c>
      <c r="B26" s="68" t="s">
        <v>201</v>
      </c>
      <c r="C26" s="68">
        <v>0</v>
      </c>
      <c r="D26" s="68">
        <v>0</v>
      </c>
      <c r="E26" s="68">
        <v>0</v>
      </c>
      <c r="F26" s="68">
        <v>810</v>
      </c>
      <c r="Q26" t="s">
        <v>4</v>
      </c>
      <c r="R26" t="s">
        <v>201</v>
      </c>
      <c r="S26">
        <v>0</v>
      </c>
      <c r="T26">
        <v>0</v>
      </c>
      <c r="U26">
        <v>0</v>
      </c>
      <c r="V26">
        <v>810</v>
      </c>
    </row>
    <row r="27" spans="1:22" x14ac:dyDescent="0.25">
      <c r="A27" s="68" t="s">
        <v>4</v>
      </c>
      <c r="B27" s="68" t="s">
        <v>201</v>
      </c>
      <c r="C27" s="68">
        <v>0</v>
      </c>
      <c r="D27" s="68">
        <v>0</v>
      </c>
      <c r="E27" s="68">
        <v>1</v>
      </c>
      <c r="F27" s="68">
        <v>1241</v>
      </c>
      <c r="Q27" t="s">
        <v>4</v>
      </c>
      <c r="R27" t="s">
        <v>201</v>
      </c>
      <c r="S27">
        <v>0</v>
      </c>
      <c r="T27">
        <v>0</v>
      </c>
      <c r="U27">
        <v>1</v>
      </c>
      <c r="V27">
        <v>1241</v>
      </c>
    </row>
    <row r="28" spans="1:22" x14ac:dyDescent="0.25">
      <c r="A28" s="68" t="s">
        <v>4</v>
      </c>
      <c r="B28" s="68" t="s">
        <v>201</v>
      </c>
      <c r="C28" s="68">
        <v>0</v>
      </c>
      <c r="D28" s="68">
        <v>1</v>
      </c>
      <c r="E28" s="68">
        <v>0</v>
      </c>
      <c r="F28" s="68">
        <v>254</v>
      </c>
      <c r="Q28" t="s">
        <v>4</v>
      </c>
      <c r="R28" t="s">
        <v>201</v>
      </c>
      <c r="S28">
        <v>0</v>
      </c>
      <c r="T28">
        <v>1</v>
      </c>
      <c r="U28">
        <v>0</v>
      </c>
      <c r="V28">
        <v>254</v>
      </c>
    </row>
    <row r="29" spans="1:22" x14ac:dyDescent="0.25">
      <c r="A29" s="68" t="s">
        <v>4</v>
      </c>
      <c r="B29" s="68" t="s">
        <v>201</v>
      </c>
      <c r="C29" s="68">
        <v>0</v>
      </c>
      <c r="D29" s="68">
        <v>1</v>
      </c>
      <c r="E29" s="68">
        <v>1</v>
      </c>
      <c r="F29" s="68">
        <v>723</v>
      </c>
      <c r="Q29" t="s">
        <v>4</v>
      </c>
      <c r="R29" t="s">
        <v>201</v>
      </c>
      <c r="S29">
        <v>0</v>
      </c>
      <c r="T29">
        <v>1</v>
      </c>
      <c r="U29">
        <v>1</v>
      </c>
      <c r="V29">
        <v>723</v>
      </c>
    </row>
    <row r="30" spans="1:22" x14ac:dyDescent="0.25">
      <c r="A30" s="68" t="s">
        <v>4</v>
      </c>
      <c r="B30" s="68" t="s">
        <v>201</v>
      </c>
      <c r="C30" s="68">
        <v>1</v>
      </c>
      <c r="D30" s="68">
        <v>0</v>
      </c>
      <c r="E30" s="68">
        <v>0</v>
      </c>
      <c r="F30" s="68">
        <v>134</v>
      </c>
      <c r="Q30" t="s">
        <v>4</v>
      </c>
      <c r="R30" t="s">
        <v>201</v>
      </c>
      <c r="S30">
        <v>1</v>
      </c>
      <c r="T30">
        <v>0</v>
      </c>
      <c r="U30">
        <v>0</v>
      </c>
      <c r="V30">
        <v>134</v>
      </c>
    </row>
    <row r="31" spans="1:22" x14ac:dyDescent="0.25">
      <c r="A31" s="68" t="s">
        <v>4</v>
      </c>
      <c r="B31" s="68" t="s">
        <v>201</v>
      </c>
      <c r="C31" s="68">
        <v>1</v>
      </c>
      <c r="D31" s="68">
        <v>0</v>
      </c>
      <c r="E31" s="68">
        <v>1</v>
      </c>
      <c r="F31" s="68">
        <v>2464</v>
      </c>
      <c r="Q31" t="s">
        <v>4</v>
      </c>
      <c r="R31" t="s">
        <v>201</v>
      </c>
      <c r="S31">
        <v>1</v>
      </c>
      <c r="T31">
        <v>0</v>
      </c>
      <c r="U31">
        <v>1</v>
      </c>
      <c r="V31">
        <v>2464</v>
      </c>
    </row>
    <row r="32" spans="1:22" x14ac:dyDescent="0.25">
      <c r="A32" s="68" t="s">
        <v>4</v>
      </c>
      <c r="B32" s="68" t="s">
        <v>201</v>
      </c>
      <c r="C32" s="68">
        <v>1</v>
      </c>
      <c r="D32" s="68">
        <v>1</v>
      </c>
      <c r="E32" s="68">
        <v>0</v>
      </c>
      <c r="F32" s="68">
        <v>191</v>
      </c>
      <c r="Q32" t="s">
        <v>4</v>
      </c>
      <c r="R32" t="s">
        <v>201</v>
      </c>
      <c r="S32">
        <v>1</v>
      </c>
      <c r="T32">
        <v>1</v>
      </c>
      <c r="U32">
        <v>0</v>
      </c>
      <c r="V32">
        <v>191</v>
      </c>
    </row>
    <row r="33" spans="1:22" x14ac:dyDescent="0.25">
      <c r="A33" s="68" t="s">
        <v>4</v>
      </c>
      <c r="B33" s="68" t="s">
        <v>201</v>
      </c>
      <c r="C33" s="68">
        <v>1</v>
      </c>
      <c r="D33" s="68">
        <v>1</v>
      </c>
      <c r="E33" s="68">
        <v>1</v>
      </c>
      <c r="F33" s="68">
        <v>3408</v>
      </c>
      <c r="Q33" t="s">
        <v>4</v>
      </c>
      <c r="R33" t="s">
        <v>201</v>
      </c>
      <c r="S33">
        <v>1</v>
      </c>
      <c r="T33">
        <v>1</v>
      </c>
      <c r="U33">
        <v>1</v>
      </c>
      <c r="V33">
        <v>3408</v>
      </c>
    </row>
    <row r="34" spans="1:22" x14ac:dyDescent="0.25">
      <c r="A34" s="68" t="s">
        <v>4</v>
      </c>
      <c r="B34" s="68" t="s">
        <v>52</v>
      </c>
      <c r="C34" s="68">
        <v>0</v>
      </c>
      <c r="D34" s="68">
        <v>0</v>
      </c>
      <c r="E34" s="68">
        <v>0</v>
      </c>
      <c r="F34" s="68">
        <v>2139</v>
      </c>
      <c r="Q34" t="s">
        <v>4</v>
      </c>
      <c r="R34" t="s">
        <v>52</v>
      </c>
      <c r="S34">
        <v>0</v>
      </c>
      <c r="T34">
        <v>0</v>
      </c>
      <c r="U34">
        <v>0</v>
      </c>
      <c r="V34">
        <v>2139</v>
      </c>
    </row>
    <row r="35" spans="1:22" x14ac:dyDescent="0.25">
      <c r="A35" s="68" t="s">
        <v>4</v>
      </c>
      <c r="B35" s="68" t="s">
        <v>52</v>
      </c>
      <c r="C35" s="68">
        <v>0</v>
      </c>
      <c r="D35" s="68">
        <v>0</v>
      </c>
      <c r="E35" s="68">
        <v>1</v>
      </c>
      <c r="F35" s="68">
        <v>1664</v>
      </c>
      <c r="Q35" t="s">
        <v>4</v>
      </c>
      <c r="R35" t="s">
        <v>52</v>
      </c>
      <c r="S35">
        <v>0</v>
      </c>
      <c r="T35">
        <v>0</v>
      </c>
      <c r="U35">
        <v>1</v>
      </c>
      <c r="V35">
        <v>1664</v>
      </c>
    </row>
    <row r="36" spans="1:22" x14ac:dyDescent="0.25">
      <c r="A36" s="68" t="s">
        <v>4</v>
      </c>
      <c r="B36" s="68" t="s">
        <v>52</v>
      </c>
      <c r="C36" s="68">
        <v>0</v>
      </c>
      <c r="D36" s="68">
        <v>1</v>
      </c>
      <c r="E36" s="68">
        <v>0</v>
      </c>
      <c r="F36" s="68">
        <v>154</v>
      </c>
      <c r="Q36" t="s">
        <v>4</v>
      </c>
      <c r="R36" t="s">
        <v>52</v>
      </c>
      <c r="S36">
        <v>0</v>
      </c>
      <c r="T36">
        <v>1</v>
      </c>
      <c r="U36">
        <v>0</v>
      </c>
      <c r="V36">
        <v>154</v>
      </c>
    </row>
    <row r="37" spans="1:22" x14ac:dyDescent="0.25">
      <c r="A37" s="68" t="s">
        <v>4</v>
      </c>
      <c r="B37" s="68" t="s">
        <v>52</v>
      </c>
      <c r="C37" s="68">
        <v>0</v>
      </c>
      <c r="D37" s="68">
        <v>1</v>
      </c>
      <c r="E37" s="68">
        <v>1</v>
      </c>
      <c r="F37" s="68">
        <v>311</v>
      </c>
      <c r="Q37" t="s">
        <v>4</v>
      </c>
      <c r="R37" t="s">
        <v>52</v>
      </c>
      <c r="S37">
        <v>0</v>
      </c>
      <c r="T37">
        <v>1</v>
      </c>
      <c r="U37">
        <v>1</v>
      </c>
      <c r="V37">
        <v>311</v>
      </c>
    </row>
    <row r="38" spans="1:22" x14ac:dyDescent="0.25">
      <c r="A38" s="68" t="s">
        <v>4</v>
      </c>
      <c r="B38" s="68" t="s">
        <v>52</v>
      </c>
      <c r="C38" s="68">
        <v>1</v>
      </c>
      <c r="D38" s="68">
        <v>0</v>
      </c>
      <c r="E38" s="68">
        <v>0</v>
      </c>
      <c r="F38" s="68">
        <v>297</v>
      </c>
      <c r="Q38" t="s">
        <v>4</v>
      </c>
      <c r="R38" t="s">
        <v>52</v>
      </c>
      <c r="S38">
        <v>1</v>
      </c>
      <c r="T38">
        <v>0</v>
      </c>
      <c r="U38">
        <v>0</v>
      </c>
      <c r="V38">
        <v>297</v>
      </c>
    </row>
    <row r="39" spans="1:22" x14ac:dyDescent="0.25">
      <c r="A39" s="68" t="s">
        <v>4</v>
      </c>
      <c r="B39" s="68" t="s">
        <v>52</v>
      </c>
      <c r="C39" s="68">
        <v>1</v>
      </c>
      <c r="D39" s="68">
        <v>0</v>
      </c>
      <c r="E39" s="68">
        <v>1</v>
      </c>
      <c r="F39" s="68">
        <v>2496</v>
      </c>
      <c r="Q39" t="s">
        <v>4</v>
      </c>
      <c r="R39" t="s">
        <v>52</v>
      </c>
      <c r="S39">
        <v>1</v>
      </c>
      <c r="T39">
        <v>0</v>
      </c>
      <c r="U39">
        <v>1</v>
      </c>
      <c r="V39">
        <v>2496</v>
      </c>
    </row>
    <row r="40" spans="1:22" x14ac:dyDescent="0.25">
      <c r="A40" s="68" t="s">
        <v>4</v>
      </c>
      <c r="B40" s="68" t="s">
        <v>52</v>
      </c>
      <c r="C40" s="68">
        <v>1</v>
      </c>
      <c r="D40" s="68">
        <v>1</v>
      </c>
      <c r="E40" s="68">
        <v>0</v>
      </c>
      <c r="F40" s="68">
        <v>102</v>
      </c>
      <c r="Q40" t="s">
        <v>4</v>
      </c>
      <c r="R40" t="s">
        <v>52</v>
      </c>
      <c r="S40">
        <v>1</v>
      </c>
      <c r="T40">
        <v>1</v>
      </c>
      <c r="U40">
        <v>0</v>
      </c>
      <c r="V40">
        <v>102</v>
      </c>
    </row>
    <row r="41" spans="1:22" x14ac:dyDescent="0.25">
      <c r="A41" s="68" t="s">
        <v>4</v>
      </c>
      <c r="B41" s="68" t="s">
        <v>52</v>
      </c>
      <c r="C41" s="68">
        <v>1</v>
      </c>
      <c r="D41" s="68">
        <v>1</v>
      </c>
      <c r="E41" s="68">
        <v>1</v>
      </c>
      <c r="F41" s="68">
        <v>1138</v>
      </c>
      <c r="Q41" t="s">
        <v>4</v>
      </c>
      <c r="R41" t="s">
        <v>52</v>
      </c>
      <c r="S41">
        <v>1</v>
      </c>
      <c r="T41">
        <v>1</v>
      </c>
      <c r="U41">
        <v>1</v>
      </c>
      <c r="V41">
        <v>1138</v>
      </c>
    </row>
    <row r="42" spans="1:22" x14ac:dyDescent="0.25">
      <c r="A42" s="68" t="s">
        <v>4</v>
      </c>
      <c r="B42" s="68" t="s">
        <v>200</v>
      </c>
      <c r="C42" s="68">
        <v>0</v>
      </c>
      <c r="D42" s="68">
        <v>0</v>
      </c>
      <c r="E42" s="68">
        <v>0</v>
      </c>
      <c r="F42" s="68">
        <v>16227</v>
      </c>
      <c r="Q42" t="s">
        <v>4</v>
      </c>
      <c r="R42" t="s">
        <v>200</v>
      </c>
      <c r="S42">
        <v>0</v>
      </c>
      <c r="T42">
        <v>0</v>
      </c>
      <c r="U42">
        <v>0</v>
      </c>
      <c r="V42">
        <v>16227</v>
      </c>
    </row>
    <row r="43" spans="1:22" x14ac:dyDescent="0.25">
      <c r="A43" s="68" t="s">
        <v>4</v>
      </c>
      <c r="B43" s="68" t="s">
        <v>200</v>
      </c>
      <c r="C43" s="68">
        <v>0</v>
      </c>
      <c r="D43" s="68">
        <v>0</v>
      </c>
      <c r="E43" s="68">
        <v>1</v>
      </c>
      <c r="F43" s="68">
        <v>18616</v>
      </c>
      <c r="Q43" t="s">
        <v>4</v>
      </c>
      <c r="R43" t="s">
        <v>200</v>
      </c>
      <c r="S43">
        <v>0</v>
      </c>
      <c r="T43">
        <v>0</v>
      </c>
      <c r="U43">
        <v>1</v>
      </c>
      <c r="V43">
        <v>18616</v>
      </c>
    </row>
    <row r="44" spans="1:22" x14ac:dyDescent="0.25">
      <c r="A44" s="68" t="s">
        <v>4</v>
      </c>
      <c r="B44" s="68" t="s">
        <v>200</v>
      </c>
      <c r="C44" s="68">
        <v>0</v>
      </c>
      <c r="D44" s="68">
        <v>1</v>
      </c>
      <c r="E44" s="68">
        <v>0</v>
      </c>
      <c r="F44" s="68">
        <v>1941</v>
      </c>
      <c r="Q44" t="s">
        <v>4</v>
      </c>
      <c r="R44" t="s">
        <v>200</v>
      </c>
      <c r="S44">
        <v>0</v>
      </c>
      <c r="T44">
        <v>1</v>
      </c>
      <c r="U44">
        <v>0</v>
      </c>
      <c r="V44">
        <v>1941</v>
      </c>
    </row>
    <row r="45" spans="1:22" x14ac:dyDescent="0.25">
      <c r="A45" s="68" t="s">
        <v>4</v>
      </c>
      <c r="B45" s="68" t="s">
        <v>200</v>
      </c>
      <c r="C45" s="68">
        <v>0</v>
      </c>
      <c r="D45" s="68">
        <v>1</v>
      </c>
      <c r="E45" s="68">
        <v>1</v>
      </c>
      <c r="F45" s="68">
        <v>6909</v>
      </c>
      <c r="Q45" t="s">
        <v>4</v>
      </c>
      <c r="R45" t="s">
        <v>200</v>
      </c>
      <c r="S45">
        <v>0</v>
      </c>
      <c r="T45">
        <v>1</v>
      </c>
      <c r="U45">
        <v>1</v>
      </c>
      <c r="V45">
        <v>6909</v>
      </c>
    </row>
    <row r="46" spans="1:22" x14ac:dyDescent="0.25">
      <c r="A46" s="68" t="s">
        <v>4</v>
      </c>
      <c r="B46" s="68" t="s">
        <v>200</v>
      </c>
      <c r="C46" s="68">
        <v>1</v>
      </c>
      <c r="D46" s="68">
        <v>0</v>
      </c>
      <c r="E46" s="68">
        <v>0</v>
      </c>
      <c r="F46" s="68">
        <v>2207</v>
      </c>
      <c r="Q46" t="s">
        <v>4</v>
      </c>
      <c r="R46" t="s">
        <v>200</v>
      </c>
      <c r="S46">
        <v>1</v>
      </c>
      <c r="T46">
        <v>0</v>
      </c>
      <c r="U46">
        <v>0</v>
      </c>
      <c r="V46">
        <v>2207</v>
      </c>
    </row>
    <row r="47" spans="1:22" x14ac:dyDescent="0.25">
      <c r="A47" s="68" t="s">
        <v>4</v>
      </c>
      <c r="B47" s="68" t="s">
        <v>200</v>
      </c>
      <c r="C47" s="68">
        <v>1</v>
      </c>
      <c r="D47" s="68">
        <v>0</v>
      </c>
      <c r="E47" s="68">
        <v>1</v>
      </c>
      <c r="F47" s="68">
        <v>42458</v>
      </c>
      <c r="Q47" t="s">
        <v>4</v>
      </c>
      <c r="R47" t="s">
        <v>200</v>
      </c>
      <c r="S47">
        <v>1</v>
      </c>
      <c r="T47">
        <v>0</v>
      </c>
      <c r="U47">
        <v>1</v>
      </c>
      <c r="V47">
        <v>42458</v>
      </c>
    </row>
    <row r="48" spans="1:22" x14ac:dyDescent="0.25">
      <c r="A48" s="68" t="s">
        <v>4</v>
      </c>
      <c r="B48" s="68" t="s">
        <v>200</v>
      </c>
      <c r="C48" s="68">
        <v>1</v>
      </c>
      <c r="D48" s="68">
        <v>1</v>
      </c>
      <c r="E48" s="68">
        <v>0</v>
      </c>
      <c r="F48" s="68">
        <v>1556</v>
      </c>
      <c r="Q48" t="s">
        <v>4</v>
      </c>
      <c r="R48" t="s">
        <v>200</v>
      </c>
      <c r="S48">
        <v>1</v>
      </c>
      <c r="T48">
        <v>1</v>
      </c>
      <c r="U48">
        <v>0</v>
      </c>
      <c r="V48">
        <v>1556</v>
      </c>
    </row>
    <row r="49" spans="1:22" x14ac:dyDescent="0.25">
      <c r="A49" s="68" t="s">
        <v>4</v>
      </c>
      <c r="B49" s="68" t="s">
        <v>200</v>
      </c>
      <c r="C49" s="68">
        <v>1</v>
      </c>
      <c r="D49" s="68">
        <v>1</v>
      </c>
      <c r="E49" s="68">
        <v>1</v>
      </c>
      <c r="F49" s="68">
        <v>30341</v>
      </c>
      <c r="Q49" t="s">
        <v>4</v>
      </c>
      <c r="R49" t="s">
        <v>200</v>
      </c>
      <c r="S49">
        <v>1</v>
      </c>
      <c r="T49">
        <v>1</v>
      </c>
      <c r="U49">
        <v>1</v>
      </c>
      <c r="V49">
        <v>30341</v>
      </c>
    </row>
    <row r="50" spans="1:22" x14ac:dyDescent="0.25">
      <c r="A50" s="68" t="s">
        <v>15</v>
      </c>
      <c r="B50" s="68" t="s">
        <v>201</v>
      </c>
      <c r="C50" s="68">
        <v>0</v>
      </c>
      <c r="D50" s="68">
        <v>0</v>
      </c>
      <c r="E50" s="68">
        <v>0</v>
      </c>
      <c r="F50" s="68">
        <v>59</v>
      </c>
      <c r="Q50" t="s">
        <v>15</v>
      </c>
      <c r="R50" t="s">
        <v>201</v>
      </c>
      <c r="S50">
        <v>0</v>
      </c>
      <c r="T50">
        <v>0</v>
      </c>
      <c r="U50">
        <v>0</v>
      </c>
      <c r="V50">
        <v>59</v>
      </c>
    </row>
    <row r="51" spans="1:22" x14ac:dyDescent="0.25">
      <c r="A51" s="68" t="s">
        <v>15</v>
      </c>
      <c r="B51" s="68" t="s">
        <v>201</v>
      </c>
      <c r="C51" s="68">
        <v>0</v>
      </c>
      <c r="D51" s="68">
        <v>0</v>
      </c>
      <c r="E51" s="68">
        <v>1</v>
      </c>
      <c r="F51" s="68">
        <v>205</v>
      </c>
      <c r="Q51" t="s">
        <v>15</v>
      </c>
      <c r="R51" t="s">
        <v>201</v>
      </c>
      <c r="S51">
        <v>0</v>
      </c>
      <c r="T51">
        <v>0</v>
      </c>
      <c r="U51">
        <v>1</v>
      </c>
      <c r="V51">
        <v>205</v>
      </c>
    </row>
    <row r="52" spans="1:22" x14ac:dyDescent="0.25">
      <c r="A52" s="68" t="s">
        <v>15</v>
      </c>
      <c r="B52" s="68" t="s">
        <v>201</v>
      </c>
      <c r="C52" s="68">
        <v>0</v>
      </c>
      <c r="D52" s="68">
        <v>1</v>
      </c>
      <c r="E52" s="68">
        <v>0</v>
      </c>
      <c r="F52" s="68">
        <v>12</v>
      </c>
      <c r="Q52" t="s">
        <v>15</v>
      </c>
      <c r="R52" t="s">
        <v>201</v>
      </c>
      <c r="S52">
        <v>0</v>
      </c>
      <c r="T52">
        <v>1</v>
      </c>
      <c r="U52">
        <v>0</v>
      </c>
      <c r="V52">
        <v>12</v>
      </c>
    </row>
    <row r="53" spans="1:22" x14ac:dyDescent="0.25">
      <c r="A53" s="68" t="s">
        <v>15</v>
      </c>
      <c r="B53" s="68" t="s">
        <v>201</v>
      </c>
      <c r="C53" s="68">
        <v>0</v>
      </c>
      <c r="D53" s="68">
        <v>1</v>
      </c>
      <c r="E53" s="68">
        <v>1</v>
      </c>
      <c r="F53" s="68">
        <v>10</v>
      </c>
      <c r="Q53" t="s">
        <v>15</v>
      </c>
      <c r="R53" t="s">
        <v>201</v>
      </c>
      <c r="S53">
        <v>0</v>
      </c>
      <c r="T53">
        <v>1</v>
      </c>
      <c r="U53">
        <v>1</v>
      </c>
      <c r="V53">
        <v>10</v>
      </c>
    </row>
    <row r="54" spans="1:22" x14ac:dyDescent="0.25">
      <c r="A54" s="68" t="s">
        <v>15</v>
      </c>
      <c r="B54" s="68" t="s">
        <v>201</v>
      </c>
      <c r="C54" s="68">
        <v>1</v>
      </c>
      <c r="D54" s="68">
        <v>0</v>
      </c>
      <c r="E54" s="68">
        <v>0</v>
      </c>
      <c r="F54" s="68">
        <v>51</v>
      </c>
      <c r="Q54" t="s">
        <v>15</v>
      </c>
      <c r="R54" t="s">
        <v>201</v>
      </c>
      <c r="S54">
        <v>1</v>
      </c>
      <c r="T54">
        <v>0</v>
      </c>
      <c r="U54">
        <v>0</v>
      </c>
      <c r="V54">
        <v>51</v>
      </c>
    </row>
    <row r="55" spans="1:22" x14ac:dyDescent="0.25">
      <c r="A55" s="68" t="s">
        <v>15</v>
      </c>
      <c r="B55" s="68" t="s">
        <v>201</v>
      </c>
      <c r="C55" s="68">
        <v>1</v>
      </c>
      <c r="D55" s="68">
        <v>0</v>
      </c>
      <c r="E55" s="68">
        <v>1</v>
      </c>
      <c r="F55" s="68">
        <v>8</v>
      </c>
      <c r="Q55" t="s">
        <v>15</v>
      </c>
      <c r="R55" t="s">
        <v>201</v>
      </c>
      <c r="S55">
        <v>1</v>
      </c>
      <c r="T55">
        <v>0</v>
      </c>
      <c r="U55">
        <v>1</v>
      </c>
      <c r="V55">
        <v>8</v>
      </c>
    </row>
    <row r="56" spans="1:22" x14ac:dyDescent="0.25">
      <c r="A56" s="68" t="s">
        <v>15</v>
      </c>
      <c r="B56" s="68" t="s">
        <v>201</v>
      </c>
      <c r="C56" s="68">
        <v>1</v>
      </c>
      <c r="D56" s="68">
        <v>1</v>
      </c>
      <c r="E56" s="68">
        <v>0</v>
      </c>
      <c r="F56" s="68">
        <v>133</v>
      </c>
      <c r="Q56" t="s">
        <v>15</v>
      </c>
      <c r="R56" t="s">
        <v>201</v>
      </c>
      <c r="S56">
        <v>1</v>
      </c>
      <c r="T56">
        <v>1</v>
      </c>
      <c r="U56">
        <v>0</v>
      </c>
      <c r="V56">
        <v>133</v>
      </c>
    </row>
    <row r="57" spans="1:22" x14ac:dyDescent="0.25">
      <c r="A57" s="68" t="s">
        <v>15</v>
      </c>
      <c r="B57" s="68" t="s">
        <v>201</v>
      </c>
      <c r="C57" s="68">
        <v>1</v>
      </c>
      <c r="D57" s="68">
        <v>1</v>
      </c>
      <c r="E57" s="68">
        <v>1</v>
      </c>
      <c r="F57" s="68">
        <v>30</v>
      </c>
      <c r="Q57" t="s">
        <v>15</v>
      </c>
      <c r="R57" t="s">
        <v>201</v>
      </c>
      <c r="S57">
        <v>1</v>
      </c>
      <c r="T57">
        <v>1</v>
      </c>
      <c r="U57">
        <v>1</v>
      </c>
      <c r="V57">
        <v>30</v>
      </c>
    </row>
    <row r="58" spans="1:22" x14ac:dyDescent="0.25">
      <c r="A58" s="68" t="s">
        <v>15</v>
      </c>
      <c r="B58" s="68" t="s">
        <v>52</v>
      </c>
      <c r="C58" s="68">
        <v>0</v>
      </c>
      <c r="D58" s="68">
        <v>0</v>
      </c>
      <c r="E58" s="68">
        <v>0</v>
      </c>
      <c r="F58" s="68">
        <v>127</v>
      </c>
      <c r="Q58" t="s">
        <v>15</v>
      </c>
      <c r="R58" t="s">
        <v>52</v>
      </c>
      <c r="S58">
        <v>0</v>
      </c>
      <c r="T58">
        <v>0</v>
      </c>
      <c r="U58">
        <v>0</v>
      </c>
      <c r="V58">
        <v>127</v>
      </c>
    </row>
    <row r="59" spans="1:22" x14ac:dyDescent="0.25">
      <c r="A59" s="68" t="s">
        <v>15</v>
      </c>
      <c r="B59" s="68" t="s">
        <v>52</v>
      </c>
      <c r="C59" s="68">
        <v>0</v>
      </c>
      <c r="D59" s="68">
        <v>0</v>
      </c>
      <c r="E59" s="68">
        <v>1</v>
      </c>
      <c r="F59" s="68">
        <v>233</v>
      </c>
      <c r="Q59" t="s">
        <v>15</v>
      </c>
      <c r="R59" t="s">
        <v>52</v>
      </c>
      <c r="S59">
        <v>0</v>
      </c>
      <c r="T59">
        <v>0</v>
      </c>
      <c r="U59">
        <v>1</v>
      </c>
      <c r="V59">
        <v>233</v>
      </c>
    </row>
    <row r="60" spans="1:22" x14ac:dyDescent="0.25">
      <c r="A60" s="68" t="s">
        <v>15</v>
      </c>
      <c r="B60" s="68" t="s">
        <v>52</v>
      </c>
      <c r="C60" s="68">
        <v>0</v>
      </c>
      <c r="D60" s="68">
        <v>1</v>
      </c>
      <c r="E60" s="68">
        <v>0</v>
      </c>
      <c r="F60" s="68">
        <v>11</v>
      </c>
      <c r="Q60" t="s">
        <v>15</v>
      </c>
      <c r="R60" t="s">
        <v>52</v>
      </c>
      <c r="S60">
        <v>0</v>
      </c>
      <c r="T60">
        <v>1</v>
      </c>
      <c r="U60">
        <v>0</v>
      </c>
      <c r="V60">
        <v>11</v>
      </c>
    </row>
    <row r="61" spans="1:22" x14ac:dyDescent="0.25">
      <c r="A61" s="68" t="s">
        <v>15</v>
      </c>
      <c r="B61" s="68" t="s">
        <v>52</v>
      </c>
      <c r="C61" s="68">
        <v>0</v>
      </c>
      <c r="D61" s="68">
        <v>1</v>
      </c>
      <c r="E61" s="68">
        <v>1</v>
      </c>
      <c r="F61" s="68">
        <v>6</v>
      </c>
      <c r="Q61" t="s">
        <v>15</v>
      </c>
      <c r="R61" t="s">
        <v>52</v>
      </c>
      <c r="S61">
        <v>0</v>
      </c>
      <c r="T61">
        <v>1</v>
      </c>
      <c r="U61">
        <v>1</v>
      </c>
      <c r="V61">
        <v>6</v>
      </c>
    </row>
    <row r="62" spans="1:22" x14ac:dyDescent="0.25">
      <c r="A62" s="68" t="s">
        <v>15</v>
      </c>
      <c r="B62" s="68" t="s">
        <v>52</v>
      </c>
      <c r="C62" s="68">
        <v>1</v>
      </c>
      <c r="D62" s="68">
        <v>0</v>
      </c>
      <c r="E62" s="68">
        <v>0</v>
      </c>
      <c r="F62" s="68">
        <v>24</v>
      </c>
      <c r="Q62" t="s">
        <v>15</v>
      </c>
      <c r="R62" t="s">
        <v>52</v>
      </c>
      <c r="S62">
        <v>1</v>
      </c>
      <c r="T62">
        <v>0</v>
      </c>
      <c r="U62">
        <v>0</v>
      </c>
      <c r="V62">
        <v>24</v>
      </c>
    </row>
    <row r="63" spans="1:22" x14ac:dyDescent="0.25">
      <c r="A63" s="68" t="s">
        <v>15</v>
      </c>
      <c r="B63" s="68" t="s">
        <v>52</v>
      </c>
      <c r="C63" s="68">
        <v>1</v>
      </c>
      <c r="D63" s="68">
        <v>0</v>
      </c>
      <c r="E63" s="68">
        <v>1</v>
      </c>
      <c r="F63" s="68">
        <v>3</v>
      </c>
      <c r="Q63" t="s">
        <v>15</v>
      </c>
      <c r="R63" t="s">
        <v>52</v>
      </c>
      <c r="S63">
        <v>1</v>
      </c>
      <c r="T63">
        <v>0</v>
      </c>
      <c r="U63">
        <v>1</v>
      </c>
      <c r="V63">
        <v>3</v>
      </c>
    </row>
    <row r="64" spans="1:22" x14ac:dyDescent="0.25">
      <c r="A64" s="68" t="s">
        <v>15</v>
      </c>
      <c r="B64" s="68" t="s">
        <v>52</v>
      </c>
      <c r="C64" s="68">
        <v>1</v>
      </c>
      <c r="D64" s="68">
        <v>1</v>
      </c>
      <c r="E64" s="68">
        <v>0</v>
      </c>
      <c r="F64" s="68">
        <v>51</v>
      </c>
      <c r="Q64" t="s">
        <v>15</v>
      </c>
      <c r="R64" t="s">
        <v>52</v>
      </c>
      <c r="S64">
        <v>1</v>
      </c>
      <c r="T64">
        <v>1</v>
      </c>
      <c r="U64">
        <v>0</v>
      </c>
      <c r="V64">
        <v>51</v>
      </c>
    </row>
    <row r="65" spans="1:22" x14ac:dyDescent="0.25">
      <c r="A65" s="68" t="s">
        <v>15</v>
      </c>
      <c r="B65" s="68" t="s">
        <v>52</v>
      </c>
      <c r="C65" s="68">
        <v>1</v>
      </c>
      <c r="D65" s="68">
        <v>1</v>
      </c>
      <c r="E65" s="68">
        <v>1</v>
      </c>
      <c r="F65" s="68">
        <v>6</v>
      </c>
      <c r="Q65" t="s">
        <v>15</v>
      </c>
      <c r="R65" t="s">
        <v>52</v>
      </c>
      <c r="S65">
        <v>1</v>
      </c>
      <c r="T65">
        <v>1</v>
      </c>
      <c r="U65">
        <v>1</v>
      </c>
      <c r="V65">
        <v>6</v>
      </c>
    </row>
    <row r="66" spans="1:22" x14ac:dyDescent="0.25">
      <c r="A66" s="68" t="s">
        <v>15</v>
      </c>
      <c r="B66" s="68" t="s">
        <v>200</v>
      </c>
      <c r="C66" s="68">
        <v>0</v>
      </c>
      <c r="D66" s="68">
        <v>0</v>
      </c>
      <c r="E66" s="68">
        <v>0</v>
      </c>
      <c r="F66" s="68">
        <v>699</v>
      </c>
      <c r="Q66" t="s">
        <v>15</v>
      </c>
      <c r="R66" t="s">
        <v>200</v>
      </c>
      <c r="S66">
        <v>0</v>
      </c>
      <c r="T66">
        <v>0</v>
      </c>
      <c r="U66">
        <v>0</v>
      </c>
      <c r="V66">
        <v>699</v>
      </c>
    </row>
    <row r="67" spans="1:22" x14ac:dyDescent="0.25">
      <c r="A67" s="68" t="s">
        <v>15</v>
      </c>
      <c r="B67" s="68" t="s">
        <v>200</v>
      </c>
      <c r="C67" s="68">
        <v>0</v>
      </c>
      <c r="D67" s="68">
        <v>0</v>
      </c>
      <c r="E67" s="68">
        <v>1</v>
      </c>
      <c r="F67" s="68">
        <v>3066</v>
      </c>
      <c r="Q67" t="s">
        <v>15</v>
      </c>
      <c r="R67" t="s">
        <v>200</v>
      </c>
      <c r="S67">
        <v>0</v>
      </c>
      <c r="T67">
        <v>0</v>
      </c>
      <c r="U67">
        <v>1</v>
      </c>
      <c r="V67">
        <v>3066</v>
      </c>
    </row>
    <row r="68" spans="1:22" x14ac:dyDescent="0.25">
      <c r="A68" s="68" t="s">
        <v>15</v>
      </c>
      <c r="B68" s="68" t="s">
        <v>200</v>
      </c>
      <c r="C68" s="68">
        <v>0</v>
      </c>
      <c r="D68" s="68">
        <v>1</v>
      </c>
      <c r="E68" s="68">
        <v>0</v>
      </c>
      <c r="F68" s="68">
        <v>167</v>
      </c>
      <c r="Q68" t="s">
        <v>15</v>
      </c>
      <c r="R68" t="s">
        <v>200</v>
      </c>
      <c r="S68">
        <v>0</v>
      </c>
      <c r="T68">
        <v>1</v>
      </c>
      <c r="U68">
        <v>0</v>
      </c>
      <c r="V68">
        <v>167</v>
      </c>
    </row>
    <row r="69" spans="1:22" x14ac:dyDescent="0.25">
      <c r="A69" s="68" t="s">
        <v>15</v>
      </c>
      <c r="B69" s="68" t="s">
        <v>200</v>
      </c>
      <c r="C69" s="68">
        <v>0</v>
      </c>
      <c r="D69" s="68">
        <v>1</v>
      </c>
      <c r="E69" s="68">
        <v>1</v>
      </c>
      <c r="F69" s="68">
        <v>70</v>
      </c>
      <c r="Q69" t="s">
        <v>15</v>
      </c>
      <c r="R69" t="s">
        <v>200</v>
      </c>
      <c r="S69">
        <v>0</v>
      </c>
      <c r="T69">
        <v>1</v>
      </c>
      <c r="U69">
        <v>1</v>
      </c>
      <c r="V69">
        <v>70</v>
      </c>
    </row>
    <row r="70" spans="1:22" x14ac:dyDescent="0.25">
      <c r="A70" s="68" t="s">
        <v>15</v>
      </c>
      <c r="B70" s="68" t="s">
        <v>200</v>
      </c>
      <c r="C70" s="68">
        <v>1</v>
      </c>
      <c r="D70" s="68">
        <v>0</v>
      </c>
      <c r="E70" s="68">
        <v>0</v>
      </c>
      <c r="F70" s="68">
        <v>601</v>
      </c>
      <c r="Q70" t="s">
        <v>15</v>
      </c>
      <c r="R70" t="s">
        <v>200</v>
      </c>
      <c r="S70">
        <v>1</v>
      </c>
      <c r="T70">
        <v>0</v>
      </c>
      <c r="U70">
        <v>0</v>
      </c>
      <c r="V70">
        <v>601</v>
      </c>
    </row>
    <row r="71" spans="1:22" x14ac:dyDescent="0.25">
      <c r="A71" s="68" t="s">
        <v>15</v>
      </c>
      <c r="B71" s="68" t="s">
        <v>200</v>
      </c>
      <c r="C71" s="68">
        <v>1</v>
      </c>
      <c r="D71" s="68">
        <v>0</v>
      </c>
      <c r="E71" s="68">
        <v>1</v>
      </c>
      <c r="F71" s="68">
        <v>136</v>
      </c>
      <c r="Q71" t="s">
        <v>15</v>
      </c>
      <c r="R71" t="s">
        <v>200</v>
      </c>
      <c r="S71">
        <v>1</v>
      </c>
      <c r="T71">
        <v>0</v>
      </c>
      <c r="U71">
        <v>1</v>
      </c>
      <c r="V71">
        <v>136</v>
      </c>
    </row>
    <row r="72" spans="1:22" x14ac:dyDescent="0.25">
      <c r="A72" s="68" t="s">
        <v>15</v>
      </c>
      <c r="B72" s="68" t="s">
        <v>200</v>
      </c>
      <c r="C72" s="68">
        <v>1</v>
      </c>
      <c r="D72" s="68">
        <v>1</v>
      </c>
      <c r="E72" s="68">
        <v>0</v>
      </c>
      <c r="F72" s="68">
        <v>1715</v>
      </c>
      <c r="Q72" t="s">
        <v>15</v>
      </c>
      <c r="R72" t="s">
        <v>200</v>
      </c>
      <c r="S72">
        <v>1</v>
      </c>
      <c r="T72">
        <v>1</v>
      </c>
      <c r="U72">
        <v>0</v>
      </c>
      <c r="V72">
        <v>1715</v>
      </c>
    </row>
    <row r="73" spans="1:22" x14ac:dyDescent="0.25">
      <c r="A73" s="68" t="s">
        <v>15</v>
      </c>
      <c r="B73" s="68" t="s">
        <v>200</v>
      </c>
      <c r="C73" s="68">
        <v>1</v>
      </c>
      <c r="D73" s="68">
        <v>1</v>
      </c>
      <c r="E73" s="68">
        <v>1</v>
      </c>
      <c r="F73" s="68">
        <v>391</v>
      </c>
      <c r="Q73" t="s">
        <v>15</v>
      </c>
      <c r="R73" t="s">
        <v>200</v>
      </c>
      <c r="S73">
        <v>1</v>
      </c>
      <c r="T73">
        <v>1</v>
      </c>
      <c r="U73">
        <v>1</v>
      </c>
      <c r="V73">
        <v>391</v>
      </c>
    </row>
    <row r="74" spans="1:22" x14ac:dyDescent="0.25">
      <c r="A74" s="68" t="s">
        <v>5</v>
      </c>
      <c r="B74" s="68" t="s">
        <v>201</v>
      </c>
      <c r="C74" s="68">
        <v>0</v>
      </c>
      <c r="D74" s="68">
        <v>0</v>
      </c>
      <c r="E74" s="68">
        <v>0</v>
      </c>
      <c r="F74" s="68">
        <v>688</v>
      </c>
      <c r="Q74" t="s">
        <v>5</v>
      </c>
      <c r="R74" t="s">
        <v>201</v>
      </c>
      <c r="S74">
        <v>0</v>
      </c>
      <c r="T74">
        <v>0</v>
      </c>
      <c r="U74">
        <v>0</v>
      </c>
      <c r="V74">
        <v>688</v>
      </c>
    </row>
    <row r="75" spans="1:22" x14ac:dyDescent="0.25">
      <c r="A75" s="68" t="s">
        <v>5</v>
      </c>
      <c r="B75" s="68" t="s">
        <v>201</v>
      </c>
      <c r="C75" s="68">
        <v>0</v>
      </c>
      <c r="D75" s="68">
        <v>0</v>
      </c>
      <c r="E75" s="68">
        <v>1</v>
      </c>
      <c r="F75" s="68">
        <v>1285</v>
      </c>
      <c r="Q75" t="s">
        <v>5</v>
      </c>
      <c r="R75" t="s">
        <v>201</v>
      </c>
      <c r="S75">
        <v>0</v>
      </c>
      <c r="T75">
        <v>0</v>
      </c>
      <c r="U75">
        <v>1</v>
      </c>
      <c r="V75">
        <v>1285</v>
      </c>
    </row>
    <row r="76" spans="1:22" x14ac:dyDescent="0.25">
      <c r="A76" s="68" t="s">
        <v>5</v>
      </c>
      <c r="B76" s="68" t="s">
        <v>201</v>
      </c>
      <c r="C76" s="68">
        <v>0</v>
      </c>
      <c r="D76" s="68">
        <v>1</v>
      </c>
      <c r="E76" s="68">
        <v>0</v>
      </c>
      <c r="F76" s="68">
        <v>313</v>
      </c>
      <c r="Q76" t="s">
        <v>5</v>
      </c>
      <c r="R76" t="s">
        <v>201</v>
      </c>
      <c r="S76">
        <v>0</v>
      </c>
      <c r="T76">
        <v>1</v>
      </c>
      <c r="U76">
        <v>0</v>
      </c>
      <c r="V76">
        <v>313</v>
      </c>
    </row>
    <row r="77" spans="1:22" x14ac:dyDescent="0.25">
      <c r="A77" s="68" t="s">
        <v>5</v>
      </c>
      <c r="B77" s="68" t="s">
        <v>201</v>
      </c>
      <c r="C77" s="68">
        <v>0</v>
      </c>
      <c r="D77" s="68">
        <v>1</v>
      </c>
      <c r="E77" s="68">
        <v>1</v>
      </c>
      <c r="F77" s="68">
        <v>984</v>
      </c>
      <c r="Q77" t="s">
        <v>5</v>
      </c>
      <c r="R77" t="s">
        <v>201</v>
      </c>
      <c r="S77">
        <v>0</v>
      </c>
      <c r="T77">
        <v>1</v>
      </c>
      <c r="U77">
        <v>1</v>
      </c>
      <c r="V77">
        <v>984</v>
      </c>
    </row>
    <row r="78" spans="1:22" x14ac:dyDescent="0.25">
      <c r="A78" s="68" t="s">
        <v>5</v>
      </c>
      <c r="B78" s="68" t="s">
        <v>201</v>
      </c>
      <c r="C78" s="68">
        <v>1</v>
      </c>
      <c r="D78" s="68">
        <v>0</v>
      </c>
      <c r="E78" s="68">
        <v>0</v>
      </c>
      <c r="F78" s="68">
        <v>29</v>
      </c>
      <c r="Q78" t="s">
        <v>5</v>
      </c>
      <c r="R78" t="s">
        <v>201</v>
      </c>
      <c r="S78">
        <v>1</v>
      </c>
      <c r="T78">
        <v>0</v>
      </c>
      <c r="U78">
        <v>0</v>
      </c>
      <c r="V78">
        <v>29</v>
      </c>
    </row>
    <row r="79" spans="1:22" x14ac:dyDescent="0.25">
      <c r="A79" s="68" t="s">
        <v>5</v>
      </c>
      <c r="B79" s="68" t="s">
        <v>201</v>
      </c>
      <c r="C79" s="68">
        <v>1</v>
      </c>
      <c r="D79" s="68">
        <v>0</v>
      </c>
      <c r="E79" s="68">
        <v>1</v>
      </c>
      <c r="F79" s="68">
        <v>11</v>
      </c>
      <c r="Q79" t="s">
        <v>5</v>
      </c>
      <c r="R79" t="s">
        <v>201</v>
      </c>
      <c r="S79">
        <v>1</v>
      </c>
      <c r="T79">
        <v>0</v>
      </c>
      <c r="U79">
        <v>1</v>
      </c>
      <c r="V79">
        <v>11</v>
      </c>
    </row>
    <row r="80" spans="1:22" x14ac:dyDescent="0.25">
      <c r="A80" s="68" t="s">
        <v>5</v>
      </c>
      <c r="B80" s="68" t="s">
        <v>201</v>
      </c>
      <c r="C80" s="68">
        <v>1</v>
      </c>
      <c r="D80" s="68">
        <v>1</v>
      </c>
      <c r="E80" s="68">
        <v>0</v>
      </c>
      <c r="F80" s="68">
        <v>57</v>
      </c>
      <c r="Q80" t="s">
        <v>5</v>
      </c>
      <c r="R80" t="s">
        <v>201</v>
      </c>
      <c r="S80">
        <v>1</v>
      </c>
      <c r="T80">
        <v>1</v>
      </c>
      <c r="U80">
        <v>0</v>
      </c>
      <c r="V80">
        <v>57</v>
      </c>
    </row>
    <row r="81" spans="1:22" x14ac:dyDescent="0.25">
      <c r="A81" s="68" t="s">
        <v>5</v>
      </c>
      <c r="B81" s="68" t="s">
        <v>201</v>
      </c>
      <c r="C81" s="68">
        <v>1</v>
      </c>
      <c r="D81" s="68">
        <v>1</v>
      </c>
      <c r="E81" s="68">
        <v>1</v>
      </c>
      <c r="F81" s="68">
        <v>33</v>
      </c>
      <c r="Q81" t="s">
        <v>5</v>
      </c>
      <c r="R81" t="s">
        <v>201</v>
      </c>
      <c r="S81">
        <v>1</v>
      </c>
      <c r="T81">
        <v>1</v>
      </c>
      <c r="U81">
        <v>1</v>
      </c>
      <c r="V81">
        <v>33</v>
      </c>
    </row>
    <row r="82" spans="1:22" x14ac:dyDescent="0.25">
      <c r="A82" s="68" t="s">
        <v>5</v>
      </c>
      <c r="B82" s="68" t="s">
        <v>52</v>
      </c>
      <c r="C82" s="68">
        <v>0</v>
      </c>
      <c r="D82" s="68">
        <v>0</v>
      </c>
      <c r="E82" s="68">
        <v>0</v>
      </c>
      <c r="F82" s="68">
        <v>1764</v>
      </c>
      <c r="Q82" t="s">
        <v>5</v>
      </c>
      <c r="R82" t="s">
        <v>52</v>
      </c>
      <c r="S82">
        <v>0</v>
      </c>
      <c r="T82">
        <v>0</v>
      </c>
      <c r="U82">
        <v>0</v>
      </c>
      <c r="V82">
        <v>1764</v>
      </c>
    </row>
    <row r="83" spans="1:22" x14ac:dyDescent="0.25">
      <c r="A83" s="68" t="s">
        <v>5</v>
      </c>
      <c r="B83" s="68" t="s">
        <v>52</v>
      </c>
      <c r="C83" s="68">
        <v>0</v>
      </c>
      <c r="D83" s="68">
        <v>0</v>
      </c>
      <c r="E83" s="68">
        <v>1</v>
      </c>
      <c r="F83" s="68">
        <v>1279</v>
      </c>
      <c r="Q83" t="s">
        <v>5</v>
      </c>
      <c r="R83" t="s">
        <v>52</v>
      </c>
      <c r="S83">
        <v>0</v>
      </c>
      <c r="T83">
        <v>0</v>
      </c>
      <c r="U83">
        <v>1</v>
      </c>
      <c r="V83">
        <v>1279</v>
      </c>
    </row>
    <row r="84" spans="1:22" x14ac:dyDescent="0.25">
      <c r="A84" s="68" t="s">
        <v>5</v>
      </c>
      <c r="B84" s="68" t="s">
        <v>52</v>
      </c>
      <c r="C84" s="68">
        <v>0</v>
      </c>
      <c r="D84" s="68">
        <v>1</v>
      </c>
      <c r="E84" s="68">
        <v>0</v>
      </c>
      <c r="F84" s="68">
        <v>216</v>
      </c>
      <c r="Q84" t="s">
        <v>5</v>
      </c>
      <c r="R84" t="s">
        <v>52</v>
      </c>
      <c r="S84">
        <v>0</v>
      </c>
      <c r="T84">
        <v>1</v>
      </c>
      <c r="U84">
        <v>0</v>
      </c>
      <c r="V84">
        <v>216</v>
      </c>
    </row>
    <row r="85" spans="1:22" x14ac:dyDescent="0.25">
      <c r="A85" s="68" t="s">
        <v>5</v>
      </c>
      <c r="B85" s="68" t="s">
        <v>52</v>
      </c>
      <c r="C85" s="68">
        <v>0</v>
      </c>
      <c r="D85" s="68">
        <v>1</v>
      </c>
      <c r="E85" s="68">
        <v>1</v>
      </c>
      <c r="F85" s="68">
        <v>488</v>
      </c>
      <c r="Q85" t="s">
        <v>5</v>
      </c>
      <c r="R85" t="s">
        <v>52</v>
      </c>
      <c r="S85">
        <v>0</v>
      </c>
      <c r="T85">
        <v>1</v>
      </c>
      <c r="U85">
        <v>1</v>
      </c>
      <c r="V85">
        <v>488</v>
      </c>
    </row>
    <row r="86" spans="1:22" x14ac:dyDescent="0.25">
      <c r="A86" s="68" t="s">
        <v>5</v>
      </c>
      <c r="B86" s="68" t="s">
        <v>52</v>
      </c>
      <c r="C86" s="68">
        <v>1</v>
      </c>
      <c r="D86" s="68">
        <v>0</v>
      </c>
      <c r="E86" s="68">
        <v>0</v>
      </c>
      <c r="F86" s="68">
        <v>24</v>
      </c>
      <c r="Q86" t="s">
        <v>5</v>
      </c>
      <c r="R86" t="s">
        <v>52</v>
      </c>
      <c r="S86">
        <v>1</v>
      </c>
      <c r="T86">
        <v>0</v>
      </c>
      <c r="U86">
        <v>0</v>
      </c>
      <c r="V86">
        <v>24</v>
      </c>
    </row>
    <row r="87" spans="1:22" x14ac:dyDescent="0.25">
      <c r="A87" s="68" t="s">
        <v>5</v>
      </c>
      <c r="B87" s="68" t="s">
        <v>52</v>
      </c>
      <c r="C87" s="68">
        <v>1</v>
      </c>
      <c r="D87" s="68">
        <v>0</v>
      </c>
      <c r="E87" s="68">
        <v>1</v>
      </c>
      <c r="F87" s="68">
        <v>6</v>
      </c>
      <c r="Q87" t="s">
        <v>5</v>
      </c>
      <c r="R87" t="s">
        <v>52</v>
      </c>
      <c r="S87">
        <v>1</v>
      </c>
      <c r="T87">
        <v>0</v>
      </c>
      <c r="U87">
        <v>1</v>
      </c>
      <c r="V87">
        <v>6</v>
      </c>
    </row>
    <row r="88" spans="1:22" x14ac:dyDescent="0.25">
      <c r="A88" s="68" t="s">
        <v>5</v>
      </c>
      <c r="B88" s="68" t="s">
        <v>52</v>
      </c>
      <c r="C88" s="68">
        <v>1</v>
      </c>
      <c r="D88" s="68">
        <v>1</v>
      </c>
      <c r="E88" s="68">
        <v>0</v>
      </c>
      <c r="F88" s="68">
        <v>35</v>
      </c>
      <c r="Q88" t="s">
        <v>5</v>
      </c>
      <c r="R88" t="s">
        <v>52</v>
      </c>
      <c r="S88">
        <v>1</v>
      </c>
      <c r="T88">
        <v>1</v>
      </c>
      <c r="U88">
        <v>0</v>
      </c>
      <c r="V88">
        <v>35</v>
      </c>
    </row>
    <row r="89" spans="1:22" x14ac:dyDescent="0.25">
      <c r="A89" s="68" t="s">
        <v>5</v>
      </c>
      <c r="B89" s="68" t="s">
        <v>52</v>
      </c>
      <c r="C89" s="68">
        <v>1</v>
      </c>
      <c r="D89" s="68">
        <v>1</v>
      </c>
      <c r="E89" s="68">
        <v>1</v>
      </c>
      <c r="F89" s="68">
        <v>20</v>
      </c>
      <c r="Q89" t="s">
        <v>5</v>
      </c>
      <c r="R89" t="s">
        <v>52</v>
      </c>
      <c r="S89">
        <v>1</v>
      </c>
      <c r="T89">
        <v>1</v>
      </c>
      <c r="U89">
        <v>1</v>
      </c>
      <c r="V89">
        <v>20</v>
      </c>
    </row>
    <row r="90" spans="1:22" x14ac:dyDescent="0.25">
      <c r="A90" s="68" t="s">
        <v>5</v>
      </c>
      <c r="B90" s="68" t="s">
        <v>200</v>
      </c>
      <c r="C90" s="68">
        <v>0</v>
      </c>
      <c r="D90" s="68">
        <v>0</v>
      </c>
      <c r="E90" s="68">
        <v>0</v>
      </c>
      <c r="F90" s="68">
        <v>16757</v>
      </c>
      <c r="Q90" t="s">
        <v>5</v>
      </c>
      <c r="R90" t="s">
        <v>200</v>
      </c>
      <c r="S90">
        <v>0</v>
      </c>
      <c r="T90">
        <v>0</v>
      </c>
      <c r="U90">
        <v>0</v>
      </c>
      <c r="V90">
        <v>16757</v>
      </c>
    </row>
    <row r="91" spans="1:22" x14ac:dyDescent="0.25">
      <c r="A91" s="68" t="s">
        <v>5</v>
      </c>
      <c r="B91" s="68" t="s">
        <v>200</v>
      </c>
      <c r="C91" s="68">
        <v>0</v>
      </c>
      <c r="D91" s="68">
        <v>0</v>
      </c>
      <c r="E91" s="68">
        <v>1</v>
      </c>
      <c r="F91" s="68">
        <v>29194</v>
      </c>
      <c r="Q91" t="s">
        <v>5</v>
      </c>
      <c r="R91" t="s">
        <v>200</v>
      </c>
      <c r="S91">
        <v>0</v>
      </c>
      <c r="T91">
        <v>0</v>
      </c>
      <c r="U91">
        <v>1</v>
      </c>
      <c r="V91">
        <v>29194</v>
      </c>
    </row>
    <row r="92" spans="1:22" x14ac:dyDescent="0.25">
      <c r="A92" s="68" t="s">
        <v>5</v>
      </c>
      <c r="B92" s="68" t="s">
        <v>200</v>
      </c>
      <c r="C92" s="68">
        <v>0</v>
      </c>
      <c r="D92" s="68">
        <v>1</v>
      </c>
      <c r="E92" s="68">
        <v>0</v>
      </c>
      <c r="F92" s="68">
        <v>4813</v>
      </c>
      <c r="Q92" t="s">
        <v>5</v>
      </c>
      <c r="R92" t="s">
        <v>200</v>
      </c>
      <c r="S92">
        <v>0</v>
      </c>
      <c r="T92">
        <v>1</v>
      </c>
      <c r="U92">
        <v>0</v>
      </c>
      <c r="V92">
        <v>4813</v>
      </c>
    </row>
    <row r="93" spans="1:22" x14ac:dyDescent="0.25">
      <c r="A93" s="68" t="s">
        <v>5</v>
      </c>
      <c r="B93" s="68" t="s">
        <v>200</v>
      </c>
      <c r="C93" s="68">
        <v>0</v>
      </c>
      <c r="D93" s="68">
        <v>1</v>
      </c>
      <c r="E93" s="68">
        <v>1</v>
      </c>
      <c r="F93" s="68">
        <v>15246</v>
      </c>
      <c r="Q93" t="s">
        <v>5</v>
      </c>
      <c r="R93" t="s">
        <v>200</v>
      </c>
      <c r="S93">
        <v>0</v>
      </c>
      <c r="T93">
        <v>1</v>
      </c>
      <c r="U93">
        <v>1</v>
      </c>
      <c r="V93">
        <v>15246</v>
      </c>
    </row>
    <row r="94" spans="1:22" x14ac:dyDescent="0.25">
      <c r="A94" s="68" t="s">
        <v>5</v>
      </c>
      <c r="B94" s="68" t="s">
        <v>200</v>
      </c>
      <c r="C94" s="68">
        <v>1</v>
      </c>
      <c r="D94" s="68">
        <v>0</v>
      </c>
      <c r="E94" s="68">
        <v>0</v>
      </c>
      <c r="F94" s="68">
        <v>561</v>
      </c>
      <c r="Q94" t="s">
        <v>5</v>
      </c>
      <c r="R94" t="s">
        <v>200</v>
      </c>
      <c r="S94">
        <v>1</v>
      </c>
      <c r="T94">
        <v>0</v>
      </c>
      <c r="U94">
        <v>0</v>
      </c>
      <c r="V94">
        <v>561</v>
      </c>
    </row>
    <row r="95" spans="1:22" x14ac:dyDescent="0.25">
      <c r="A95" s="68" t="s">
        <v>5</v>
      </c>
      <c r="B95" s="68" t="s">
        <v>200</v>
      </c>
      <c r="C95" s="68">
        <v>1</v>
      </c>
      <c r="D95" s="68">
        <v>0</v>
      </c>
      <c r="E95" s="68">
        <v>1</v>
      </c>
      <c r="F95" s="68">
        <v>336</v>
      </c>
      <c r="Q95" t="s">
        <v>5</v>
      </c>
      <c r="R95" t="s">
        <v>200</v>
      </c>
      <c r="S95">
        <v>1</v>
      </c>
      <c r="T95">
        <v>0</v>
      </c>
      <c r="U95">
        <v>1</v>
      </c>
      <c r="V95">
        <v>336</v>
      </c>
    </row>
    <row r="96" spans="1:22" x14ac:dyDescent="0.25">
      <c r="A96" s="68" t="s">
        <v>5</v>
      </c>
      <c r="B96" s="68" t="s">
        <v>200</v>
      </c>
      <c r="C96" s="68">
        <v>1</v>
      </c>
      <c r="D96" s="68">
        <v>1</v>
      </c>
      <c r="E96" s="68">
        <v>0</v>
      </c>
      <c r="F96" s="68">
        <v>771</v>
      </c>
      <c r="Q96" t="s">
        <v>5</v>
      </c>
      <c r="R96" t="s">
        <v>200</v>
      </c>
      <c r="S96">
        <v>1</v>
      </c>
      <c r="T96">
        <v>1</v>
      </c>
      <c r="U96">
        <v>0</v>
      </c>
      <c r="V96">
        <v>771</v>
      </c>
    </row>
    <row r="97" spans="1:22" x14ac:dyDescent="0.25">
      <c r="A97" s="68" t="s">
        <v>5</v>
      </c>
      <c r="B97" s="68" t="s">
        <v>200</v>
      </c>
      <c r="C97" s="68">
        <v>1</v>
      </c>
      <c r="D97" s="68">
        <v>1</v>
      </c>
      <c r="E97" s="68">
        <v>1</v>
      </c>
      <c r="F97" s="68">
        <v>642</v>
      </c>
      <c r="Q97" t="s">
        <v>5</v>
      </c>
      <c r="R97" t="s">
        <v>200</v>
      </c>
      <c r="S97">
        <v>1</v>
      </c>
      <c r="T97">
        <v>1</v>
      </c>
      <c r="U97">
        <v>1</v>
      </c>
      <c r="V97">
        <v>642</v>
      </c>
    </row>
    <row r="98" spans="1:22" x14ac:dyDescent="0.25">
      <c r="A98" s="68" t="s">
        <v>18</v>
      </c>
      <c r="B98" s="68" t="s">
        <v>201</v>
      </c>
      <c r="C98" s="68">
        <v>0</v>
      </c>
      <c r="D98" s="68">
        <v>0</v>
      </c>
      <c r="E98" s="68">
        <v>0</v>
      </c>
      <c r="F98" s="68">
        <v>15</v>
      </c>
      <c r="Q98" t="s">
        <v>18</v>
      </c>
      <c r="R98" t="s">
        <v>201</v>
      </c>
      <c r="S98">
        <v>0</v>
      </c>
      <c r="T98">
        <v>0</v>
      </c>
      <c r="U98">
        <v>0</v>
      </c>
      <c r="V98">
        <v>15</v>
      </c>
    </row>
    <row r="99" spans="1:22" x14ac:dyDescent="0.25">
      <c r="A99" s="68" t="s">
        <v>18</v>
      </c>
      <c r="B99" s="68" t="s">
        <v>201</v>
      </c>
      <c r="C99" s="68">
        <v>0</v>
      </c>
      <c r="D99" s="68">
        <v>0</v>
      </c>
      <c r="E99" s="68">
        <v>1</v>
      </c>
      <c r="F99" s="68">
        <v>9</v>
      </c>
      <c r="Q99" t="s">
        <v>18</v>
      </c>
      <c r="R99" t="s">
        <v>201</v>
      </c>
      <c r="S99">
        <v>0</v>
      </c>
      <c r="T99">
        <v>0</v>
      </c>
      <c r="U99">
        <v>1</v>
      </c>
      <c r="V99">
        <v>9</v>
      </c>
    </row>
    <row r="100" spans="1:22" x14ac:dyDescent="0.25">
      <c r="A100" s="68" t="s">
        <v>18</v>
      </c>
      <c r="B100" s="68" t="s">
        <v>201</v>
      </c>
      <c r="C100" s="68">
        <v>0</v>
      </c>
      <c r="D100" s="68">
        <v>1</v>
      </c>
      <c r="E100" s="68">
        <v>0</v>
      </c>
      <c r="F100" s="68">
        <v>1</v>
      </c>
      <c r="Q100" t="s">
        <v>18</v>
      </c>
      <c r="R100" t="s">
        <v>201</v>
      </c>
      <c r="S100">
        <v>0</v>
      </c>
      <c r="T100">
        <v>1</v>
      </c>
      <c r="U100">
        <v>0</v>
      </c>
      <c r="V100">
        <v>1</v>
      </c>
    </row>
    <row r="101" spans="1:22" x14ac:dyDescent="0.25">
      <c r="A101" s="68" t="s">
        <v>18</v>
      </c>
      <c r="B101" s="68" t="s">
        <v>201</v>
      </c>
      <c r="C101" s="68">
        <v>0</v>
      </c>
      <c r="D101" s="68">
        <v>1</v>
      </c>
      <c r="E101" s="68">
        <v>1</v>
      </c>
      <c r="F101" s="68">
        <v>2</v>
      </c>
      <c r="Q101" t="s">
        <v>18</v>
      </c>
      <c r="R101" t="s">
        <v>201</v>
      </c>
      <c r="S101">
        <v>0</v>
      </c>
      <c r="T101">
        <v>1</v>
      </c>
      <c r="U101">
        <v>1</v>
      </c>
      <c r="V101">
        <v>2</v>
      </c>
    </row>
    <row r="102" spans="1:22" x14ac:dyDescent="0.25">
      <c r="A102" s="68" t="s">
        <v>18</v>
      </c>
      <c r="B102" s="68" t="s">
        <v>201</v>
      </c>
      <c r="C102" s="68">
        <v>1</v>
      </c>
      <c r="D102" s="68">
        <v>0</v>
      </c>
      <c r="E102" s="68">
        <v>0</v>
      </c>
      <c r="F102" s="68">
        <v>18</v>
      </c>
      <c r="Q102" t="s">
        <v>18</v>
      </c>
      <c r="R102" t="s">
        <v>201</v>
      </c>
      <c r="S102">
        <v>1</v>
      </c>
      <c r="T102">
        <v>0</v>
      </c>
      <c r="U102">
        <v>0</v>
      </c>
      <c r="V102">
        <v>18</v>
      </c>
    </row>
    <row r="103" spans="1:22" x14ac:dyDescent="0.25">
      <c r="A103" s="68" t="s">
        <v>18</v>
      </c>
      <c r="B103" s="68" t="s">
        <v>201</v>
      </c>
      <c r="C103" s="68">
        <v>1</v>
      </c>
      <c r="D103" s="68">
        <v>0</v>
      </c>
      <c r="E103" s="68">
        <v>1</v>
      </c>
      <c r="F103" s="68">
        <v>14</v>
      </c>
      <c r="Q103" t="s">
        <v>18</v>
      </c>
      <c r="R103" t="s">
        <v>201</v>
      </c>
      <c r="S103">
        <v>1</v>
      </c>
      <c r="T103">
        <v>0</v>
      </c>
      <c r="U103">
        <v>1</v>
      </c>
      <c r="V103">
        <v>14</v>
      </c>
    </row>
    <row r="104" spans="1:22" x14ac:dyDescent="0.25">
      <c r="A104" s="68" t="s">
        <v>18</v>
      </c>
      <c r="B104" s="68" t="s">
        <v>201</v>
      </c>
      <c r="C104" s="68">
        <v>1</v>
      </c>
      <c r="D104" s="68">
        <v>1</v>
      </c>
      <c r="E104" s="68">
        <v>0</v>
      </c>
      <c r="F104" s="68">
        <v>19</v>
      </c>
      <c r="Q104" t="s">
        <v>18</v>
      </c>
      <c r="R104" t="s">
        <v>201</v>
      </c>
      <c r="S104">
        <v>1</v>
      </c>
      <c r="T104">
        <v>1</v>
      </c>
      <c r="U104">
        <v>0</v>
      </c>
      <c r="V104">
        <v>19</v>
      </c>
    </row>
    <row r="105" spans="1:22" x14ac:dyDescent="0.25">
      <c r="A105" s="68" t="s">
        <v>18</v>
      </c>
      <c r="B105" s="68" t="s">
        <v>201</v>
      </c>
      <c r="C105" s="68">
        <v>1</v>
      </c>
      <c r="D105" s="68">
        <v>1</v>
      </c>
      <c r="E105" s="68">
        <v>1</v>
      </c>
      <c r="F105" s="68">
        <v>13</v>
      </c>
      <c r="Q105" t="s">
        <v>18</v>
      </c>
      <c r="R105" t="s">
        <v>201</v>
      </c>
      <c r="S105">
        <v>1</v>
      </c>
      <c r="T105">
        <v>1</v>
      </c>
      <c r="U105">
        <v>1</v>
      </c>
      <c r="V105">
        <v>13</v>
      </c>
    </row>
    <row r="106" spans="1:22" x14ac:dyDescent="0.25">
      <c r="A106" s="68" t="s">
        <v>18</v>
      </c>
      <c r="B106" s="68" t="s">
        <v>52</v>
      </c>
      <c r="C106" s="68">
        <v>0</v>
      </c>
      <c r="D106" s="68">
        <v>0</v>
      </c>
      <c r="E106" s="68">
        <v>0</v>
      </c>
      <c r="F106" s="68">
        <v>21</v>
      </c>
      <c r="Q106" t="s">
        <v>18</v>
      </c>
      <c r="R106" t="s">
        <v>52</v>
      </c>
      <c r="S106">
        <v>0</v>
      </c>
      <c r="T106">
        <v>0</v>
      </c>
      <c r="U106">
        <v>0</v>
      </c>
      <c r="V106">
        <v>21</v>
      </c>
    </row>
    <row r="107" spans="1:22" x14ac:dyDescent="0.25">
      <c r="A107" s="68" t="s">
        <v>18</v>
      </c>
      <c r="B107" s="68" t="s">
        <v>52</v>
      </c>
      <c r="C107" s="68">
        <v>0</v>
      </c>
      <c r="D107" s="68">
        <v>0</v>
      </c>
      <c r="E107" s="68">
        <v>1</v>
      </c>
      <c r="F107" s="68">
        <v>4</v>
      </c>
      <c r="Q107" t="s">
        <v>18</v>
      </c>
      <c r="R107" t="s">
        <v>52</v>
      </c>
      <c r="S107">
        <v>0</v>
      </c>
      <c r="T107">
        <v>0</v>
      </c>
      <c r="U107">
        <v>1</v>
      </c>
      <c r="V107">
        <v>4</v>
      </c>
    </row>
    <row r="108" spans="1:22" x14ac:dyDescent="0.25">
      <c r="A108" s="68" t="s">
        <v>18</v>
      </c>
      <c r="B108" s="68" t="s">
        <v>52</v>
      </c>
      <c r="C108" s="68">
        <v>1</v>
      </c>
      <c r="D108" s="68">
        <v>0</v>
      </c>
      <c r="E108" s="68">
        <v>0</v>
      </c>
      <c r="F108" s="68">
        <v>10</v>
      </c>
      <c r="Q108" t="s">
        <v>18</v>
      </c>
      <c r="R108" t="s">
        <v>52</v>
      </c>
      <c r="S108">
        <v>1</v>
      </c>
      <c r="T108">
        <v>0</v>
      </c>
      <c r="U108">
        <v>0</v>
      </c>
      <c r="V108">
        <v>10</v>
      </c>
    </row>
    <row r="109" spans="1:22" x14ac:dyDescent="0.25">
      <c r="A109" s="68" t="s">
        <v>18</v>
      </c>
      <c r="B109" s="68" t="s">
        <v>52</v>
      </c>
      <c r="C109" s="68">
        <v>1</v>
      </c>
      <c r="D109" s="68">
        <v>0</v>
      </c>
      <c r="E109" s="68">
        <v>1</v>
      </c>
      <c r="F109" s="68">
        <v>8</v>
      </c>
      <c r="Q109" t="s">
        <v>18</v>
      </c>
      <c r="R109" t="s">
        <v>52</v>
      </c>
      <c r="S109">
        <v>1</v>
      </c>
      <c r="T109">
        <v>0</v>
      </c>
      <c r="U109">
        <v>1</v>
      </c>
      <c r="V109">
        <v>8</v>
      </c>
    </row>
    <row r="110" spans="1:22" x14ac:dyDescent="0.25">
      <c r="A110" s="68" t="s">
        <v>18</v>
      </c>
      <c r="B110" s="68" t="s">
        <v>52</v>
      </c>
      <c r="C110" s="68">
        <v>1</v>
      </c>
      <c r="D110" s="68">
        <v>1</v>
      </c>
      <c r="E110" s="68">
        <v>0</v>
      </c>
      <c r="F110" s="68">
        <v>9</v>
      </c>
      <c r="Q110" t="s">
        <v>18</v>
      </c>
      <c r="R110" t="s">
        <v>52</v>
      </c>
      <c r="S110">
        <v>1</v>
      </c>
      <c r="T110">
        <v>1</v>
      </c>
      <c r="U110">
        <v>0</v>
      </c>
      <c r="V110">
        <v>9</v>
      </c>
    </row>
    <row r="111" spans="1:22" x14ac:dyDescent="0.25">
      <c r="A111" s="68" t="s">
        <v>18</v>
      </c>
      <c r="B111" s="68" t="s">
        <v>52</v>
      </c>
      <c r="C111" s="68">
        <v>1</v>
      </c>
      <c r="D111" s="68">
        <v>1</v>
      </c>
      <c r="E111" s="68">
        <v>1</v>
      </c>
      <c r="F111" s="68">
        <v>3</v>
      </c>
      <c r="Q111" t="s">
        <v>18</v>
      </c>
      <c r="R111" t="s">
        <v>52</v>
      </c>
      <c r="S111">
        <v>1</v>
      </c>
      <c r="T111">
        <v>1</v>
      </c>
      <c r="U111">
        <v>1</v>
      </c>
      <c r="V111">
        <v>3</v>
      </c>
    </row>
    <row r="112" spans="1:22" x14ac:dyDescent="0.25">
      <c r="A112" s="68" t="s">
        <v>18</v>
      </c>
      <c r="B112" s="68" t="s">
        <v>200</v>
      </c>
      <c r="C112" s="68">
        <v>0</v>
      </c>
      <c r="D112" s="68">
        <v>0</v>
      </c>
      <c r="E112" s="68">
        <v>0</v>
      </c>
      <c r="F112" s="68">
        <v>241</v>
      </c>
      <c r="Q112" t="s">
        <v>18</v>
      </c>
      <c r="R112" t="s">
        <v>200</v>
      </c>
      <c r="S112">
        <v>0</v>
      </c>
      <c r="T112">
        <v>0</v>
      </c>
      <c r="U112">
        <v>0</v>
      </c>
      <c r="V112">
        <v>241</v>
      </c>
    </row>
    <row r="113" spans="1:22" x14ac:dyDescent="0.25">
      <c r="A113" s="68" t="s">
        <v>18</v>
      </c>
      <c r="B113" s="68" t="s">
        <v>200</v>
      </c>
      <c r="C113" s="68">
        <v>0</v>
      </c>
      <c r="D113" s="68">
        <v>0</v>
      </c>
      <c r="E113" s="68">
        <v>1</v>
      </c>
      <c r="F113" s="68">
        <v>105</v>
      </c>
      <c r="Q113" t="s">
        <v>18</v>
      </c>
      <c r="R113" t="s">
        <v>200</v>
      </c>
      <c r="S113">
        <v>0</v>
      </c>
      <c r="T113">
        <v>0</v>
      </c>
      <c r="U113">
        <v>1</v>
      </c>
      <c r="V113">
        <v>105</v>
      </c>
    </row>
    <row r="114" spans="1:22" x14ac:dyDescent="0.25">
      <c r="A114" s="68" t="s">
        <v>18</v>
      </c>
      <c r="B114" s="68" t="s">
        <v>200</v>
      </c>
      <c r="C114" s="68">
        <v>0</v>
      </c>
      <c r="D114" s="68">
        <v>1</v>
      </c>
      <c r="E114" s="68">
        <v>0</v>
      </c>
      <c r="F114" s="68">
        <v>49</v>
      </c>
      <c r="Q114" t="s">
        <v>18</v>
      </c>
      <c r="R114" t="s">
        <v>200</v>
      </c>
      <c r="S114">
        <v>0</v>
      </c>
      <c r="T114">
        <v>1</v>
      </c>
      <c r="U114">
        <v>0</v>
      </c>
      <c r="V114">
        <v>49</v>
      </c>
    </row>
    <row r="115" spans="1:22" x14ac:dyDescent="0.25">
      <c r="A115" s="68" t="s">
        <v>18</v>
      </c>
      <c r="B115" s="68" t="s">
        <v>200</v>
      </c>
      <c r="C115" s="68">
        <v>0</v>
      </c>
      <c r="D115" s="68">
        <v>1</v>
      </c>
      <c r="E115" s="68">
        <v>1</v>
      </c>
      <c r="F115" s="68">
        <v>7</v>
      </c>
      <c r="Q115" t="s">
        <v>18</v>
      </c>
      <c r="R115" t="s">
        <v>200</v>
      </c>
      <c r="S115">
        <v>0</v>
      </c>
      <c r="T115">
        <v>1</v>
      </c>
      <c r="U115">
        <v>1</v>
      </c>
      <c r="V115">
        <v>7</v>
      </c>
    </row>
    <row r="116" spans="1:22" x14ac:dyDescent="0.25">
      <c r="A116" s="68" t="s">
        <v>18</v>
      </c>
      <c r="B116" s="68" t="s">
        <v>200</v>
      </c>
      <c r="C116" s="68">
        <v>1</v>
      </c>
      <c r="D116" s="68">
        <v>0</v>
      </c>
      <c r="E116" s="68">
        <v>0</v>
      </c>
      <c r="F116" s="68">
        <v>309</v>
      </c>
      <c r="Q116" t="s">
        <v>18</v>
      </c>
      <c r="R116" t="s">
        <v>200</v>
      </c>
      <c r="S116">
        <v>1</v>
      </c>
      <c r="T116">
        <v>0</v>
      </c>
      <c r="U116">
        <v>0</v>
      </c>
      <c r="V116">
        <v>309</v>
      </c>
    </row>
    <row r="117" spans="1:22" x14ac:dyDescent="0.25">
      <c r="A117" s="68" t="s">
        <v>18</v>
      </c>
      <c r="B117" s="68" t="s">
        <v>200</v>
      </c>
      <c r="C117" s="68">
        <v>1</v>
      </c>
      <c r="D117" s="68">
        <v>0</v>
      </c>
      <c r="E117" s="68">
        <v>1</v>
      </c>
      <c r="F117" s="68">
        <v>168</v>
      </c>
      <c r="Q117" t="s">
        <v>18</v>
      </c>
      <c r="R117" t="s">
        <v>200</v>
      </c>
      <c r="S117">
        <v>1</v>
      </c>
      <c r="T117">
        <v>0</v>
      </c>
      <c r="U117">
        <v>1</v>
      </c>
      <c r="V117">
        <v>168</v>
      </c>
    </row>
    <row r="118" spans="1:22" x14ac:dyDescent="0.25">
      <c r="A118" s="68" t="s">
        <v>18</v>
      </c>
      <c r="B118" s="68" t="s">
        <v>200</v>
      </c>
      <c r="C118" s="68">
        <v>1</v>
      </c>
      <c r="D118" s="68">
        <v>1</v>
      </c>
      <c r="E118" s="68">
        <v>0</v>
      </c>
      <c r="F118" s="68">
        <v>362</v>
      </c>
      <c r="Q118" t="s">
        <v>18</v>
      </c>
      <c r="R118" t="s">
        <v>200</v>
      </c>
      <c r="S118">
        <v>1</v>
      </c>
      <c r="T118">
        <v>1</v>
      </c>
      <c r="U118">
        <v>0</v>
      </c>
      <c r="V118">
        <v>362</v>
      </c>
    </row>
    <row r="119" spans="1:22" x14ac:dyDescent="0.25">
      <c r="A119" s="68" t="s">
        <v>18</v>
      </c>
      <c r="B119" s="68" t="s">
        <v>200</v>
      </c>
      <c r="C119" s="68">
        <v>1</v>
      </c>
      <c r="D119" s="68">
        <v>1</v>
      </c>
      <c r="E119" s="68">
        <v>1</v>
      </c>
      <c r="F119" s="68">
        <v>168</v>
      </c>
      <c r="Q119" t="s">
        <v>18</v>
      </c>
      <c r="R119" t="s">
        <v>200</v>
      </c>
      <c r="S119">
        <v>1</v>
      </c>
      <c r="T119">
        <v>1</v>
      </c>
      <c r="U119">
        <v>1</v>
      </c>
      <c r="V119">
        <v>168</v>
      </c>
    </row>
    <row r="120" spans="1:22" x14ac:dyDescent="0.25">
      <c r="A120" s="68" t="s">
        <v>7</v>
      </c>
      <c r="B120" s="68" t="s">
        <v>201</v>
      </c>
      <c r="C120" s="68">
        <v>0</v>
      </c>
      <c r="D120" s="68">
        <v>0</v>
      </c>
      <c r="E120" s="68">
        <v>0</v>
      </c>
      <c r="F120" s="68">
        <v>454</v>
      </c>
      <c r="Q120" t="s">
        <v>7</v>
      </c>
      <c r="R120" t="s">
        <v>201</v>
      </c>
      <c r="S120">
        <v>0</v>
      </c>
      <c r="T120">
        <v>0</v>
      </c>
      <c r="U120">
        <v>0</v>
      </c>
      <c r="V120">
        <v>454</v>
      </c>
    </row>
    <row r="121" spans="1:22" x14ac:dyDescent="0.25">
      <c r="A121" s="68" t="s">
        <v>7</v>
      </c>
      <c r="B121" s="68" t="s">
        <v>201</v>
      </c>
      <c r="C121" s="68">
        <v>0</v>
      </c>
      <c r="D121" s="68">
        <v>0</v>
      </c>
      <c r="E121" s="68">
        <v>1</v>
      </c>
      <c r="F121" s="68">
        <v>1003</v>
      </c>
      <c r="Q121" t="s">
        <v>7</v>
      </c>
      <c r="R121" t="s">
        <v>201</v>
      </c>
      <c r="S121">
        <v>0</v>
      </c>
      <c r="T121">
        <v>0</v>
      </c>
      <c r="U121">
        <v>1</v>
      </c>
      <c r="V121">
        <v>1003</v>
      </c>
    </row>
    <row r="122" spans="1:22" x14ac:dyDescent="0.25">
      <c r="A122" s="68" t="s">
        <v>7</v>
      </c>
      <c r="B122" s="68" t="s">
        <v>201</v>
      </c>
      <c r="C122" s="68">
        <v>0</v>
      </c>
      <c r="D122" s="68">
        <v>1</v>
      </c>
      <c r="E122" s="68">
        <v>0</v>
      </c>
      <c r="F122" s="68">
        <v>79</v>
      </c>
      <c r="Q122" t="s">
        <v>7</v>
      </c>
      <c r="R122" t="s">
        <v>201</v>
      </c>
      <c r="S122">
        <v>0</v>
      </c>
      <c r="T122">
        <v>1</v>
      </c>
      <c r="U122">
        <v>0</v>
      </c>
      <c r="V122">
        <v>79</v>
      </c>
    </row>
    <row r="123" spans="1:22" x14ac:dyDescent="0.25">
      <c r="A123" s="68" t="s">
        <v>7</v>
      </c>
      <c r="B123" s="68" t="s">
        <v>201</v>
      </c>
      <c r="C123" s="68">
        <v>0</v>
      </c>
      <c r="D123" s="68">
        <v>1</v>
      </c>
      <c r="E123" s="68">
        <v>1</v>
      </c>
      <c r="F123" s="68">
        <v>89</v>
      </c>
      <c r="Q123" t="s">
        <v>7</v>
      </c>
      <c r="R123" t="s">
        <v>201</v>
      </c>
      <c r="S123">
        <v>0</v>
      </c>
      <c r="T123">
        <v>1</v>
      </c>
      <c r="U123">
        <v>1</v>
      </c>
      <c r="V123">
        <v>89</v>
      </c>
    </row>
    <row r="124" spans="1:22" x14ac:dyDescent="0.25">
      <c r="A124" s="68" t="s">
        <v>7</v>
      </c>
      <c r="B124" s="68" t="s">
        <v>201</v>
      </c>
      <c r="C124" s="68">
        <v>1</v>
      </c>
      <c r="D124" s="68">
        <v>0</v>
      </c>
      <c r="E124" s="68">
        <v>0</v>
      </c>
      <c r="F124" s="68">
        <v>38</v>
      </c>
      <c r="Q124" t="s">
        <v>7</v>
      </c>
      <c r="R124" t="s">
        <v>201</v>
      </c>
      <c r="S124">
        <v>1</v>
      </c>
      <c r="T124">
        <v>0</v>
      </c>
      <c r="U124">
        <v>0</v>
      </c>
      <c r="V124">
        <v>38</v>
      </c>
    </row>
    <row r="125" spans="1:22" x14ac:dyDescent="0.25">
      <c r="A125" s="68" t="s">
        <v>7</v>
      </c>
      <c r="B125" s="68" t="s">
        <v>201</v>
      </c>
      <c r="C125" s="68">
        <v>1</v>
      </c>
      <c r="D125" s="68">
        <v>0</v>
      </c>
      <c r="E125" s="68">
        <v>1</v>
      </c>
      <c r="F125" s="68">
        <v>17</v>
      </c>
      <c r="Q125" t="s">
        <v>7</v>
      </c>
      <c r="R125" t="s">
        <v>201</v>
      </c>
      <c r="S125">
        <v>1</v>
      </c>
      <c r="T125">
        <v>0</v>
      </c>
      <c r="U125">
        <v>1</v>
      </c>
      <c r="V125">
        <v>17</v>
      </c>
    </row>
    <row r="126" spans="1:22" x14ac:dyDescent="0.25">
      <c r="A126" s="68" t="s">
        <v>7</v>
      </c>
      <c r="B126" s="68" t="s">
        <v>201</v>
      </c>
      <c r="C126" s="68">
        <v>1</v>
      </c>
      <c r="D126" s="68">
        <v>1</v>
      </c>
      <c r="E126" s="68">
        <v>0</v>
      </c>
      <c r="F126" s="68">
        <v>36</v>
      </c>
      <c r="Q126" t="s">
        <v>7</v>
      </c>
      <c r="R126" t="s">
        <v>201</v>
      </c>
      <c r="S126">
        <v>1</v>
      </c>
      <c r="T126">
        <v>1</v>
      </c>
      <c r="U126">
        <v>0</v>
      </c>
      <c r="V126">
        <v>36</v>
      </c>
    </row>
    <row r="127" spans="1:22" x14ac:dyDescent="0.25">
      <c r="A127" s="68" t="s">
        <v>7</v>
      </c>
      <c r="B127" s="68" t="s">
        <v>201</v>
      </c>
      <c r="C127" s="68">
        <v>1</v>
      </c>
      <c r="D127" s="68">
        <v>1</v>
      </c>
      <c r="E127" s="68">
        <v>1</v>
      </c>
      <c r="F127" s="68">
        <v>39</v>
      </c>
      <c r="Q127" t="s">
        <v>7</v>
      </c>
      <c r="R127" t="s">
        <v>201</v>
      </c>
      <c r="S127">
        <v>1</v>
      </c>
      <c r="T127">
        <v>1</v>
      </c>
      <c r="U127">
        <v>1</v>
      </c>
      <c r="V127">
        <v>39</v>
      </c>
    </row>
    <row r="128" spans="1:22" x14ac:dyDescent="0.25">
      <c r="A128" s="68" t="s">
        <v>7</v>
      </c>
      <c r="B128" s="68" t="s">
        <v>52</v>
      </c>
      <c r="C128" s="68">
        <v>0</v>
      </c>
      <c r="D128" s="68">
        <v>0</v>
      </c>
      <c r="E128" s="68">
        <v>0</v>
      </c>
      <c r="F128" s="68">
        <v>873</v>
      </c>
      <c r="Q128" t="s">
        <v>7</v>
      </c>
      <c r="R128" t="s">
        <v>52</v>
      </c>
      <c r="S128">
        <v>0</v>
      </c>
      <c r="T128">
        <v>0</v>
      </c>
      <c r="U128">
        <v>0</v>
      </c>
      <c r="V128">
        <v>873</v>
      </c>
    </row>
    <row r="129" spans="1:22" x14ac:dyDescent="0.25">
      <c r="A129" s="68" t="s">
        <v>7</v>
      </c>
      <c r="B129" s="68" t="s">
        <v>52</v>
      </c>
      <c r="C129" s="68">
        <v>0</v>
      </c>
      <c r="D129" s="68">
        <v>0</v>
      </c>
      <c r="E129" s="68">
        <v>1</v>
      </c>
      <c r="F129" s="68">
        <v>715</v>
      </c>
      <c r="Q129" t="s">
        <v>7</v>
      </c>
      <c r="R129" t="s">
        <v>52</v>
      </c>
      <c r="S129">
        <v>0</v>
      </c>
      <c r="T129">
        <v>0</v>
      </c>
      <c r="U129">
        <v>1</v>
      </c>
      <c r="V129">
        <v>715</v>
      </c>
    </row>
    <row r="130" spans="1:22" x14ac:dyDescent="0.25">
      <c r="A130" s="68" t="s">
        <v>7</v>
      </c>
      <c r="B130" s="68" t="s">
        <v>52</v>
      </c>
      <c r="C130" s="68">
        <v>0</v>
      </c>
      <c r="D130" s="68">
        <v>1</v>
      </c>
      <c r="E130" s="68">
        <v>0</v>
      </c>
      <c r="F130" s="68">
        <v>58</v>
      </c>
      <c r="Q130" t="s">
        <v>7</v>
      </c>
      <c r="R130" t="s">
        <v>52</v>
      </c>
      <c r="S130">
        <v>0</v>
      </c>
      <c r="T130">
        <v>1</v>
      </c>
      <c r="U130">
        <v>0</v>
      </c>
      <c r="V130">
        <v>58</v>
      </c>
    </row>
    <row r="131" spans="1:22" x14ac:dyDescent="0.25">
      <c r="A131" s="68" t="s">
        <v>7</v>
      </c>
      <c r="B131" s="68" t="s">
        <v>52</v>
      </c>
      <c r="C131" s="68">
        <v>0</v>
      </c>
      <c r="D131" s="68">
        <v>1</v>
      </c>
      <c r="E131" s="68">
        <v>1</v>
      </c>
      <c r="F131" s="68">
        <v>31</v>
      </c>
      <c r="Q131" t="s">
        <v>7</v>
      </c>
      <c r="R131" t="s">
        <v>52</v>
      </c>
      <c r="S131">
        <v>0</v>
      </c>
      <c r="T131">
        <v>1</v>
      </c>
      <c r="U131">
        <v>1</v>
      </c>
      <c r="V131">
        <v>31</v>
      </c>
    </row>
    <row r="132" spans="1:22" x14ac:dyDescent="0.25">
      <c r="A132" s="68" t="s">
        <v>7</v>
      </c>
      <c r="B132" s="68" t="s">
        <v>52</v>
      </c>
      <c r="C132" s="68">
        <v>1</v>
      </c>
      <c r="D132" s="68">
        <v>0</v>
      </c>
      <c r="E132" s="68">
        <v>0</v>
      </c>
      <c r="F132" s="68">
        <v>33</v>
      </c>
      <c r="Q132" t="s">
        <v>7</v>
      </c>
      <c r="R132" t="s">
        <v>52</v>
      </c>
      <c r="S132">
        <v>1</v>
      </c>
      <c r="T132">
        <v>0</v>
      </c>
      <c r="U132">
        <v>0</v>
      </c>
      <c r="V132">
        <v>33</v>
      </c>
    </row>
    <row r="133" spans="1:22" x14ac:dyDescent="0.25">
      <c r="A133" s="68" t="s">
        <v>7</v>
      </c>
      <c r="B133" s="68" t="s">
        <v>52</v>
      </c>
      <c r="C133" s="68">
        <v>1</v>
      </c>
      <c r="D133" s="68">
        <v>0</v>
      </c>
      <c r="E133" s="68">
        <v>1</v>
      </c>
      <c r="F133" s="68">
        <v>5</v>
      </c>
      <c r="Q133" t="s">
        <v>7</v>
      </c>
      <c r="R133" t="s">
        <v>52</v>
      </c>
      <c r="S133">
        <v>1</v>
      </c>
      <c r="T133">
        <v>0</v>
      </c>
      <c r="U133">
        <v>1</v>
      </c>
      <c r="V133">
        <v>5</v>
      </c>
    </row>
    <row r="134" spans="1:22" x14ac:dyDescent="0.25">
      <c r="A134" s="68" t="s">
        <v>7</v>
      </c>
      <c r="B134" s="68" t="s">
        <v>52</v>
      </c>
      <c r="C134" s="68">
        <v>1</v>
      </c>
      <c r="D134" s="68">
        <v>1</v>
      </c>
      <c r="E134" s="68">
        <v>0</v>
      </c>
      <c r="F134" s="68">
        <v>29</v>
      </c>
      <c r="Q134" t="s">
        <v>7</v>
      </c>
      <c r="R134" t="s">
        <v>52</v>
      </c>
      <c r="S134">
        <v>1</v>
      </c>
      <c r="T134">
        <v>1</v>
      </c>
      <c r="U134">
        <v>0</v>
      </c>
      <c r="V134">
        <v>29</v>
      </c>
    </row>
    <row r="135" spans="1:22" x14ac:dyDescent="0.25">
      <c r="A135" s="68" t="s">
        <v>7</v>
      </c>
      <c r="B135" s="68" t="s">
        <v>52</v>
      </c>
      <c r="C135" s="68">
        <v>1</v>
      </c>
      <c r="D135" s="68">
        <v>1</v>
      </c>
      <c r="E135" s="68">
        <v>1</v>
      </c>
      <c r="F135" s="68">
        <v>5</v>
      </c>
      <c r="Q135" t="s">
        <v>7</v>
      </c>
      <c r="R135" t="s">
        <v>52</v>
      </c>
      <c r="S135">
        <v>1</v>
      </c>
      <c r="T135">
        <v>1</v>
      </c>
      <c r="U135">
        <v>1</v>
      </c>
      <c r="V135">
        <v>5</v>
      </c>
    </row>
    <row r="136" spans="1:22" x14ac:dyDescent="0.25">
      <c r="A136" s="68" t="s">
        <v>7</v>
      </c>
      <c r="B136" s="68" t="s">
        <v>200</v>
      </c>
      <c r="C136" s="68">
        <v>0</v>
      </c>
      <c r="D136" s="68">
        <v>0</v>
      </c>
      <c r="E136" s="68">
        <v>0</v>
      </c>
      <c r="F136" s="68">
        <v>9528</v>
      </c>
      <c r="Q136" t="s">
        <v>7</v>
      </c>
      <c r="R136" t="s">
        <v>200</v>
      </c>
      <c r="S136">
        <v>0</v>
      </c>
      <c r="T136">
        <v>0</v>
      </c>
      <c r="U136">
        <v>0</v>
      </c>
      <c r="V136">
        <v>9528</v>
      </c>
    </row>
    <row r="137" spans="1:22" x14ac:dyDescent="0.25">
      <c r="A137" s="68" t="s">
        <v>7</v>
      </c>
      <c r="B137" s="68" t="s">
        <v>200</v>
      </c>
      <c r="C137" s="68">
        <v>0</v>
      </c>
      <c r="D137" s="68">
        <v>0</v>
      </c>
      <c r="E137" s="68">
        <v>1</v>
      </c>
      <c r="F137" s="68">
        <v>14089</v>
      </c>
      <c r="Q137" t="s">
        <v>7</v>
      </c>
      <c r="R137" t="s">
        <v>200</v>
      </c>
      <c r="S137">
        <v>0</v>
      </c>
      <c r="T137">
        <v>0</v>
      </c>
      <c r="U137">
        <v>1</v>
      </c>
      <c r="V137">
        <v>14089</v>
      </c>
    </row>
    <row r="138" spans="1:22" x14ac:dyDescent="0.25">
      <c r="A138" s="68" t="s">
        <v>7</v>
      </c>
      <c r="B138" s="68" t="s">
        <v>200</v>
      </c>
      <c r="C138" s="68">
        <v>0</v>
      </c>
      <c r="D138" s="68">
        <v>1</v>
      </c>
      <c r="E138" s="68">
        <v>0</v>
      </c>
      <c r="F138" s="68">
        <v>1321</v>
      </c>
      <c r="Q138" t="s">
        <v>7</v>
      </c>
      <c r="R138" t="s">
        <v>200</v>
      </c>
      <c r="S138">
        <v>0</v>
      </c>
      <c r="T138">
        <v>1</v>
      </c>
      <c r="U138">
        <v>0</v>
      </c>
      <c r="V138">
        <v>1321</v>
      </c>
    </row>
    <row r="139" spans="1:22" x14ac:dyDescent="0.25">
      <c r="A139" s="68" t="s">
        <v>7</v>
      </c>
      <c r="B139" s="68" t="s">
        <v>200</v>
      </c>
      <c r="C139" s="68">
        <v>0</v>
      </c>
      <c r="D139" s="68">
        <v>1</v>
      </c>
      <c r="E139" s="68">
        <v>1</v>
      </c>
      <c r="F139" s="68">
        <v>1311</v>
      </c>
      <c r="Q139" t="s">
        <v>7</v>
      </c>
      <c r="R139" t="s">
        <v>200</v>
      </c>
      <c r="S139">
        <v>0</v>
      </c>
      <c r="T139">
        <v>1</v>
      </c>
      <c r="U139">
        <v>1</v>
      </c>
      <c r="V139">
        <v>1311</v>
      </c>
    </row>
    <row r="140" spans="1:22" x14ac:dyDescent="0.25">
      <c r="A140" s="68" t="s">
        <v>7</v>
      </c>
      <c r="B140" s="68" t="s">
        <v>200</v>
      </c>
      <c r="C140" s="68">
        <v>1</v>
      </c>
      <c r="D140" s="68">
        <v>0</v>
      </c>
      <c r="E140" s="68">
        <v>0</v>
      </c>
      <c r="F140" s="68">
        <v>770</v>
      </c>
      <c r="Q140" t="s">
        <v>7</v>
      </c>
      <c r="R140" t="s">
        <v>200</v>
      </c>
      <c r="S140">
        <v>1</v>
      </c>
      <c r="T140">
        <v>0</v>
      </c>
      <c r="U140">
        <v>0</v>
      </c>
      <c r="V140">
        <v>770</v>
      </c>
    </row>
    <row r="141" spans="1:22" x14ac:dyDescent="0.25">
      <c r="A141" s="68" t="s">
        <v>7</v>
      </c>
      <c r="B141" s="68" t="s">
        <v>200</v>
      </c>
      <c r="C141" s="68">
        <v>1</v>
      </c>
      <c r="D141" s="68">
        <v>0</v>
      </c>
      <c r="E141" s="68">
        <v>1</v>
      </c>
      <c r="F141" s="68">
        <v>342</v>
      </c>
      <c r="Q141" t="s">
        <v>7</v>
      </c>
      <c r="R141" t="s">
        <v>200</v>
      </c>
      <c r="S141">
        <v>1</v>
      </c>
      <c r="T141">
        <v>0</v>
      </c>
      <c r="U141">
        <v>1</v>
      </c>
      <c r="V141">
        <v>342</v>
      </c>
    </row>
    <row r="142" spans="1:22" x14ac:dyDescent="0.25">
      <c r="A142" s="68" t="s">
        <v>7</v>
      </c>
      <c r="B142" s="68" t="s">
        <v>200</v>
      </c>
      <c r="C142" s="68">
        <v>1</v>
      </c>
      <c r="D142" s="68">
        <v>1</v>
      </c>
      <c r="E142" s="68">
        <v>0</v>
      </c>
      <c r="F142" s="68">
        <v>776</v>
      </c>
      <c r="Q142" t="s">
        <v>7</v>
      </c>
      <c r="R142" t="s">
        <v>200</v>
      </c>
      <c r="S142">
        <v>1</v>
      </c>
      <c r="T142">
        <v>1</v>
      </c>
      <c r="U142">
        <v>0</v>
      </c>
      <c r="V142">
        <v>776</v>
      </c>
    </row>
    <row r="143" spans="1:22" x14ac:dyDescent="0.25">
      <c r="A143" s="68" t="s">
        <v>7</v>
      </c>
      <c r="B143" s="68" t="s">
        <v>200</v>
      </c>
      <c r="C143" s="68">
        <v>1</v>
      </c>
      <c r="D143" s="68">
        <v>1</v>
      </c>
      <c r="E143" s="68">
        <v>1</v>
      </c>
      <c r="F143" s="68">
        <v>392</v>
      </c>
      <c r="Q143" t="s">
        <v>7</v>
      </c>
      <c r="R143" t="s">
        <v>200</v>
      </c>
      <c r="S143">
        <v>1</v>
      </c>
      <c r="T143">
        <v>1</v>
      </c>
      <c r="U143">
        <v>1</v>
      </c>
      <c r="V143">
        <v>392</v>
      </c>
    </row>
    <row r="144" spans="1:22" x14ac:dyDescent="0.25">
      <c r="A144" s="68" t="s">
        <v>19</v>
      </c>
      <c r="B144" s="68" t="s">
        <v>201</v>
      </c>
      <c r="C144" s="68">
        <v>0</v>
      </c>
      <c r="D144" s="68">
        <v>0</v>
      </c>
      <c r="E144" s="68">
        <v>0</v>
      </c>
      <c r="F144" s="68">
        <v>25</v>
      </c>
      <c r="Q144" t="s">
        <v>19</v>
      </c>
      <c r="R144" t="s">
        <v>201</v>
      </c>
      <c r="S144">
        <v>0</v>
      </c>
      <c r="T144">
        <v>0</v>
      </c>
      <c r="U144">
        <v>0</v>
      </c>
      <c r="V144">
        <v>25</v>
      </c>
    </row>
    <row r="145" spans="1:22" x14ac:dyDescent="0.25">
      <c r="A145" s="68" t="s">
        <v>19</v>
      </c>
      <c r="B145" s="68" t="s">
        <v>201</v>
      </c>
      <c r="C145" s="68">
        <v>0</v>
      </c>
      <c r="D145" s="68">
        <v>0</v>
      </c>
      <c r="E145" s="68">
        <v>1</v>
      </c>
      <c r="F145" s="68">
        <v>64</v>
      </c>
      <c r="Q145" t="s">
        <v>19</v>
      </c>
      <c r="R145" t="s">
        <v>201</v>
      </c>
      <c r="S145">
        <v>0</v>
      </c>
      <c r="T145">
        <v>0</v>
      </c>
      <c r="U145">
        <v>1</v>
      </c>
      <c r="V145">
        <v>64</v>
      </c>
    </row>
    <row r="146" spans="1:22" x14ac:dyDescent="0.25">
      <c r="A146" s="68" t="s">
        <v>19</v>
      </c>
      <c r="B146" s="68" t="s">
        <v>201</v>
      </c>
      <c r="C146" s="68">
        <v>0</v>
      </c>
      <c r="D146" s="68">
        <v>1</v>
      </c>
      <c r="E146" s="68">
        <v>0</v>
      </c>
      <c r="F146" s="68">
        <v>1</v>
      </c>
      <c r="Q146" t="s">
        <v>19</v>
      </c>
      <c r="R146" t="s">
        <v>201</v>
      </c>
      <c r="S146">
        <v>0</v>
      </c>
      <c r="T146">
        <v>1</v>
      </c>
      <c r="U146">
        <v>0</v>
      </c>
      <c r="V146">
        <v>1</v>
      </c>
    </row>
    <row r="147" spans="1:22" x14ac:dyDescent="0.25">
      <c r="A147" s="68" t="s">
        <v>19</v>
      </c>
      <c r="B147" s="68" t="s">
        <v>201</v>
      </c>
      <c r="C147" s="68">
        <v>0</v>
      </c>
      <c r="D147" s="68">
        <v>1</v>
      </c>
      <c r="E147" s="68">
        <v>1</v>
      </c>
      <c r="F147" s="68">
        <v>1</v>
      </c>
      <c r="Q147" t="s">
        <v>19</v>
      </c>
      <c r="R147" t="s">
        <v>201</v>
      </c>
      <c r="S147">
        <v>0</v>
      </c>
      <c r="T147">
        <v>1</v>
      </c>
      <c r="U147">
        <v>1</v>
      </c>
      <c r="V147">
        <v>1</v>
      </c>
    </row>
    <row r="148" spans="1:22" x14ac:dyDescent="0.25">
      <c r="A148" s="68" t="s">
        <v>19</v>
      </c>
      <c r="B148" s="68" t="s">
        <v>201</v>
      </c>
      <c r="C148" s="68">
        <v>1</v>
      </c>
      <c r="D148" s="68">
        <v>0</v>
      </c>
      <c r="E148" s="68">
        <v>0</v>
      </c>
      <c r="F148" s="68">
        <v>76</v>
      </c>
      <c r="Q148" t="s">
        <v>19</v>
      </c>
      <c r="R148" t="s">
        <v>201</v>
      </c>
      <c r="S148">
        <v>1</v>
      </c>
      <c r="T148">
        <v>0</v>
      </c>
      <c r="U148">
        <v>0</v>
      </c>
      <c r="V148">
        <v>76</v>
      </c>
    </row>
    <row r="149" spans="1:22" x14ac:dyDescent="0.25">
      <c r="A149" s="68" t="s">
        <v>19</v>
      </c>
      <c r="B149" s="68" t="s">
        <v>201</v>
      </c>
      <c r="C149" s="68">
        <v>1</v>
      </c>
      <c r="D149" s="68">
        <v>0</v>
      </c>
      <c r="E149" s="68">
        <v>1</v>
      </c>
      <c r="F149" s="68">
        <v>51</v>
      </c>
      <c r="Q149" t="s">
        <v>19</v>
      </c>
      <c r="R149" t="s">
        <v>201</v>
      </c>
      <c r="S149">
        <v>1</v>
      </c>
      <c r="T149">
        <v>0</v>
      </c>
      <c r="U149">
        <v>1</v>
      </c>
      <c r="V149">
        <v>51</v>
      </c>
    </row>
    <row r="150" spans="1:22" x14ac:dyDescent="0.25">
      <c r="A150" s="68" t="s">
        <v>19</v>
      </c>
      <c r="B150" s="68" t="s">
        <v>201</v>
      </c>
      <c r="C150" s="68">
        <v>1</v>
      </c>
      <c r="D150" s="68">
        <v>1</v>
      </c>
      <c r="E150" s="68">
        <v>0</v>
      </c>
      <c r="F150" s="68">
        <v>26</v>
      </c>
      <c r="Q150" t="s">
        <v>19</v>
      </c>
      <c r="R150" t="s">
        <v>201</v>
      </c>
      <c r="S150">
        <v>1</v>
      </c>
      <c r="T150">
        <v>1</v>
      </c>
      <c r="U150">
        <v>0</v>
      </c>
      <c r="V150">
        <v>26</v>
      </c>
    </row>
    <row r="151" spans="1:22" x14ac:dyDescent="0.25">
      <c r="A151" s="68" t="s">
        <v>19</v>
      </c>
      <c r="B151" s="68" t="s">
        <v>201</v>
      </c>
      <c r="C151" s="68">
        <v>1</v>
      </c>
      <c r="D151" s="68">
        <v>1</v>
      </c>
      <c r="E151" s="68">
        <v>1</v>
      </c>
      <c r="F151" s="68">
        <v>23</v>
      </c>
      <c r="Q151" t="s">
        <v>19</v>
      </c>
      <c r="R151" t="s">
        <v>201</v>
      </c>
      <c r="S151">
        <v>1</v>
      </c>
      <c r="T151">
        <v>1</v>
      </c>
      <c r="U151">
        <v>1</v>
      </c>
      <c r="V151">
        <v>23</v>
      </c>
    </row>
    <row r="152" spans="1:22" x14ac:dyDescent="0.25">
      <c r="A152" s="68" t="s">
        <v>19</v>
      </c>
      <c r="B152" s="68" t="s">
        <v>52</v>
      </c>
      <c r="C152" s="68">
        <v>0</v>
      </c>
      <c r="D152" s="68">
        <v>0</v>
      </c>
      <c r="E152" s="68">
        <v>0</v>
      </c>
      <c r="F152" s="68">
        <v>36</v>
      </c>
      <c r="Q152" t="s">
        <v>19</v>
      </c>
      <c r="R152" t="s">
        <v>52</v>
      </c>
      <c r="S152">
        <v>0</v>
      </c>
      <c r="T152">
        <v>0</v>
      </c>
      <c r="U152">
        <v>0</v>
      </c>
      <c r="V152">
        <v>36</v>
      </c>
    </row>
    <row r="153" spans="1:22" x14ac:dyDescent="0.25">
      <c r="A153" s="68" t="s">
        <v>19</v>
      </c>
      <c r="B153" s="68" t="s">
        <v>52</v>
      </c>
      <c r="C153" s="68">
        <v>0</v>
      </c>
      <c r="D153" s="68">
        <v>0</v>
      </c>
      <c r="E153" s="68">
        <v>1</v>
      </c>
      <c r="F153" s="68">
        <v>40</v>
      </c>
      <c r="Q153" t="s">
        <v>19</v>
      </c>
      <c r="R153" t="s">
        <v>52</v>
      </c>
      <c r="S153">
        <v>0</v>
      </c>
      <c r="T153">
        <v>0</v>
      </c>
      <c r="U153">
        <v>1</v>
      </c>
      <c r="V153">
        <v>40</v>
      </c>
    </row>
    <row r="154" spans="1:22" x14ac:dyDescent="0.25">
      <c r="A154" s="68" t="s">
        <v>19</v>
      </c>
      <c r="B154" s="68" t="s">
        <v>52</v>
      </c>
      <c r="C154" s="68">
        <v>0</v>
      </c>
      <c r="D154" s="68">
        <v>1</v>
      </c>
      <c r="E154" s="68">
        <v>0</v>
      </c>
      <c r="F154" s="68">
        <v>1</v>
      </c>
      <c r="Q154" t="s">
        <v>19</v>
      </c>
      <c r="R154" t="s">
        <v>52</v>
      </c>
      <c r="S154">
        <v>0</v>
      </c>
      <c r="T154">
        <v>1</v>
      </c>
      <c r="U154">
        <v>0</v>
      </c>
      <c r="V154">
        <v>1</v>
      </c>
    </row>
    <row r="155" spans="1:22" x14ac:dyDescent="0.25">
      <c r="A155" s="68" t="s">
        <v>19</v>
      </c>
      <c r="B155" s="68" t="s">
        <v>52</v>
      </c>
      <c r="C155" s="68">
        <v>1</v>
      </c>
      <c r="D155" s="68">
        <v>0</v>
      </c>
      <c r="E155" s="68">
        <v>0</v>
      </c>
      <c r="F155" s="68">
        <v>49</v>
      </c>
      <c r="Q155" t="s">
        <v>19</v>
      </c>
      <c r="R155" t="s">
        <v>52</v>
      </c>
      <c r="S155">
        <v>1</v>
      </c>
      <c r="T155">
        <v>0</v>
      </c>
      <c r="U155">
        <v>0</v>
      </c>
      <c r="V155">
        <v>49</v>
      </c>
    </row>
    <row r="156" spans="1:22" x14ac:dyDescent="0.25">
      <c r="A156" s="68" t="s">
        <v>19</v>
      </c>
      <c r="B156" s="68" t="s">
        <v>52</v>
      </c>
      <c r="C156" s="68">
        <v>1</v>
      </c>
      <c r="D156" s="68">
        <v>0</v>
      </c>
      <c r="E156" s="68">
        <v>1</v>
      </c>
      <c r="F156" s="68">
        <v>30</v>
      </c>
      <c r="Q156" t="s">
        <v>19</v>
      </c>
      <c r="R156" t="s">
        <v>52</v>
      </c>
      <c r="S156">
        <v>1</v>
      </c>
      <c r="T156">
        <v>0</v>
      </c>
      <c r="U156">
        <v>1</v>
      </c>
      <c r="V156">
        <v>30</v>
      </c>
    </row>
    <row r="157" spans="1:22" x14ac:dyDescent="0.25">
      <c r="A157" s="68" t="s">
        <v>19</v>
      </c>
      <c r="B157" s="68" t="s">
        <v>52</v>
      </c>
      <c r="C157" s="68">
        <v>1</v>
      </c>
      <c r="D157" s="68">
        <v>1</v>
      </c>
      <c r="E157" s="68">
        <v>0</v>
      </c>
      <c r="F157" s="68">
        <v>23</v>
      </c>
      <c r="Q157" t="s">
        <v>19</v>
      </c>
      <c r="R157" t="s">
        <v>52</v>
      </c>
      <c r="S157">
        <v>1</v>
      </c>
      <c r="T157">
        <v>1</v>
      </c>
      <c r="U157">
        <v>0</v>
      </c>
      <c r="V157">
        <v>23</v>
      </c>
    </row>
    <row r="158" spans="1:22" x14ac:dyDescent="0.25">
      <c r="A158" s="68" t="s">
        <v>19</v>
      </c>
      <c r="B158" s="68" t="s">
        <v>52</v>
      </c>
      <c r="C158" s="68">
        <v>1</v>
      </c>
      <c r="D158" s="68">
        <v>1</v>
      </c>
      <c r="E158" s="68">
        <v>1</v>
      </c>
      <c r="F158" s="68">
        <v>8</v>
      </c>
      <c r="Q158" t="s">
        <v>19</v>
      </c>
      <c r="R158" t="s">
        <v>52</v>
      </c>
      <c r="S158">
        <v>1</v>
      </c>
      <c r="T158">
        <v>1</v>
      </c>
      <c r="U158">
        <v>1</v>
      </c>
      <c r="V158">
        <v>8</v>
      </c>
    </row>
    <row r="159" spans="1:22" x14ac:dyDescent="0.25">
      <c r="A159" s="68" t="s">
        <v>19</v>
      </c>
      <c r="B159" s="68" t="s">
        <v>200</v>
      </c>
      <c r="C159" s="68">
        <v>0</v>
      </c>
      <c r="D159" s="68">
        <v>0</v>
      </c>
      <c r="E159" s="68">
        <v>0</v>
      </c>
      <c r="F159" s="68">
        <v>571</v>
      </c>
      <c r="Q159" t="s">
        <v>19</v>
      </c>
      <c r="R159" t="s">
        <v>200</v>
      </c>
      <c r="S159">
        <v>0</v>
      </c>
      <c r="T159">
        <v>0</v>
      </c>
      <c r="U159">
        <v>0</v>
      </c>
      <c r="V159">
        <v>571</v>
      </c>
    </row>
    <row r="160" spans="1:22" x14ac:dyDescent="0.25">
      <c r="A160" s="68" t="s">
        <v>19</v>
      </c>
      <c r="B160" s="68" t="s">
        <v>200</v>
      </c>
      <c r="C160" s="68">
        <v>0</v>
      </c>
      <c r="D160" s="68">
        <v>0</v>
      </c>
      <c r="E160" s="68">
        <v>1</v>
      </c>
      <c r="F160" s="68">
        <v>1155</v>
      </c>
      <c r="Q160" t="s">
        <v>19</v>
      </c>
      <c r="R160" t="s">
        <v>200</v>
      </c>
      <c r="S160">
        <v>0</v>
      </c>
      <c r="T160">
        <v>0</v>
      </c>
      <c r="U160">
        <v>1</v>
      </c>
      <c r="V160">
        <v>1155</v>
      </c>
    </row>
    <row r="161" spans="1:22" x14ac:dyDescent="0.25">
      <c r="A161" s="68" t="s">
        <v>19</v>
      </c>
      <c r="B161" s="68" t="s">
        <v>200</v>
      </c>
      <c r="C161" s="68">
        <v>0</v>
      </c>
      <c r="D161" s="68">
        <v>1</v>
      </c>
      <c r="E161" s="68">
        <v>0</v>
      </c>
      <c r="F161" s="68">
        <v>43</v>
      </c>
      <c r="Q161" t="s">
        <v>19</v>
      </c>
      <c r="R161" t="s">
        <v>200</v>
      </c>
      <c r="S161">
        <v>0</v>
      </c>
      <c r="T161">
        <v>1</v>
      </c>
      <c r="U161">
        <v>0</v>
      </c>
      <c r="V161">
        <v>43</v>
      </c>
    </row>
    <row r="162" spans="1:22" x14ac:dyDescent="0.25">
      <c r="A162" s="68" t="s">
        <v>19</v>
      </c>
      <c r="B162" s="68" t="s">
        <v>200</v>
      </c>
      <c r="C162" s="68">
        <v>0</v>
      </c>
      <c r="D162" s="68">
        <v>1</v>
      </c>
      <c r="E162" s="68">
        <v>1</v>
      </c>
      <c r="F162" s="68">
        <v>41</v>
      </c>
      <c r="Q162" t="s">
        <v>19</v>
      </c>
      <c r="R162" t="s">
        <v>200</v>
      </c>
      <c r="S162">
        <v>0</v>
      </c>
      <c r="T162">
        <v>1</v>
      </c>
      <c r="U162">
        <v>1</v>
      </c>
      <c r="V162">
        <v>41</v>
      </c>
    </row>
    <row r="163" spans="1:22" x14ac:dyDescent="0.25">
      <c r="A163" s="68" t="s">
        <v>19</v>
      </c>
      <c r="B163" s="68" t="s">
        <v>200</v>
      </c>
      <c r="C163" s="68">
        <v>1</v>
      </c>
      <c r="D163" s="68">
        <v>0</v>
      </c>
      <c r="E163" s="68">
        <v>0</v>
      </c>
      <c r="F163" s="68">
        <v>1604</v>
      </c>
      <c r="Q163" t="s">
        <v>19</v>
      </c>
      <c r="R163" t="s">
        <v>200</v>
      </c>
      <c r="S163">
        <v>1</v>
      </c>
      <c r="T163">
        <v>0</v>
      </c>
      <c r="U163">
        <v>0</v>
      </c>
      <c r="V163">
        <v>1604</v>
      </c>
    </row>
    <row r="164" spans="1:22" x14ac:dyDescent="0.25">
      <c r="A164" s="68" t="s">
        <v>19</v>
      </c>
      <c r="B164" s="68" t="s">
        <v>200</v>
      </c>
      <c r="C164" s="68">
        <v>1</v>
      </c>
      <c r="D164" s="68">
        <v>0</v>
      </c>
      <c r="E164" s="68">
        <v>1</v>
      </c>
      <c r="F164" s="68">
        <v>917</v>
      </c>
      <c r="Q164" t="s">
        <v>19</v>
      </c>
      <c r="R164" t="s">
        <v>200</v>
      </c>
      <c r="S164">
        <v>1</v>
      </c>
      <c r="T164">
        <v>0</v>
      </c>
      <c r="U164">
        <v>1</v>
      </c>
      <c r="V164">
        <v>917</v>
      </c>
    </row>
    <row r="165" spans="1:22" x14ac:dyDescent="0.25">
      <c r="A165" s="68" t="s">
        <v>19</v>
      </c>
      <c r="B165" s="68" t="s">
        <v>200</v>
      </c>
      <c r="C165" s="68">
        <v>1</v>
      </c>
      <c r="D165" s="68">
        <v>1</v>
      </c>
      <c r="E165" s="68">
        <v>0</v>
      </c>
      <c r="F165" s="68">
        <v>478</v>
      </c>
      <c r="Q165" t="s">
        <v>19</v>
      </c>
      <c r="R165" t="s">
        <v>200</v>
      </c>
      <c r="S165">
        <v>1</v>
      </c>
      <c r="T165">
        <v>1</v>
      </c>
      <c r="U165">
        <v>0</v>
      </c>
      <c r="V165">
        <v>478</v>
      </c>
    </row>
    <row r="166" spans="1:22" x14ac:dyDescent="0.25">
      <c r="A166" s="68" t="s">
        <v>19</v>
      </c>
      <c r="B166" s="68" t="s">
        <v>200</v>
      </c>
      <c r="C166" s="68">
        <v>1</v>
      </c>
      <c r="D166" s="68">
        <v>1</v>
      </c>
      <c r="E166" s="68">
        <v>1</v>
      </c>
      <c r="F166" s="68">
        <v>301</v>
      </c>
      <c r="Q166" t="s">
        <v>19</v>
      </c>
      <c r="R166" t="s">
        <v>200</v>
      </c>
      <c r="S166">
        <v>1</v>
      </c>
      <c r="T166">
        <v>1</v>
      </c>
      <c r="U166">
        <v>1</v>
      </c>
      <c r="V166">
        <v>301</v>
      </c>
    </row>
    <row r="167" spans="1:22" x14ac:dyDescent="0.25">
      <c r="A167" s="68" t="s">
        <v>20</v>
      </c>
      <c r="B167" s="68" t="s">
        <v>201</v>
      </c>
      <c r="C167" s="68">
        <v>0</v>
      </c>
      <c r="D167" s="68">
        <v>0</v>
      </c>
      <c r="E167" s="68">
        <v>0</v>
      </c>
      <c r="F167" s="68">
        <v>646</v>
      </c>
      <c r="Q167" t="s">
        <v>20</v>
      </c>
      <c r="R167" t="s">
        <v>201</v>
      </c>
      <c r="S167">
        <v>0</v>
      </c>
      <c r="T167">
        <v>0</v>
      </c>
      <c r="U167">
        <v>0</v>
      </c>
      <c r="V167">
        <v>646</v>
      </c>
    </row>
    <row r="168" spans="1:22" x14ac:dyDescent="0.25">
      <c r="A168" s="68" t="s">
        <v>20</v>
      </c>
      <c r="B168" s="68" t="s">
        <v>201</v>
      </c>
      <c r="C168" s="68">
        <v>0</v>
      </c>
      <c r="D168" s="68">
        <v>0</v>
      </c>
      <c r="E168" s="68">
        <v>1</v>
      </c>
      <c r="F168" s="68">
        <v>187</v>
      </c>
      <c r="Q168" t="s">
        <v>20</v>
      </c>
      <c r="R168" t="s">
        <v>201</v>
      </c>
      <c r="S168">
        <v>0</v>
      </c>
      <c r="T168">
        <v>0</v>
      </c>
      <c r="U168">
        <v>1</v>
      </c>
      <c r="V168">
        <v>187</v>
      </c>
    </row>
    <row r="169" spans="1:22" x14ac:dyDescent="0.25">
      <c r="A169" s="68" t="s">
        <v>20</v>
      </c>
      <c r="B169" s="68" t="s">
        <v>201</v>
      </c>
      <c r="C169" s="68">
        <v>0</v>
      </c>
      <c r="D169" s="68">
        <v>1</v>
      </c>
      <c r="E169" s="68">
        <v>0</v>
      </c>
      <c r="F169" s="68">
        <v>205</v>
      </c>
      <c r="Q169" t="s">
        <v>20</v>
      </c>
      <c r="R169" t="s">
        <v>201</v>
      </c>
      <c r="S169">
        <v>0</v>
      </c>
      <c r="T169">
        <v>1</v>
      </c>
      <c r="U169">
        <v>0</v>
      </c>
      <c r="V169">
        <v>205</v>
      </c>
    </row>
    <row r="170" spans="1:22" x14ac:dyDescent="0.25">
      <c r="A170" s="68" t="s">
        <v>20</v>
      </c>
      <c r="B170" s="68" t="s">
        <v>201</v>
      </c>
      <c r="C170" s="68">
        <v>0</v>
      </c>
      <c r="D170" s="68">
        <v>1</v>
      </c>
      <c r="E170" s="68">
        <v>1</v>
      </c>
      <c r="F170" s="68">
        <v>163</v>
      </c>
      <c r="Q170" t="s">
        <v>20</v>
      </c>
      <c r="R170" t="s">
        <v>201</v>
      </c>
      <c r="S170">
        <v>0</v>
      </c>
      <c r="T170">
        <v>1</v>
      </c>
      <c r="U170">
        <v>1</v>
      </c>
      <c r="V170">
        <v>163</v>
      </c>
    </row>
    <row r="171" spans="1:22" x14ac:dyDescent="0.25">
      <c r="A171" s="68" t="s">
        <v>20</v>
      </c>
      <c r="B171" s="68" t="s">
        <v>201</v>
      </c>
      <c r="C171" s="68">
        <v>1</v>
      </c>
      <c r="D171" s="68">
        <v>0</v>
      </c>
      <c r="E171" s="68">
        <v>0</v>
      </c>
      <c r="F171" s="68">
        <v>15</v>
      </c>
      <c r="Q171" t="s">
        <v>20</v>
      </c>
      <c r="R171" t="s">
        <v>201</v>
      </c>
      <c r="S171">
        <v>1</v>
      </c>
      <c r="T171">
        <v>0</v>
      </c>
      <c r="U171">
        <v>0</v>
      </c>
      <c r="V171">
        <v>15</v>
      </c>
    </row>
    <row r="172" spans="1:22" x14ac:dyDescent="0.25">
      <c r="A172" s="68" t="s">
        <v>20</v>
      </c>
      <c r="B172" s="68" t="s">
        <v>201</v>
      </c>
      <c r="C172" s="68">
        <v>1</v>
      </c>
      <c r="D172" s="68">
        <v>0</v>
      </c>
      <c r="E172" s="68">
        <v>1</v>
      </c>
      <c r="F172" s="68">
        <v>11</v>
      </c>
      <c r="Q172" t="s">
        <v>20</v>
      </c>
      <c r="R172" t="s">
        <v>201</v>
      </c>
      <c r="S172">
        <v>1</v>
      </c>
      <c r="T172">
        <v>0</v>
      </c>
      <c r="U172">
        <v>1</v>
      </c>
      <c r="V172">
        <v>11</v>
      </c>
    </row>
    <row r="173" spans="1:22" x14ac:dyDescent="0.25">
      <c r="A173" s="68" t="s">
        <v>20</v>
      </c>
      <c r="B173" s="68" t="s">
        <v>201</v>
      </c>
      <c r="C173" s="68">
        <v>1</v>
      </c>
      <c r="D173" s="68">
        <v>1</v>
      </c>
      <c r="E173" s="68">
        <v>0</v>
      </c>
      <c r="F173" s="68">
        <v>23</v>
      </c>
      <c r="Q173" t="s">
        <v>20</v>
      </c>
      <c r="R173" t="s">
        <v>201</v>
      </c>
      <c r="S173">
        <v>1</v>
      </c>
      <c r="T173">
        <v>1</v>
      </c>
      <c r="U173">
        <v>0</v>
      </c>
      <c r="V173">
        <v>23</v>
      </c>
    </row>
    <row r="174" spans="1:22" x14ac:dyDescent="0.25">
      <c r="A174" s="68" t="s">
        <v>20</v>
      </c>
      <c r="B174" s="68" t="s">
        <v>201</v>
      </c>
      <c r="C174" s="68">
        <v>1</v>
      </c>
      <c r="D174" s="68">
        <v>1</v>
      </c>
      <c r="E174" s="68">
        <v>1</v>
      </c>
      <c r="F174" s="68">
        <v>12</v>
      </c>
      <c r="Q174" t="s">
        <v>20</v>
      </c>
      <c r="R174" t="s">
        <v>201</v>
      </c>
      <c r="S174">
        <v>1</v>
      </c>
      <c r="T174">
        <v>1</v>
      </c>
      <c r="U174">
        <v>1</v>
      </c>
      <c r="V174">
        <v>12</v>
      </c>
    </row>
    <row r="175" spans="1:22" x14ac:dyDescent="0.25">
      <c r="A175" s="68" t="s">
        <v>20</v>
      </c>
      <c r="B175" s="68" t="s">
        <v>52</v>
      </c>
      <c r="C175" s="68">
        <v>0</v>
      </c>
      <c r="D175" s="68">
        <v>0</v>
      </c>
      <c r="E175" s="68">
        <v>0</v>
      </c>
      <c r="F175" s="68">
        <v>685</v>
      </c>
      <c r="Q175" t="s">
        <v>20</v>
      </c>
      <c r="R175" t="s">
        <v>52</v>
      </c>
      <c r="S175">
        <v>0</v>
      </c>
      <c r="T175">
        <v>0</v>
      </c>
      <c r="U175">
        <v>0</v>
      </c>
      <c r="V175">
        <v>685</v>
      </c>
    </row>
    <row r="176" spans="1:22" x14ac:dyDescent="0.25">
      <c r="A176" s="68" t="s">
        <v>20</v>
      </c>
      <c r="B176" s="68" t="s">
        <v>52</v>
      </c>
      <c r="C176" s="68">
        <v>0</v>
      </c>
      <c r="D176" s="68">
        <v>0</v>
      </c>
      <c r="E176" s="68">
        <v>1</v>
      </c>
      <c r="F176" s="68">
        <v>31</v>
      </c>
      <c r="Q176" t="s">
        <v>20</v>
      </c>
      <c r="R176" t="s">
        <v>52</v>
      </c>
      <c r="S176">
        <v>0</v>
      </c>
      <c r="T176">
        <v>0</v>
      </c>
      <c r="U176">
        <v>1</v>
      </c>
      <c r="V176">
        <v>31</v>
      </c>
    </row>
    <row r="177" spans="1:22" x14ac:dyDescent="0.25">
      <c r="A177" s="68" t="s">
        <v>20</v>
      </c>
      <c r="B177" s="68" t="s">
        <v>52</v>
      </c>
      <c r="C177" s="68">
        <v>0</v>
      </c>
      <c r="D177" s="68">
        <v>1</v>
      </c>
      <c r="E177" s="68">
        <v>0</v>
      </c>
      <c r="F177" s="68">
        <v>66</v>
      </c>
      <c r="Q177" t="s">
        <v>20</v>
      </c>
      <c r="R177" t="s">
        <v>52</v>
      </c>
      <c r="S177">
        <v>0</v>
      </c>
      <c r="T177">
        <v>1</v>
      </c>
      <c r="U177">
        <v>0</v>
      </c>
      <c r="V177">
        <v>66</v>
      </c>
    </row>
    <row r="178" spans="1:22" x14ac:dyDescent="0.25">
      <c r="A178" s="68" t="s">
        <v>20</v>
      </c>
      <c r="B178" s="68" t="s">
        <v>52</v>
      </c>
      <c r="C178" s="68">
        <v>0</v>
      </c>
      <c r="D178" s="68">
        <v>1</v>
      </c>
      <c r="E178" s="68">
        <v>1</v>
      </c>
      <c r="F178" s="68">
        <v>31</v>
      </c>
      <c r="Q178" t="s">
        <v>20</v>
      </c>
      <c r="R178" t="s">
        <v>52</v>
      </c>
      <c r="S178">
        <v>0</v>
      </c>
      <c r="T178">
        <v>1</v>
      </c>
      <c r="U178">
        <v>1</v>
      </c>
      <c r="V178">
        <v>31</v>
      </c>
    </row>
    <row r="179" spans="1:22" x14ac:dyDescent="0.25">
      <c r="A179" s="68" t="s">
        <v>20</v>
      </c>
      <c r="B179" s="68" t="s">
        <v>52</v>
      </c>
      <c r="C179" s="68">
        <v>1</v>
      </c>
      <c r="D179" s="68">
        <v>0</v>
      </c>
      <c r="E179" s="68">
        <v>0</v>
      </c>
      <c r="F179" s="68">
        <v>11</v>
      </c>
      <c r="Q179" t="s">
        <v>20</v>
      </c>
      <c r="R179" t="s">
        <v>52</v>
      </c>
      <c r="S179">
        <v>1</v>
      </c>
      <c r="T179">
        <v>0</v>
      </c>
      <c r="U179">
        <v>0</v>
      </c>
      <c r="V179">
        <v>11</v>
      </c>
    </row>
    <row r="180" spans="1:22" x14ac:dyDescent="0.25">
      <c r="A180" s="68" t="s">
        <v>20</v>
      </c>
      <c r="B180" s="68" t="s">
        <v>52</v>
      </c>
      <c r="C180" s="68">
        <v>1</v>
      </c>
      <c r="D180" s="68">
        <v>0</v>
      </c>
      <c r="E180" s="68">
        <v>1</v>
      </c>
      <c r="F180" s="68">
        <v>1</v>
      </c>
      <c r="Q180" t="s">
        <v>20</v>
      </c>
      <c r="R180" t="s">
        <v>52</v>
      </c>
      <c r="S180">
        <v>1</v>
      </c>
      <c r="T180">
        <v>0</v>
      </c>
      <c r="U180">
        <v>1</v>
      </c>
      <c r="V180">
        <v>1</v>
      </c>
    </row>
    <row r="181" spans="1:22" x14ac:dyDescent="0.25">
      <c r="A181" s="68" t="s">
        <v>20</v>
      </c>
      <c r="B181" s="68" t="s">
        <v>52</v>
      </c>
      <c r="C181" s="68">
        <v>1</v>
      </c>
      <c r="D181" s="68">
        <v>1</v>
      </c>
      <c r="E181" s="68">
        <v>0</v>
      </c>
      <c r="F181" s="68">
        <v>4</v>
      </c>
      <c r="Q181" t="s">
        <v>20</v>
      </c>
      <c r="R181" t="s">
        <v>52</v>
      </c>
      <c r="S181">
        <v>1</v>
      </c>
      <c r="T181">
        <v>1</v>
      </c>
      <c r="U181">
        <v>0</v>
      </c>
      <c r="V181">
        <v>4</v>
      </c>
    </row>
    <row r="182" spans="1:22" x14ac:dyDescent="0.25">
      <c r="A182" s="68" t="s">
        <v>20</v>
      </c>
      <c r="B182" s="68" t="s">
        <v>52</v>
      </c>
      <c r="C182" s="68">
        <v>1</v>
      </c>
      <c r="D182" s="68">
        <v>1</v>
      </c>
      <c r="E182" s="68">
        <v>1</v>
      </c>
      <c r="F182" s="68">
        <v>4</v>
      </c>
      <c r="Q182" t="s">
        <v>20</v>
      </c>
      <c r="R182" t="s">
        <v>52</v>
      </c>
      <c r="S182">
        <v>1</v>
      </c>
      <c r="T182">
        <v>1</v>
      </c>
      <c r="U182">
        <v>1</v>
      </c>
      <c r="V182">
        <v>4</v>
      </c>
    </row>
    <row r="183" spans="1:22" x14ac:dyDescent="0.25">
      <c r="A183" s="68" t="s">
        <v>20</v>
      </c>
      <c r="B183" s="68" t="s">
        <v>200</v>
      </c>
      <c r="C183" s="68">
        <v>0</v>
      </c>
      <c r="D183" s="68">
        <v>0</v>
      </c>
      <c r="E183" s="68">
        <v>0</v>
      </c>
      <c r="F183" s="68">
        <v>7840</v>
      </c>
      <c r="Q183" t="s">
        <v>20</v>
      </c>
      <c r="R183" t="s">
        <v>200</v>
      </c>
      <c r="S183">
        <v>0</v>
      </c>
      <c r="T183">
        <v>0</v>
      </c>
      <c r="U183">
        <v>0</v>
      </c>
      <c r="V183">
        <v>7840</v>
      </c>
    </row>
    <row r="184" spans="1:22" x14ac:dyDescent="0.25">
      <c r="A184" s="68" t="s">
        <v>20</v>
      </c>
      <c r="B184" s="68" t="s">
        <v>200</v>
      </c>
      <c r="C184" s="68">
        <v>0</v>
      </c>
      <c r="D184" s="68">
        <v>0</v>
      </c>
      <c r="E184" s="68">
        <v>1</v>
      </c>
      <c r="F184" s="68">
        <v>1182</v>
      </c>
      <c r="Q184" t="s">
        <v>20</v>
      </c>
      <c r="R184" t="s">
        <v>200</v>
      </c>
      <c r="S184">
        <v>0</v>
      </c>
      <c r="T184">
        <v>0</v>
      </c>
      <c r="U184">
        <v>1</v>
      </c>
      <c r="V184">
        <v>1182</v>
      </c>
    </row>
    <row r="185" spans="1:22" x14ac:dyDescent="0.25">
      <c r="A185" s="68" t="s">
        <v>20</v>
      </c>
      <c r="B185" s="68" t="s">
        <v>200</v>
      </c>
      <c r="C185" s="68">
        <v>0</v>
      </c>
      <c r="D185" s="68">
        <v>1</v>
      </c>
      <c r="E185" s="68">
        <v>0</v>
      </c>
      <c r="F185" s="68">
        <v>1568</v>
      </c>
      <c r="Q185" t="s">
        <v>20</v>
      </c>
      <c r="R185" t="s">
        <v>200</v>
      </c>
      <c r="S185">
        <v>0</v>
      </c>
      <c r="T185">
        <v>1</v>
      </c>
      <c r="U185">
        <v>0</v>
      </c>
      <c r="V185">
        <v>1568</v>
      </c>
    </row>
    <row r="186" spans="1:22" x14ac:dyDescent="0.25">
      <c r="A186" s="68" t="s">
        <v>20</v>
      </c>
      <c r="B186" s="68" t="s">
        <v>200</v>
      </c>
      <c r="C186" s="68">
        <v>0</v>
      </c>
      <c r="D186" s="68">
        <v>1</v>
      </c>
      <c r="E186" s="68">
        <v>1</v>
      </c>
      <c r="F186" s="68">
        <v>1104</v>
      </c>
      <c r="Q186" t="s">
        <v>20</v>
      </c>
      <c r="R186" t="s">
        <v>200</v>
      </c>
      <c r="S186">
        <v>0</v>
      </c>
      <c r="T186">
        <v>1</v>
      </c>
      <c r="U186">
        <v>1</v>
      </c>
      <c r="V186">
        <v>1104</v>
      </c>
    </row>
    <row r="187" spans="1:22" x14ac:dyDescent="0.25">
      <c r="A187" s="68" t="s">
        <v>20</v>
      </c>
      <c r="B187" s="68" t="s">
        <v>200</v>
      </c>
      <c r="C187" s="68">
        <v>1</v>
      </c>
      <c r="D187" s="68">
        <v>0</v>
      </c>
      <c r="E187" s="68">
        <v>0</v>
      </c>
      <c r="F187" s="68">
        <v>201</v>
      </c>
      <c r="Q187" t="s">
        <v>20</v>
      </c>
      <c r="R187" t="s">
        <v>200</v>
      </c>
      <c r="S187">
        <v>1</v>
      </c>
      <c r="T187">
        <v>0</v>
      </c>
      <c r="U187">
        <v>0</v>
      </c>
      <c r="V187">
        <v>201</v>
      </c>
    </row>
    <row r="188" spans="1:22" x14ac:dyDescent="0.25">
      <c r="A188" s="68" t="s">
        <v>20</v>
      </c>
      <c r="B188" s="68" t="s">
        <v>200</v>
      </c>
      <c r="C188" s="68">
        <v>1</v>
      </c>
      <c r="D188" s="68">
        <v>0</v>
      </c>
      <c r="E188" s="68">
        <v>1</v>
      </c>
      <c r="F188" s="68">
        <v>42</v>
      </c>
      <c r="Q188" t="s">
        <v>20</v>
      </c>
      <c r="R188" t="s">
        <v>200</v>
      </c>
      <c r="S188">
        <v>1</v>
      </c>
      <c r="T188">
        <v>0</v>
      </c>
      <c r="U188">
        <v>1</v>
      </c>
      <c r="V188">
        <v>42</v>
      </c>
    </row>
    <row r="189" spans="1:22" x14ac:dyDescent="0.25">
      <c r="A189" s="68" t="s">
        <v>20</v>
      </c>
      <c r="B189" s="68" t="s">
        <v>200</v>
      </c>
      <c r="C189" s="68">
        <v>1</v>
      </c>
      <c r="D189" s="68">
        <v>1</v>
      </c>
      <c r="E189" s="68">
        <v>0</v>
      </c>
      <c r="F189" s="68">
        <v>186</v>
      </c>
      <c r="Q189" t="s">
        <v>20</v>
      </c>
      <c r="R189" t="s">
        <v>200</v>
      </c>
      <c r="S189">
        <v>1</v>
      </c>
      <c r="T189">
        <v>1</v>
      </c>
      <c r="U189">
        <v>0</v>
      </c>
      <c r="V189">
        <v>186</v>
      </c>
    </row>
    <row r="190" spans="1:22" x14ac:dyDescent="0.25">
      <c r="A190" s="68" t="s">
        <v>20</v>
      </c>
      <c r="B190" s="68" t="s">
        <v>200</v>
      </c>
      <c r="C190" s="68">
        <v>1</v>
      </c>
      <c r="D190" s="68">
        <v>1</v>
      </c>
      <c r="E190" s="68">
        <v>1</v>
      </c>
      <c r="F190" s="68">
        <v>79</v>
      </c>
      <c r="Q190" t="s">
        <v>20</v>
      </c>
      <c r="R190" t="s">
        <v>200</v>
      </c>
      <c r="S190">
        <v>1</v>
      </c>
      <c r="T190">
        <v>1</v>
      </c>
      <c r="U190">
        <v>1</v>
      </c>
      <c r="V190">
        <v>79</v>
      </c>
    </row>
    <row r="191" spans="1:22" x14ac:dyDescent="0.25">
      <c r="A191" s="68" t="s">
        <v>114</v>
      </c>
      <c r="B191" s="68" t="s">
        <v>201</v>
      </c>
      <c r="C191" s="68">
        <v>0</v>
      </c>
      <c r="D191" s="68">
        <v>0</v>
      </c>
      <c r="E191" s="68">
        <v>0</v>
      </c>
      <c r="F191" s="68">
        <v>1314</v>
      </c>
      <c r="Q191" t="s">
        <v>114</v>
      </c>
      <c r="R191" t="s">
        <v>201</v>
      </c>
      <c r="S191">
        <v>0</v>
      </c>
      <c r="T191">
        <v>0</v>
      </c>
      <c r="U191">
        <v>0</v>
      </c>
      <c r="V191">
        <v>1314</v>
      </c>
    </row>
    <row r="192" spans="1:22" x14ac:dyDescent="0.25">
      <c r="A192" s="68" t="s">
        <v>114</v>
      </c>
      <c r="B192" s="68" t="s">
        <v>201</v>
      </c>
      <c r="C192" s="68">
        <v>0</v>
      </c>
      <c r="D192" s="68">
        <v>0</v>
      </c>
      <c r="E192" s="68">
        <v>1</v>
      </c>
      <c r="F192" s="68">
        <v>496</v>
      </c>
      <c r="Q192" t="s">
        <v>114</v>
      </c>
      <c r="R192" t="s">
        <v>201</v>
      </c>
      <c r="S192">
        <v>0</v>
      </c>
      <c r="T192">
        <v>0</v>
      </c>
      <c r="U192">
        <v>1</v>
      </c>
      <c r="V192">
        <v>496</v>
      </c>
    </row>
    <row r="193" spans="1:22" x14ac:dyDescent="0.25">
      <c r="A193" s="68" t="s">
        <v>114</v>
      </c>
      <c r="B193" s="68" t="s">
        <v>201</v>
      </c>
      <c r="C193" s="68">
        <v>0</v>
      </c>
      <c r="D193" s="68">
        <v>1</v>
      </c>
      <c r="E193" s="68">
        <v>0</v>
      </c>
      <c r="F193" s="68">
        <v>608</v>
      </c>
      <c r="Q193" t="s">
        <v>114</v>
      </c>
      <c r="R193" t="s">
        <v>201</v>
      </c>
      <c r="S193">
        <v>0</v>
      </c>
      <c r="T193">
        <v>1</v>
      </c>
      <c r="U193">
        <v>0</v>
      </c>
      <c r="V193">
        <v>608</v>
      </c>
    </row>
    <row r="194" spans="1:22" x14ac:dyDescent="0.25">
      <c r="A194" s="68" t="s">
        <v>114</v>
      </c>
      <c r="B194" s="68" t="s">
        <v>201</v>
      </c>
      <c r="C194" s="68">
        <v>0</v>
      </c>
      <c r="D194" s="68">
        <v>1</v>
      </c>
      <c r="E194" s="68">
        <v>1</v>
      </c>
      <c r="F194" s="68">
        <v>125</v>
      </c>
      <c r="Q194" t="s">
        <v>114</v>
      </c>
      <c r="R194" t="s">
        <v>201</v>
      </c>
      <c r="S194">
        <v>0</v>
      </c>
      <c r="T194">
        <v>1</v>
      </c>
      <c r="U194">
        <v>1</v>
      </c>
      <c r="V194">
        <v>125</v>
      </c>
    </row>
    <row r="195" spans="1:22" x14ac:dyDescent="0.25">
      <c r="A195" s="68" t="s">
        <v>114</v>
      </c>
      <c r="B195" s="68" t="s">
        <v>201</v>
      </c>
      <c r="C195" s="68">
        <v>1</v>
      </c>
      <c r="D195" s="68">
        <v>0</v>
      </c>
      <c r="E195" s="68">
        <v>0</v>
      </c>
      <c r="F195" s="68">
        <v>571</v>
      </c>
      <c r="Q195" t="s">
        <v>114</v>
      </c>
      <c r="R195" t="s">
        <v>201</v>
      </c>
      <c r="S195">
        <v>1</v>
      </c>
      <c r="T195">
        <v>0</v>
      </c>
      <c r="U195">
        <v>0</v>
      </c>
      <c r="V195">
        <v>571</v>
      </c>
    </row>
    <row r="196" spans="1:22" x14ac:dyDescent="0.25">
      <c r="A196" s="68" t="s">
        <v>114</v>
      </c>
      <c r="B196" s="68" t="s">
        <v>201</v>
      </c>
      <c r="C196" s="68">
        <v>1</v>
      </c>
      <c r="D196" s="68">
        <v>0</v>
      </c>
      <c r="E196" s="68">
        <v>1</v>
      </c>
      <c r="F196" s="68">
        <v>28</v>
      </c>
      <c r="Q196" t="s">
        <v>114</v>
      </c>
      <c r="R196" t="s">
        <v>201</v>
      </c>
      <c r="S196">
        <v>1</v>
      </c>
      <c r="T196">
        <v>0</v>
      </c>
      <c r="U196">
        <v>1</v>
      </c>
      <c r="V196">
        <v>28</v>
      </c>
    </row>
    <row r="197" spans="1:22" x14ac:dyDescent="0.25">
      <c r="A197" s="68" t="s">
        <v>114</v>
      </c>
      <c r="B197" s="68" t="s">
        <v>201</v>
      </c>
      <c r="C197" s="68">
        <v>1</v>
      </c>
      <c r="D197" s="68">
        <v>1</v>
      </c>
      <c r="E197" s="68">
        <v>0</v>
      </c>
      <c r="F197" s="68">
        <v>481</v>
      </c>
      <c r="Q197" t="s">
        <v>114</v>
      </c>
      <c r="R197" t="s">
        <v>201</v>
      </c>
      <c r="S197">
        <v>1</v>
      </c>
      <c r="T197">
        <v>1</v>
      </c>
      <c r="U197">
        <v>0</v>
      </c>
      <c r="V197">
        <v>481</v>
      </c>
    </row>
    <row r="198" spans="1:22" x14ac:dyDescent="0.25">
      <c r="A198" s="68" t="s">
        <v>114</v>
      </c>
      <c r="B198" s="68" t="s">
        <v>201</v>
      </c>
      <c r="C198" s="68">
        <v>1</v>
      </c>
      <c r="D198" s="68">
        <v>1</v>
      </c>
      <c r="E198" s="68">
        <v>1</v>
      </c>
      <c r="F198" s="68">
        <v>15</v>
      </c>
      <c r="Q198" t="s">
        <v>114</v>
      </c>
      <c r="R198" t="s">
        <v>201</v>
      </c>
      <c r="S198">
        <v>1</v>
      </c>
      <c r="T198">
        <v>1</v>
      </c>
      <c r="U198">
        <v>1</v>
      </c>
      <c r="V198">
        <v>15</v>
      </c>
    </row>
    <row r="199" spans="1:22" x14ac:dyDescent="0.25">
      <c r="A199" s="68" t="s">
        <v>114</v>
      </c>
      <c r="B199" s="68" t="s">
        <v>52</v>
      </c>
      <c r="C199" s="68">
        <v>0</v>
      </c>
      <c r="D199" s="68">
        <v>0</v>
      </c>
      <c r="E199" s="68">
        <v>0</v>
      </c>
      <c r="F199" s="68">
        <v>3567</v>
      </c>
      <c r="Q199" t="s">
        <v>114</v>
      </c>
      <c r="R199" t="s">
        <v>52</v>
      </c>
      <c r="S199">
        <v>0</v>
      </c>
      <c r="T199">
        <v>0</v>
      </c>
      <c r="U199">
        <v>0</v>
      </c>
      <c r="V199">
        <v>3567</v>
      </c>
    </row>
    <row r="200" spans="1:22" x14ac:dyDescent="0.25">
      <c r="A200" s="68" t="s">
        <v>114</v>
      </c>
      <c r="B200" s="68" t="s">
        <v>52</v>
      </c>
      <c r="C200" s="68">
        <v>0</v>
      </c>
      <c r="D200" s="68">
        <v>0</v>
      </c>
      <c r="E200" s="68">
        <v>1</v>
      </c>
      <c r="F200" s="68">
        <v>172</v>
      </c>
      <c r="Q200" t="s">
        <v>114</v>
      </c>
      <c r="R200" t="s">
        <v>52</v>
      </c>
      <c r="S200">
        <v>0</v>
      </c>
      <c r="T200">
        <v>0</v>
      </c>
      <c r="U200">
        <v>1</v>
      </c>
      <c r="V200">
        <v>172</v>
      </c>
    </row>
    <row r="201" spans="1:22" x14ac:dyDescent="0.25">
      <c r="A201" s="68" t="s">
        <v>114</v>
      </c>
      <c r="B201" s="68" t="s">
        <v>52</v>
      </c>
      <c r="C201" s="68">
        <v>0</v>
      </c>
      <c r="D201" s="68">
        <v>1</v>
      </c>
      <c r="E201" s="68">
        <v>0</v>
      </c>
      <c r="F201" s="68">
        <v>335</v>
      </c>
      <c r="Q201" t="s">
        <v>114</v>
      </c>
      <c r="R201" t="s">
        <v>52</v>
      </c>
      <c r="S201">
        <v>0</v>
      </c>
      <c r="T201">
        <v>1</v>
      </c>
      <c r="U201">
        <v>0</v>
      </c>
      <c r="V201">
        <v>335</v>
      </c>
    </row>
    <row r="202" spans="1:22" x14ac:dyDescent="0.25">
      <c r="A202" s="68" t="s">
        <v>114</v>
      </c>
      <c r="B202" s="68" t="s">
        <v>52</v>
      </c>
      <c r="C202" s="68">
        <v>0</v>
      </c>
      <c r="D202" s="68">
        <v>1</v>
      </c>
      <c r="E202" s="68">
        <v>1</v>
      </c>
      <c r="F202" s="68">
        <v>27</v>
      </c>
      <c r="Q202" t="s">
        <v>114</v>
      </c>
      <c r="R202" t="s">
        <v>52</v>
      </c>
      <c r="S202">
        <v>0</v>
      </c>
      <c r="T202">
        <v>1</v>
      </c>
      <c r="U202">
        <v>1</v>
      </c>
      <c r="V202">
        <v>27</v>
      </c>
    </row>
    <row r="203" spans="1:22" x14ac:dyDescent="0.25">
      <c r="A203" s="68" t="s">
        <v>114</v>
      </c>
      <c r="B203" s="68" t="s">
        <v>52</v>
      </c>
      <c r="C203" s="68">
        <v>1</v>
      </c>
      <c r="D203" s="68">
        <v>0</v>
      </c>
      <c r="E203" s="68">
        <v>0</v>
      </c>
      <c r="F203" s="68">
        <v>417</v>
      </c>
      <c r="Q203" t="s">
        <v>114</v>
      </c>
      <c r="R203" t="s">
        <v>52</v>
      </c>
      <c r="S203">
        <v>1</v>
      </c>
      <c r="T203">
        <v>0</v>
      </c>
      <c r="U203">
        <v>0</v>
      </c>
      <c r="V203">
        <v>417</v>
      </c>
    </row>
    <row r="204" spans="1:22" x14ac:dyDescent="0.25">
      <c r="A204" s="68" t="s">
        <v>114</v>
      </c>
      <c r="B204" s="68" t="s">
        <v>52</v>
      </c>
      <c r="C204" s="68">
        <v>1</v>
      </c>
      <c r="D204" s="68">
        <v>0</v>
      </c>
      <c r="E204" s="68">
        <v>1</v>
      </c>
      <c r="F204" s="68">
        <v>6</v>
      </c>
      <c r="Q204" t="s">
        <v>114</v>
      </c>
      <c r="R204" t="s">
        <v>52</v>
      </c>
      <c r="S204">
        <v>1</v>
      </c>
      <c r="T204">
        <v>0</v>
      </c>
      <c r="U204">
        <v>1</v>
      </c>
      <c r="V204">
        <v>6</v>
      </c>
    </row>
    <row r="205" spans="1:22" x14ac:dyDescent="0.25">
      <c r="A205" s="68" t="s">
        <v>114</v>
      </c>
      <c r="B205" s="68" t="s">
        <v>52</v>
      </c>
      <c r="C205" s="68">
        <v>1</v>
      </c>
      <c r="D205" s="68">
        <v>1</v>
      </c>
      <c r="E205" s="68">
        <v>0</v>
      </c>
      <c r="F205" s="68">
        <v>235</v>
      </c>
      <c r="Q205" t="s">
        <v>114</v>
      </c>
      <c r="R205" t="s">
        <v>52</v>
      </c>
      <c r="S205">
        <v>1</v>
      </c>
      <c r="T205">
        <v>1</v>
      </c>
      <c r="U205">
        <v>0</v>
      </c>
      <c r="V205">
        <v>235</v>
      </c>
    </row>
    <row r="206" spans="1:22" x14ac:dyDescent="0.25">
      <c r="A206" s="68" t="s">
        <v>114</v>
      </c>
      <c r="B206" s="68" t="s">
        <v>52</v>
      </c>
      <c r="C206" s="68">
        <v>1</v>
      </c>
      <c r="D206" s="68">
        <v>1</v>
      </c>
      <c r="E206" s="68">
        <v>1</v>
      </c>
      <c r="F206" s="68">
        <v>3</v>
      </c>
      <c r="Q206" t="s">
        <v>114</v>
      </c>
      <c r="R206" t="s">
        <v>52</v>
      </c>
      <c r="S206">
        <v>1</v>
      </c>
      <c r="T206">
        <v>1</v>
      </c>
      <c r="U206">
        <v>1</v>
      </c>
      <c r="V206">
        <v>3</v>
      </c>
    </row>
    <row r="207" spans="1:22" x14ac:dyDescent="0.25">
      <c r="A207" s="68" t="s">
        <v>114</v>
      </c>
      <c r="B207" s="68" t="s">
        <v>200</v>
      </c>
      <c r="C207" s="68">
        <v>0</v>
      </c>
      <c r="D207" s="68">
        <v>0</v>
      </c>
      <c r="E207" s="68">
        <v>0</v>
      </c>
      <c r="F207" s="68">
        <v>41927</v>
      </c>
      <c r="Q207" t="s">
        <v>114</v>
      </c>
      <c r="R207" t="s">
        <v>200</v>
      </c>
      <c r="S207">
        <v>0</v>
      </c>
      <c r="T207">
        <v>0</v>
      </c>
      <c r="U207">
        <v>0</v>
      </c>
      <c r="V207">
        <v>41927</v>
      </c>
    </row>
    <row r="208" spans="1:22" x14ac:dyDescent="0.25">
      <c r="A208" s="68" t="s">
        <v>114</v>
      </c>
      <c r="B208" s="68" t="s">
        <v>200</v>
      </c>
      <c r="C208" s="68">
        <v>0</v>
      </c>
      <c r="D208" s="68">
        <v>0</v>
      </c>
      <c r="E208" s="68">
        <v>1</v>
      </c>
      <c r="F208" s="68">
        <v>11203</v>
      </c>
      <c r="Q208" t="s">
        <v>114</v>
      </c>
      <c r="R208" t="s">
        <v>200</v>
      </c>
      <c r="S208">
        <v>0</v>
      </c>
      <c r="T208">
        <v>0</v>
      </c>
      <c r="U208">
        <v>1</v>
      </c>
      <c r="V208">
        <v>11203</v>
      </c>
    </row>
    <row r="209" spans="1:22" x14ac:dyDescent="0.25">
      <c r="A209" s="68" t="s">
        <v>114</v>
      </c>
      <c r="B209" s="68" t="s">
        <v>200</v>
      </c>
      <c r="C209" s="68">
        <v>0</v>
      </c>
      <c r="D209" s="68">
        <v>1</v>
      </c>
      <c r="E209" s="68">
        <v>0</v>
      </c>
      <c r="F209" s="68">
        <v>10959</v>
      </c>
      <c r="Q209" t="s">
        <v>114</v>
      </c>
      <c r="R209" t="s">
        <v>200</v>
      </c>
      <c r="S209">
        <v>0</v>
      </c>
      <c r="T209">
        <v>1</v>
      </c>
      <c r="U209">
        <v>0</v>
      </c>
      <c r="V209">
        <v>10959</v>
      </c>
    </row>
    <row r="210" spans="1:22" x14ac:dyDescent="0.25">
      <c r="A210" s="68" t="s">
        <v>114</v>
      </c>
      <c r="B210" s="68" t="s">
        <v>200</v>
      </c>
      <c r="C210" s="68">
        <v>0</v>
      </c>
      <c r="D210" s="68">
        <v>1</v>
      </c>
      <c r="E210" s="68">
        <v>1</v>
      </c>
      <c r="F210" s="68">
        <v>3376</v>
      </c>
      <c r="Q210" t="s">
        <v>114</v>
      </c>
      <c r="R210" t="s">
        <v>200</v>
      </c>
      <c r="S210">
        <v>0</v>
      </c>
      <c r="T210">
        <v>1</v>
      </c>
      <c r="U210">
        <v>1</v>
      </c>
      <c r="V210">
        <v>3376</v>
      </c>
    </row>
    <row r="211" spans="1:22" x14ac:dyDescent="0.25">
      <c r="A211" s="68" t="s">
        <v>114</v>
      </c>
      <c r="B211" s="68" t="s">
        <v>200</v>
      </c>
      <c r="C211" s="68">
        <v>1</v>
      </c>
      <c r="D211" s="68">
        <v>0</v>
      </c>
      <c r="E211" s="68">
        <v>0</v>
      </c>
      <c r="F211" s="68">
        <v>15884</v>
      </c>
      <c r="Q211" t="s">
        <v>114</v>
      </c>
      <c r="R211" t="s">
        <v>200</v>
      </c>
      <c r="S211">
        <v>1</v>
      </c>
      <c r="T211">
        <v>0</v>
      </c>
      <c r="U211">
        <v>0</v>
      </c>
      <c r="V211">
        <v>15884</v>
      </c>
    </row>
    <row r="212" spans="1:22" x14ac:dyDescent="0.25">
      <c r="A212" s="68" t="s">
        <v>114</v>
      </c>
      <c r="B212" s="68" t="s">
        <v>200</v>
      </c>
      <c r="C212" s="68">
        <v>1</v>
      </c>
      <c r="D212" s="68">
        <v>0</v>
      </c>
      <c r="E212" s="68">
        <v>1</v>
      </c>
      <c r="F212" s="68">
        <v>503</v>
      </c>
      <c r="Q212" t="s">
        <v>114</v>
      </c>
      <c r="R212" t="s">
        <v>200</v>
      </c>
      <c r="S212">
        <v>1</v>
      </c>
      <c r="T212">
        <v>0</v>
      </c>
      <c r="U212">
        <v>1</v>
      </c>
      <c r="V212">
        <v>503</v>
      </c>
    </row>
    <row r="213" spans="1:22" x14ac:dyDescent="0.25">
      <c r="A213" s="68" t="s">
        <v>114</v>
      </c>
      <c r="B213" s="68" t="s">
        <v>200</v>
      </c>
      <c r="C213" s="68">
        <v>1</v>
      </c>
      <c r="D213" s="68">
        <v>1</v>
      </c>
      <c r="E213" s="68">
        <v>0</v>
      </c>
      <c r="F213" s="68">
        <v>9337</v>
      </c>
      <c r="Q213" t="s">
        <v>114</v>
      </c>
      <c r="R213" t="s">
        <v>200</v>
      </c>
      <c r="S213">
        <v>1</v>
      </c>
      <c r="T213">
        <v>1</v>
      </c>
      <c r="U213">
        <v>0</v>
      </c>
      <c r="V213">
        <v>9337</v>
      </c>
    </row>
    <row r="214" spans="1:22" x14ac:dyDescent="0.25">
      <c r="A214" s="68" t="s">
        <v>114</v>
      </c>
      <c r="B214" s="68" t="s">
        <v>200</v>
      </c>
      <c r="C214" s="68">
        <v>1</v>
      </c>
      <c r="D214" s="68">
        <v>1</v>
      </c>
      <c r="E214" s="68">
        <v>1</v>
      </c>
      <c r="F214" s="68">
        <v>345</v>
      </c>
      <c r="Q214" t="s">
        <v>114</v>
      </c>
      <c r="R214" t="s">
        <v>200</v>
      </c>
      <c r="S214">
        <v>1</v>
      </c>
      <c r="T214">
        <v>1</v>
      </c>
      <c r="U214">
        <v>1</v>
      </c>
      <c r="V214">
        <v>345</v>
      </c>
    </row>
    <row r="215" spans="1:22" x14ac:dyDescent="0.25">
      <c r="A215" s="68" t="s">
        <v>12</v>
      </c>
      <c r="B215" s="68" t="s">
        <v>201</v>
      </c>
      <c r="C215" s="68">
        <v>0</v>
      </c>
      <c r="D215" s="68">
        <v>0</v>
      </c>
      <c r="E215" s="68">
        <v>0</v>
      </c>
      <c r="F215" s="68">
        <v>204</v>
      </c>
      <c r="Q215" t="s">
        <v>12</v>
      </c>
      <c r="R215" t="s">
        <v>201</v>
      </c>
      <c r="S215">
        <v>0</v>
      </c>
      <c r="T215">
        <v>0</v>
      </c>
      <c r="U215">
        <v>0</v>
      </c>
      <c r="V215">
        <v>204</v>
      </c>
    </row>
    <row r="216" spans="1:22" x14ac:dyDescent="0.25">
      <c r="A216" s="68" t="s">
        <v>12</v>
      </c>
      <c r="B216" s="68" t="s">
        <v>201</v>
      </c>
      <c r="C216" s="68">
        <v>0</v>
      </c>
      <c r="D216" s="68">
        <v>0</v>
      </c>
      <c r="E216" s="68">
        <v>1</v>
      </c>
      <c r="F216" s="68">
        <v>20</v>
      </c>
      <c r="Q216" t="s">
        <v>12</v>
      </c>
      <c r="R216" t="s">
        <v>201</v>
      </c>
      <c r="S216">
        <v>0</v>
      </c>
      <c r="T216">
        <v>0</v>
      </c>
      <c r="U216">
        <v>1</v>
      </c>
      <c r="V216">
        <v>20</v>
      </c>
    </row>
    <row r="217" spans="1:22" x14ac:dyDescent="0.25">
      <c r="A217" s="68" t="s">
        <v>12</v>
      </c>
      <c r="B217" s="68" t="s">
        <v>201</v>
      </c>
      <c r="C217" s="68">
        <v>0</v>
      </c>
      <c r="D217" s="68">
        <v>1</v>
      </c>
      <c r="E217" s="68">
        <v>0</v>
      </c>
      <c r="F217" s="68">
        <v>95</v>
      </c>
      <c r="Q217" t="s">
        <v>12</v>
      </c>
      <c r="R217" t="s">
        <v>201</v>
      </c>
      <c r="S217">
        <v>0</v>
      </c>
      <c r="T217">
        <v>1</v>
      </c>
      <c r="U217">
        <v>0</v>
      </c>
      <c r="V217">
        <v>95</v>
      </c>
    </row>
    <row r="218" spans="1:22" x14ac:dyDescent="0.25">
      <c r="A218" s="68" t="s">
        <v>12</v>
      </c>
      <c r="B218" s="68" t="s">
        <v>201</v>
      </c>
      <c r="C218" s="68">
        <v>0</v>
      </c>
      <c r="D218" s="68">
        <v>1</v>
      </c>
      <c r="E218" s="68">
        <v>1</v>
      </c>
      <c r="F218" s="68">
        <v>46</v>
      </c>
      <c r="Q218" t="s">
        <v>12</v>
      </c>
      <c r="R218" t="s">
        <v>201</v>
      </c>
      <c r="S218">
        <v>0</v>
      </c>
      <c r="T218">
        <v>1</v>
      </c>
      <c r="U218">
        <v>1</v>
      </c>
      <c r="V218">
        <v>46</v>
      </c>
    </row>
    <row r="219" spans="1:22" x14ac:dyDescent="0.25">
      <c r="A219" s="68" t="s">
        <v>12</v>
      </c>
      <c r="B219" s="68" t="s">
        <v>201</v>
      </c>
      <c r="C219" s="68">
        <v>1</v>
      </c>
      <c r="D219" s="68">
        <v>0</v>
      </c>
      <c r="E219" s="68">
        <v>0</v>
      </c>
      <c r="F219" s="68">
        <v>93</v>
      </c>
      <c r="Q219" t="s">
        <v>12</v>
      </c>
      <c r="R219" t="s">
        <v>201</v>
      </c>
      <c r="S219">
        <v>1</v>
      </c>
      <c r="T219">
        <v>0</v>
      </c>
      <c r="U219">
        <v>0</v>
      </c>
      <c r="V219">
        <v>93</v>
      </c>
    </row>
    <row r="220" spans="1:22" x14ac:dyDescent="0.25">
      <c r="A220" s="68" t="s">
        <v>12</v>
      </c>
      <c r="B220" s="68" t="s">
        <v>201</v>
      </c>
      <c r="C220" s="68">
        <v>1</v>
      </c>
      <c r="D220" s="68">
        <v>0</v>
      </c>
      <c r="E220" s="68">
        <v>1</v>
      </c>
      <c r="F220" s="68">
        <v>2</v>
      </c>
      <c r="Q220" t="s">
        <v>12</v>
      </c>
      <c r="R220" t="s">
        <v>201</v>
      </c>
      <c r="S220">
        <v>1</v>
      </c>
      <c r="T220">
        <v>0</v>
      </c>
      <c r="U220">
        <v>1</v>
      </c>
      <c r="V220">
        <v>2</v>
      </c>
    </row>
    <row r="221" spans="1:22" x14ac:dyDescent="0.25">
      <c r="A221" s="68" t="s">
        <v>12</v>
      </c>
      <c r="B221" s="68" t="s">
        <v>201</v>
      </c>
      <c r="C221" s="68">
        <v>1</v>
      </c>
      <c r="D221" s="68">
        <v>1</v>
      </c>
      <c r="E221" s="68">
        <v>0</v>
      </c>
      <c r="F221" s="68">
        <v>132</v>
      </c>
      <c r="Q221" t="s">
        <v>12</v>
      </c>
      <c r="R221" t="s">
        <v>201</v>
      </c>
      <c r="S221">
        <v>1</v>
      </c>
      <c r="T221">
        <v>1</v>
      </c>
      <c r="U221">
        <v>0</v>
      </c>
      <c r="V221">
        <v>132</v>
      </c>
    </row>
    <row r="222" spans="1:22" x14ac:dyDescent="0.25">
      <c r="A222" s="68" t="s">
        <v>12</v>
      </c>
      <c r="B222" s="68" t="s">
        <v>201</v>
      </c>
      <c r="C222" s="68">
        <v>1</v>
      </c>
      <c r="D222" s="68">
        <v>1</v>
      </c>
      <c r="E222" s="68">
        <v>1</v>
      </c>
      <c r="F222" s="68">
        <v>20</v>
      </c>
      <c r="Q222" t="s">
        <v>12</v>
      </c>
      <c r="R222" t="s">
        <v>201</v>
      </c>
      <c r="S222">
        <v>1</v>
      </c>
      <c r="T222">
        <v>1</v>
      </c>
      <c r="U222">
        <v>1</v>
      </c>
      <c r="V222">
        <v>20</v>
      </c>
    </row>
    <row r="223" spans="1:22" x14ac:dyDescent="0.25">
      <c r="A223" s="68" t="s">
        <v>12</v>
      </c>
      <c r="B223" s="68" t="s">
        <v>52</v>
      </c>
      <c r="C223" s="68">
        <v>0</v>
      </c>
      <c r="D223" s="68">
        <v>0</v>
      </c>
      <c r="E223" s="68">
        <v>0</v>
      </c>
      <c r="F223" s="68">
        <v>469</v>
      </c>
      <c r="Q223" t="s">
        <v>12</v>
      </c>
      <c r="R223" t="s">
        <v>52</v>
      </c>
      <c r="S223">
        <v>0</v>
      </c>
      <c r="T223">
        <v>0</v>
      </c>
      <c r="U223">
        <v>0</v>
      </c>
      <c r="V223">
        <v>469</v>
      </c>
    </row>
    <row r="224" spans="1:22" x14ac:dyDescent="0.25">
      <c r="A224" s="68" t="s">
        <v>12</v>
      </c>
      <c r="B224" s="68" t="s">
        <v>52</v>
      </c>
      <c r="C224" s="68">
        <v>0</v>
      </c>
      <c r="D224" s="68">
        <v>0</v>
      </c>
      <c r="E224" s="68">
        <v>1</v>
      </c>
      <c r="F224" s="68">
        <v>34</v>
      </c>
      <c r="Q224" t="s">
        <v>12</v>
      </c>
      <c r="R224" t="s">
        <v>52</v>
      </c>
      <c r="S224">
        <v>0</v>
      </c>
      <c r="T224">
        <v>0</v>
      </c>
      <c r="U224">
        <v>1</v>
      </c>
      <c r="V224">
        <v>34</v>
      </c>
    </row>
    <row r="225" spans="1:22" x14ac:dyDescent="0.25">
      <c r="A225" s="68" t="s">
        <v>12</v>
      </c>
      <c r="B225" s="68" t="s">
        <v>52</v>
      </c>
      <c r="C225" s="68">
        <v>0</v>
      </c>
      <c r="D225" s="68">
        <v>1</v>
      </c>
      <c r="E225" s="68">
        <v>0</v>
      </c>
      <c r="F225" s="68">
        <v>130</v>
      </c>
      <c r="Q225" t="s">
        <v>12</v>
      </c>
      <c r="R225" t="s">
        <v>52</v>
      </c>
      <c r="S225">
        <v>0</v>
      </c>
      <c r="T225">
        <v>1</v>
      </c>
      <c r="U225">
        <v>0</v>
      </c>
      <c r="V225">
        <v>130</v>
      </c>
    </row>
    <row r="226" spans="1:22" x14ac:dyDescent="0.25">
      <c r="A226" s="68" t="s">
        <v>12</v>
      </c>
      <c r="B226" s="68" t="s">
        <v>52</v>
      </c>
      <c r="C226" s="68">
        <v>0</v>
      </c>
      <c r="D226" s="68">
        <v>1</v>
      </c>
      <c r="E226" s="68">
        <v>1</v>
      </c>
      <c r="F226" s="68">
        <v>46</v>
      </c>
      <c r="Q226" t="s">
        <v>12</v>
      </c>
      <c r="R226" t="s">
        <v>52</v>
      </c>
      <c r="S226">
        <v>0</v>
      </c>
      <c r="T226">
        <v>1</v>
      </c>
      <c r="U226">
        <v>1</v>
      </c>
      <c r="V226">
        <v>46</v>
      </c>
    </row>
    <row r="227" spans="1:22" x14ac:dyDescent="0.25">
      <c r="A227" s="68" t="s">
        <v>12</v>
      </c>
      <c r="B227" s="68" t="s">
        <v>52</v>
      </c>
      <c r="C227" s="68">
        <v>1</v>
      </c>
      <c r="D227" s="68">
        <v>0</v>
      </c>
      <c r="E227" s="68">
        <v>0</v>
      </c>
      <c r="F227" s="68">
        <v>47</v>
      </c>
      <c r="Q227" t="s">
        <v>12</v>
      </c>
      <c r="R227" t="s">
        <v>52</v>
      </c>
      <c r="S227">
        <v>1</v>
      </c>
      <c r="T227">
        <v>0</v>
      </c>
      <c r="U227">
        <v>0</v>
      </c>
      <c r="V227">
        <v>47</v>
      </c>
    </row>
    <row r="228" spans="1:22" x14ac:dyDescent="0.25">
      <c r="A228" s="68" t="s">
        <v>12</v>
      </c>
      <c r="B228" s="68" t="s">
        <v>52</v>
      </c>
      <c r="C228" s="68">
        <v>1</v>
      </c>
      <c r="D228" s="68">
        <v>0</v>
      </c>
      <c r="E228" s="68">
        <v>1</v>
      </c>
      <c r="F228" s="68">
        <v>3</v>
      </c>
      <c r="Q228" t="s">
        <v>12</v>
      </c>
      <c r="R228" t="s">
        <v>52</v>
      </c>
      <c r="S228">
        <v>1</v>
      </c>
      <c r="T228">
        <v>0</v>
      </c>
      <c r="U228">
        <v>1</v>
      </c>
      <c r="V228">
        <v>3</v>
      </c>
    </row>
    <row r="229" spans="1:22" x14ac:dyDescent="0.25">
      <c r="A229" s="68" t="s">
        <v>12</v>
      </c>
      <c r="B229" s="68" t="s">
        <v>52</v>
      </c>
      <c r="C229" s="68">
        <v>1</v>
      </c>
      <c r="D229" s="68">
        <v>1</v>
      </c>
      <c r="E229" s="68">
        <v>0</v>
      </c>
      <c r="F229" s="68">
        <v>71</v>
      </c>
      <c r="Q229" t="s">
        <v>12</v>
      </c>
      <c r="R229" t="s">
        <v>52</v>
      </c>
      <c r="S229">
        <v>1</v>
      </c>
      <c r="T229">
        <v>1</v>
      </c>
      <c r="U229">
        <v>0</v>
      </c>
      <c r="V229">
        <v>71</v>
      </c>
    </row>
    <row r="230" spans="1:22" x14ac:dyDescent="0.25">
      <c r="A230" s="68" t="s">
        <v>12</v>
      </c>
      <c r="B230" s="68" t="s">
        <v>52</v>
      </c>
      <c r="C230" s="68">
        <v>1</v>
      </c>
      <c r="D230" s="68">
        <v>1</v>
      </c>
      <c r="E230" s="68">
        <v>1</v>
      </c>
      <c r="F230" s="68">
        <v>11</v>
      </c>
      <c r="Q230" t="s">
        <v>12</v>
      </c>
      <c r="R230" t="s">
        <v>52</v>
      </c>
      <c r="S230">
        <v>1</v>
      </c>
      <c r="T230">
        <v>1</v>
      </c>
      <c r="U230">
        <v>1</v>
      </c>
      <c r="V230">
        <v>11</v>
      </c>
    </row>
    <row r="231" spans="1:22" x14ac:dyDescent="0.25">
      <c r="A231" s="68" t="s">
        <v>12</v>
      </c>
      <c r="B231" s="68" t="s">
        <v>200</v>
      </c>
      <c r="C231" s="68">
        <v>0</v>
      </c>
      <c r="D231" s="68">
        <v>0</v>
      </c>
      <c r="E231" s="68">
        <v>0</v>
      </c>
      <c r="F231" s="68">
        <v>7628</v>
      </c>
      <c r="Q231" t="s">
        <v>12</v>
      </c>
      <c r="R231" t="s">
        <v>200</v>
      </c>
      <c r="S231">
        <v>0</v>
      </c>
      <c r="T231">
        <v>0</v>
      </c>
      <c r="U231">
        <v>0</v>
      </c>
      <c r="V231">
        <v>7628</v>
      </c>
    </row>
    <row r="232" spans="1:22" x14ac:dyDescent="0.25">
      <c r="A232" s="68" t="s">
        <v>12</v>
      </c>
      <c r="B232" s="68" t="s">
        <v>200</v>
      </c>
      <c r="C232" s="68">
        <v>0</v>
      </c>
      <c r="D232" s="68">
        <v>0</v>
      </c>
      <c r="E232" s="68">
        <v>1</v>
      </c>
      <c r="F232" s="68">
        <v>1051</v>
      </c>
      <c r="Q232" t="s">
        <v>12</v>
      </c>
      <c r="R232" t="s">
        <v>200</v>
      </c>
      <c r="S232">
        <v>0</v>
      </c>
      <c r="T232">
        <v>0</v>
      </c>
      <c r="U232">
        <v>1</v>
      </c>
      <c r="V232">
        <v>1051</v>
      </c>
    </row>
    <row r="233" spans="1:22" x14ac:dyDescent="0.25">
      <c r="A233" s="68" t="s">
        <v>12</v>
      </c>
      <c r="B233" s="68" t="s">
        <v>200</v>
      </c>
      <c r="C233" s="68">
        <v>0</v>
      </c>
      <c r="D233" s="68">
        <v>1</v>
      </c>
      <c r="E233" s="68">
        <v>0</v>
      </c>
      <c r="F233" s="68">
        <v>3409</v>
      </c>
      <c r="Q233" t="s">
        <v>12</v>
      </c>
      <c r="R233" t="s">
        <v>200</v>
      </c>
      <c r="S233">
        <v>0</v>
      </c>
      <c r="T233">
        <v>1</v>
      </c>
      <c r="U233">
        <v>0</v>
      </c>
      <c r="V233">
        <v>3409</v>
      </c>
    </row>
    <row r="234" spans="1:22" x14ac:dyDescent="0.25">
      <c r="A234" s="68" t="s">
        <v>12</v>
      </c>
      <c r="B234" s="68" t="s">
        <v>200</v>
      </c>
      <c r="C234" s="68">
        <v>0</v>
      </c>
      <c r="D234" s="68">
        <v>1</v>
      </c>
      <c r="E234" s="68">
        <v>1</v>
      </c>
      <c r="F234" s="68">
        <v>2430</v>
      </c>
      <c r="Q234" t="s">
        <v>12</v>
      </c>
      <c r="R234" t="s">
        <v>200</v>
      </c>
      <c r="S234">
        <v>0</v>
      </c>
      <c r="T234">
        <v>1</v>
      </c>
      <c r="U234">
        <v>1</v>
      </c>
      <c r="V234">
        <v>2430</v>
      </c>
    </row>
    <row r="235" spans="1:22" x14ac:dyDescent="0.25">
      <c r="A235" s="68" t="s">
        <v>12</v>
      </c>
      <c r="B235" s="68" t="s">
        <v>200</v>
      </c>
      <c r="C235" s="68">
        <v>1</v>
      </c>
      <c r="D235" s="68">
        <v>0</v>
      </c>
      <c r="E235" s="68">
        <v>0</v>
      </c>
      <c r="F235" s="68">
        <v>2684</v>
      </c>
      <c r="Q235" t="s">
        <v>12</v>
      </c>
      <c r="R235" t="s">
        <v>200</v>
      </c>
      <c r="S235">
        <v>1</v>
      </c>
      <c r="T235">
        <v>0</v>
      </c>
      <c r="U235">
        <v>0</v>
      </c>
      <c r="V235">
        <v>2684</v>
      </c>
    </row>
    <row r="236" spans="1:22" x14ac:dyDescent="0.25">
      <c r="A236" s="68" t="s">
        <v>12</v>
      </c>
      <c r="B236" s="68" t="s">
        <v>200</v>
      </c>
      <c r="C236" s="68">
        <v>1</v>
      </c>
      <c r="D236" s="68">
        <v>0</v>
      </c>
      <c r="E236" s="68">
        <v>1</v>
      </c>
      <c r="F236" s="68">
        <v>73</v>
      </c>
      <c r="Q236" t="s">
        <v>12</v>
      </c>
      <c r="R236" t="s">
        <v>200</v>
      </c>
      <c r="S236">
        <v>1</v>
      </c>
      <c r="T236">
        <v>0</v>
      </c>
      <c r="U236">
        <v>1</v>
      </c>
      <c r="V236">
        <v>73</v>
      </c>
    </row>
    <row r="237" spans="1:22" x14ac:dyDescent="0.25">
      <c r="A237" s="68" t="s">
        <v>12</v>
      </c>
      <c r="B237" s="68" t="s">
        <v>200</v>
      </c>
      <c r="C237" s="68">
        <v>1</v>
      </c>
      <c r="D237" s="68">
        <v>1</v>
      </c>
      <c r="E237" s="68">
        <v>0</v>
      </c>
      <c r="F237" s="68">
        <v>3119</v>
      </c>
      <c r="Q237" t="s">
        <v>12</v>
      </c>
      <c r="R237" t="s">
        <v>200</v>
      </c>
      <c r="S237">
        <v>1</v>
      </c>
      <c r="T237">
        <v>1</v>
      </c>
      <c r="U237">
        <v>0</v>
      </c>
      <c r="V237">
        <v>3119</v>
      </c>
    </row>
    <row r="238" spans="1:22" x14ac:dyDescent="0.25">
      <c r="A238" s="68" t="s">
        <v>12</v>
      </c>
      <c r="B238" s="68" t="s">
        <v>200</v>
      </c>
      <c r="C238" s="68">
        <v>1</v>
      </c>
      <c r="D238" s="68">
        <v>1</v>
      </c>
      <c r="E238" s="68">
        <v>1</v>
      </c>
      <c r="F238" s="68">
        <v>501</v>
      </c>
      <c r="Q238" t="s">
        <v>12</v>
      </c>
      <c r="R238" t="s">
        <v>200</v>
      </c>
      <c r="S238">
        <v>1</v>
      </c>
      <c r="T238">
        <v>1</v>
      </c>
      <c r="U238">
        <v>1</v>
      </c>
      <c r="V238">
        <v>501</v>
      </c>
    </row>
    <row r="239" spans="1:22" x14ac:dyDescent="0.25">
      <c r="A239" s="68" t="s">
        <v>16</v>
      </c>
      <c r="B239" s="68" t="s">
        <v>201</v>
      </c>
      <c r="C239" s="68">
        <v>0</v>
      </c>
      <c r="D239" s="68">
        <v>0</v>
      </c>
      <c r="E239" s="68">
        <v>0</v>
      </c>
      <c r="F239" s="68">
        <v>51</v>
      </c>
      <c r="Q239" t="s">
        <v>16</v>
      </c>
      <c r="R239" t="s">
        <v>201</v>
      </c>
      <c r="S239">
        <v>0</v>
      </c>
      <c r="T239">
        <v>0</v>
      </c>
      <c r="U239">
        <v>0</v>
      </c>
      <c r="V239">
        <v>51</v>
      </c>
    </row>
    <row r="240" spans="1:22" x14ac:dyDescent="0.25">
      <c r="A240" s="68" t="s">
        <v>16</v>
      </c>
      <c r="B240" s="68" t="s">
        <v>201</v>
      </c>
      <c r="C240" s="68">
        <v>0</v>
      </c>
      <c r="D240" s="68">
        <v>0</v>
      </c>
      <c r="E240" s="68">
        <v>1</v>
      </c>
      <c r="F240" s="68">
        <v>259</v>
      </c>
      <c r="Q240" t="s">
        <v>16</v>
      </c>
      <c r="R240" t="s">
        <v>201</v>
      </c>
      <c r="S240">
        <v>0</v>
      </c>
      <c r="T240">
        <v>0</v>
      </c>
      <c r="U240">
        <v>1</v>
      </c>
      <c r="V240">
        <v>259</v>
      </c>
    </row>
    <row r="241" spans="1:22" x14ac:dyDescent="0.25">
      <c r="A241" s="68" t="s">
        <v>16</v>
      </c>
      <c r="B241" s="68" t="s">
        <v>201</v>
      </c>
      <c r="C241" s="68">
        <v>0</v>
      </c>
      <c r="D241" s="68">
        <v>1</v>
      </c>
      <c r="E241" s="68">
        <v>0</v>
      </c>
      <c r="F241" s="68">
        <v>7</v>
      </c>
      <c r="Q241" t="s">
        <v>16</v>
      </c>
      <c r="R241" t="s">
        <v>201</v>
      </c>
      <c r="S241">
        <v>0</v>
      </c>
      <c r="T241">
        <v>1</v>
      </c>
      <c r="U241">
        <v>0</v>
      </c>
      <c r="V241">
        <v>7</v>
      </c>
    </row>
    <row r="242" spans="1:22" x14ac:dyDescent="0.25">
      <c r="A242" s="68" t="s">
        <v>16</v>
      </c>
      <c r="B242" s="68" t="s">
        <v>201</v>
      </c>
      <c r="C242" s="68">
        <v>0</v>
      </c>
      <c r="D242" s="68">
        <v>1</v>
      </c>
      <c r="E242" s="68">
        <v>1</v>
      </c>
      <c r="F242" s="68">
        <v>9</v>
      </c>
      <c r="Q242" t="s">
        <v>16</v>
      </c>
      <c r="R242" t="s">
        <v>201</v>
      </c>
      <c r="S242">
        <v>0</v>
      </c>
      <c r="T242">
        <v>1</v>
      </c>
      <c r="U242">
        <v>1</v>
      </c>
      <c r="V242">
        <v>9</v>
      </c>
    </row>
    <row r="243" spans="1:22" x14ac:dyDescent="0.25">
      <c r="A243" s="68" t="s">
        <v>16</v>
      </c>
      <c r="B243" s="68" t="s">
        <v>201</v>
      </c>
      <c r="C243" s="68">
        <v>1</v>
      </c>
      <c r="D243" s="68">
        <v>0</v>
      </c>
      <c r="E243" s="68">
        <v>0</v>
      </c>
      <c r="F243" s="68">
        <v>36</v>
      </c>
      <c r="Q243" t="s">
        <v>16</v>
      </c>
      <c r="R243" t="s">
        <v>201</v>
      </c>
      <c r="S243">
        <v>1</v>
      </c>
      <c r="T243">
        <v>0</v>
      </c>
      <c r="U243">
        <v>0</v>
      </c>
      <c r="V243">
        <v>36</v>
      </c>
    </row>
    <row r="244" spans="1:22" x14ac:dyDescent="0.25">
      <c r="A244" s="68" t="s">
        <v>16</v>
      </c>
      <c r="B244" s="68" t="s">
        <v>201</v>
      </c>
      <c r="C244" s="68">
        <v>1</v>
      </c>
      <c r="D244" s="68">
        <v>0</v>
      </c>
      <c r="E244" s="68">
        <v>1</v>
      </c>
      <c r="F244" s="68">
        <v>147</v>
      </c>
      <c r="Q244" t="s">
        <v>16</v>
      </c>
      <c r="R244" t="s">
        <v>201</v>
      </c>
      <c r="S244">
        <v>1</v>
      </c>
      <c r="T244">
        <v>0</v>
      </c>
      <c r="U244">
        <v>1</v>
      </c>
      <c r="V244">
        <v>147</v>
      </c>
    </row>
    <row r="245" spans="1:22" x14ac:dyDescent="0.25">
      <c r="A245" s="68" t="s">
        <v>16</v>
      </c>
      <c r="B245" s="68" t="s">
        <v>201</v>
      </c>
      <c r="C245" s="68">
        <v>1</v>
      </c>
      <c r="D245" s="68">
        <v>1</v>
      </c>
      <c r="E245" s="68">
        <v>0</v>
      </c>
      <c r="F245" s="68">
        <v>28</v>
      </c>
      <c r="Q245" t="s">
        <v>16</v>
      </c>
      <c r="R245" t="s">
        <v>201</v>
      </c>
      <c r="S245">
        <v>1</v>
      </c>
      <c r="T245">
        <v>1</v>
      </c>
      <c r="U245">
        <v>0</v>
      </c>
      <c r="V245">
        <v>28</v>
      </c>
    </row>
    <row r="246" spans="1:22" x14ac:dyDescent="0.25">
      <c r="A246" s="68" t="s">
        <v>16</v>
      </c>
      <c r="B246" s="68" t="s">
        <v>201</v>
      </c>
      <c r="C246" s="68">
        <v>1</v>
      </c>
      <c r="D246" s="68">
        <v>1</v>
      </c>
      <c r="E246" s="68">
        <v>1</v>
      </c>
      <c r="F246" s="68">
        <v>97</v>
      </c>
      <c r="Q246" t="s">
        <v>16</v>
      </c>
      <c r="R246" t="s">
        <v>201</v>
      </c>
      <c r="S246">
        <v>1</v>
      </c>
      <c r="T246">
        <v>1</v>
      </c>
      <c r="U246">
        <v>1</v>
      </c>
      <c r="V246">
        <v>97</v>
      </c>
    </row>
    <row r="247" spans="1:22" x14ac:dyDescent="0.25">
      <c r="A247" s="68" t="s">
        <v>16</v>
      </c>
      <c r="B247" s="68" t="s">
        <v>52</v>
      </c>
      <c r="C247" s="68">
        <v>0</v>
      </c>
      <c r="D247" s="68">
        <v>0</v>
      </c>
      <c r="E247" s="68">
        <v>0</v>
      </c>
      <c r="F247" s="68">
        <v>102</v>
      </c>
      <c r="Q247" t="s">
        <v>16</v>
      </c>
      <c r="R247" t="s">
        <v>52</v>
      </c>
      <c r="S247">
        <v>0</v>
      </c>
      <c r="T247">
        <v>0</v>
      </c>
      <c r="U247">
        <v>0</v>
      </c>
      <c r="V247">
        <v>102</v>
      </c>
    </row>
    <row r="248" spans="1:22" x14ac:dyDescent="0.25">
      <c r="A248" s="68" t="s">
        <v>16</v>
      </c>
      <c r="B248" s="68" t="s">
        <v>52</v>
      </c>
      <c r="C248" s="68">
        <v>0</v>
      </c>
      <c r="D248" s="68">
        <v>0</v>
      </c>
      <c r="E248" s="68">
        <v>1</v>
      </c>
      <c r="F248" s="68">
        <v>141</v>
      </c>
      <c r="Q248" t="s">
        <v>16</v>
      </c>
      <c r="R248" t="s">
        <v>52</v>
      </c>
      <c r="S248">
        <v>0</v>
      </c>
      <c r="T248">
        <v>0</v>
      </c>
      <c r="U248">
        <v>1</v>
      </c>
      <c r="V248">
        <v>141</v>
      </c>
    </row>
    <row r="249" spans="1:22" x14ac:dyDescent="0.25">
      <c r="A249" s="68" t="s">
        <v>16</v>
      </c>
      <c r="B249" s="68" t="s">
        <v>52</v>
      </c>
      <c r="C249" s="68">
        <v>0</v>
      </c>
      <c r="D249" s="68">
        <v>1</v>
      </c>
      <c r="E249" s="68">
        <v>1</v>
      </c>
      <c r="F249" s="68">
        <v>1</v>
      </c>
      <c r="Q249" t="s">
        <v>16</v>
      </c>
      <c r="R249" t="s">
        <v>52</v>
      </c>
      <c r="S249">
        <v>0</v>
      </c>
      <c r="T249">
        <v>1</v>
      </c>
      <c r="U249">
        <v>1</v>
      </c>
      <c r="V249">
        <v>1</v>
      </c>
    </row>
    <row r="250" spans="1:22" x14ac:dyDescent="0.25">
      <c r="A250" s="68" t="s">
        <v>16</v>
      </c>
      <c r="B250" s="68" t="s">
        <v>52</v>
      </c>
      <c r="C250" s="68">
        <v>1</v>
      </c>
      <c r="D250" s="68">
        <v>0</v>
      </c>
      <c r="E250" s="68">
        <v>0</v>
      </c>
      <c r="F250" s="68">
        <v>14</v>
      </c>
      <c r="Q250" t="s">
        <v>16</v>
      </c>
      <c r="R250" t="s">
        <v>52</v>
      </c>
      <c r="S250">
        <v>1</v>
      </c>
      <c r="T250">
        <v>0</v>
      </c>
      <c r="U250">
        <v>0</v>
      </c>
      <c r="V250">
        <v>14</v>
      </c>
    </row>
    <row r="251" spans="1:22" x14ac:dyDescent="0.25">
      <c r="A251" s="68" t="s">
        <v>16</v>
      </c>
      <c r="B251" s="68" t="s">
        <v>52</v>
      </c>
      <c r="C251" s="68">
        <v>1</v>
      </c>
      <c r="D251" s="68">
        <v>0</v>
      </c>
      <c r="E251" s="68">
        <v>1</v>
      </c>
      <c r="F251" s="68">
        <v>32</v>
      </c>
      <c r="Q251" t="s">
        <v>16</v>
      </c>
      <c r="R251" t="s">
        <v>52</v>
      </c>
      <c r="S251">
        <v>1</v>
      </c>
      <c r="T251">
        <v>0</v>
      </c>
      <c r="U251">
        <v>1</v>
      </c>
      <c r="V251">
        <v>32</v>
      </c>
    </row>
    <row r="252" spans="1:22" x14ac:dyDescent="0.25">
      <c r="A252" s="68" t="s">
        <v>16</v>
      </c>
      <c r="B252" s="68" t="s">
        <v>52</v>
      </c>
      <c r="C252" s="68">
        <v>1</v>
      </c>
      <c r="D252" s="68">
        <v>1</v>
      </c>
      <c r="E252" s="68">
        <v>0</v>
      </c>
      <c r="F252" s="68">
        <v>10</v>
      </c>
      <c r="Q252" t="s">
        <v>16</v>
      </c>
      <c r="R252" t="s">
        <v>52</v>
      </c>
      <c r="S252">
        <v>1</v>
      </c>
      <c r="T252">
        <v>1</v>
      </c>
      <c r="U252">
        <v>0</v>
      </c>
      <c r="V252">
        <v>10</v>
      </c>
    </row>
    <row r="253" spans="1:22" x14ac:dyDescent="0.25">
      <c r="A253" s="68" t="s">
        <v>16</v>
      </c>
      <c r="B253" s="68" t="s">
        <v>52</v>
      </c>
      <c r="C253" s="68">
        <v>1</v>
      </c>
      <c r="D253" s="68">
        <v>1</v>
      </c>
      <c r="E253" s="68">
        <v>1</v>
      </c>
      <c r="F253" s="68">
        <v>12</v>
      </c>
      <c r="Q253" t="s">
        <v>16</v>
      </c>
      <c r="R253" t="s">
        <v>52</v>
      </c>
      <c r="S253">
        <v>1</v>
      </c>
      <c r="T253">
        <v>1</v>
      </c>
      <c r="U253">
        <v>1</v>
      </c>
      <c r="V253">
        <v>12</v>
      </c>
    </row>
    <row r="254" spans="1:22" x14ac:dyDescent="0.25">
      <c r="A254" s="68" t="s">
        <v>16</v>
      </c>
      <c r="B254" s="68" t="s">
        <v>200</v>
      </c>
      <c r="C254" s="68">
        <v>0</v>
      </c>
      <c r="D254" s="68">
        <v>0</v>
      </c>
      <c r="E254" s="68">
        <v>0</v>
      </c>
      <c r="F254" s="68">
        <v>798</v>
      </c>
      <c r="Q254" t="s">
        <v>16</v>
      </c>
      <c r="R254" t="s">
        <v>200</v>
      </c>
      <c r="S254">
        <v>0</v>
      </c>
      <c r="T254">
        <v>0</v>
      </c>
      <c r="U254">
        <v>0</v>
      </c>
      <c r="V254">
        <v>798</v>
      </c>
    </row>
    <row r="255" spans="1:22" x14ac:dyDescent="0.25">
      <c r="A255" s="68" t="s">
        <v>16</v>
      </c>
      <c r="B255" s="68" t="s">
        <v>200</v>
      </c>
      <c r="C255" s="68">
        <v>0</v>
      </c>
      <c r="D255" s="68">
        <v>0</v>
      </c>
      <c r="E255" s="68">
        <v>1</v>
      </c>
      <c r="F255" s="68">
        <v>3150</v>
      </c>
      <c r="Q255" t="s">
        <v>16</v>
      </c>
      <c r="R255" t="s">
        <v>200</v>
      </c>
      <c r="S255">
        <v>0</v>
      </c>
      <c r="T255">
        <v>0</v>
      </c>
      <c r="U255">
        <v>1</v>
      </c>
      <c r="V255">
        <v>3150</v>
      </c>
    </row>
    <row r="256" spans="1:22" x14ac:dyDescent="0.25">
      <c r="A256" s="68" t="s">
        <v>16</v>
      </c>
      <c r="B256" s="68" t="s">
        <v>200</v>
      </c>
      <c r="C256" s="68">
        <v>0</v>
      </c>
      <c r="D256" s="68">
        <v>1</v>
      </c>
      <c r="E256" s="68">
        <v>0</v>
      </c>
      <c r="F256" s="68">
        <v>55</v>
      </c>
      <c r="Q256" t="s">
        <v>16</v>
      </c>
      <c r="R256" t="s">
        <v>200</v>
      </c>
      <c r="S256">
        <v>0</v>
      </c>
      <c r="T256">
        <v>1</v>
      </c>
      <c r="U256">
        <v>0</v>
      </c>
      <c r="V256">
        <v>55</v>
      </c>
    </row>
    <row r="257" spans="1:22" x14ac:dyDescent="0.25">
      <c r="A257" s="68" t="s">
        <v>16</v>
      </c>
      <c r="B257" s="68" t="s">
        <v>200</v>
      </c>
      <c r="C257" s="68">
        <v>0</v>
      </c>
      <c r="D257" s="68">
        <v>1</v>
      </c>
      <c r="E257" s="68">
        <v>1</v>
      </c>
      <c r="F257" s="68">
        <v>44</v>
      </c>
      <c r="Q257" t="s">
        <v>16</v>
      </c>
      <c r="R257" t="s">
        <v>200</v>
      </c>
      <c r="S257">
        <v>0</v>
      </c>
      <c r="T257">
        <v>1</v>
      </c>
      <c r="U257">
        <v>1</v>
      </c>
      <c r="V257">
        <v>44</v>
      </c>
    </row>
    <row r="258" spans="1:22" x14ac:dyDescent="0.25">
      <c r="A258" s="68" t="s">
        <v>16</v>
      </c>
      <c r="B258" s="68" t="s">
        <v>200</v>
      </c>
      <c r="C258" s="68">
        <v>1</v>
      </c>
      <c r="D258" s="68">
        <v>0</v>
      </c>
      <c r="E258" s="68">
        <v>0</v>
      </c>
      <c r="F258" s="68">
        <v>562</v>
      </c>
      <c r="Q258" t="s">
        <v>16</v>
      </c>
      <c r="R258" t="s">
        <v>200</v>
      </c>
      <c r="S258">
        <v>1</v>
      </c>
      <c r="T258">
        <v>0</v>
      </c>
      <c r="U258">
        <v>0</v>
      </c>
      <c r="V258">
        <v>562</v>
      </c>
    </row>
    <row r="259" spans="1:22" x14ac:dyDescent="0.25">
      <c r="A259" s="68" t="s">
        <v>16</v>
      </c>
      <c r="B259" s="68" t="s">
        <v>200</v>
      </c>
      <c r="C259" s="68">
        <v>1</v>
      </c>
      <c r="D259" s="68">
        <v>0</v>
      </c>
      <c r="E259" s="68">
        <v>1</v>
      </c>
      <c r="F259" s="68">
        <v>1321</v>
      </c>
      <c r="Q259" t="s">
        <v>16</v>
      </c>
      <c r="R259" t="s">
        <v>200</v>
      </c>
      <c r="S259">
        <v>1</v>
      </c>
      <c r="T259">
        <v>0</v>
      </c>
      <c r="U259">
        <v>1</v>
      </c>
      <c r="V259">
        <v>1321</v>
      </c>
    </row>
    <row r="260" spans="1:22" x14ac:dyDescent="0.25">
      <c r="A260" s="68" t="s">
        <v>16</v>
      </c>
      <c r="B260" s="68" t="s">
        <v>200</v>
      </c>
      <c r="C260" s="68">
        <v>1</v>
      </c>
      <c r="D260" s="68">
        <v>1</v>
      </c>
      <c r="E260" s="68">
        <v>0</v>
      </c>
      <c r="F260" s="68">
        <v>353</v>
      </c>
      <c r="Q260" t="s">
        <v>16</v>
      </c>
      <c r="R260" t="s">
        <v>200</v>
      </c>
      <c r="S260">
        <v>1</v>
      </c>
      <c r="T260">
        <v>1</v>
      </c>
      <c r="U260">
        <v>0</v>
      </c>
      <c r="V260">
        <v>353</v>
      </c>
    </row>
    <row r="261" spans="1:22" x14ac:dyDescent="0.25">
      <c r="A261" s="68" t="s">
        <v>16</v>
      </c>
      <c r="B261" s="68" t="s">
        <v>200</v>
      </c>
      <c r="C261" s="68">
        <v>1</v>
      </c>
      <c r="D261" s="68">
        <v>1</v>
      </c>
      <c r="E261" s="68">
        <v>1</v>
      </c>
      <c r="F261" s="68">
        <v>711</v>
      </c>
      <c r="Q261" t="s">
        <v>16</v>
      </c>
      <c r="R261" t="s">
        <v>200</v>
      </c>
      <c r="S261">
        <v>1</v>
      </c>
      <c r="T261">
        <v>1</v>
      </c>
      <c r="U261">
        <v>1</v>
      </c>
      <c r="V261">
        <v>711</v>
      </c>
    </row>
    <row r="262" spans="1:22" x14ac:dyDescent="0.25">
      <c r="A262" s="68" t="s">
        <v>24</v>
      </c>
      <c r="B262" s="68" t="s">
        <v>201</v>
      </c>
      <c r="C262" s="68">
        <v>0</v>
      </c>
      <c r="D262" s="68">
        <v>0</v>
      </c>
      <c r="E262" s="68">
        <v>0</v>
      </c>
      <c r="F262" s="68">
        <v>25</v>
      </c>
      <c r="Q262" t="s">
        <v>24</v>
      </c>
      <c r="R262" t="s">
        <v>201</v>
      </c>
      <c r="S262">
        <v>0</v>
      </c>
      <c r="T262">
        <v>0</v>
      </c>
      <c r="U262">
        <v>0</v>
      </c>
      <c r="V262">
        <v>25</v>
      </c>
    </row>
    <row r="263" spans="1:22" x14ac:dyDescent="0.25">
      <c r="A263" s="68" t="s">
        <v>24</v>
      </c>
      <c r="B263" s="68" t="s">
        <v>201</v>
      </c>
      <c r="C263" s="68">
        <v>0</v>
      </c>
      <c r="D263" s="68">
        <v>0</v>
      </c>
      <c r="E263" s="68">
        <v>1</v>
      </c>
      <c r="F263" s="68">
        <v>13</v>
      </c>
      <c r="Q263" t="s">
        <v>24</v>
      </c>
      <c r="R263" t="s">
        <v>201</v>
      </c>
      <c r="S263">
        <v>0</v>
      </c>
      <c r="T263">
        <v>0</v>
      </c>
      <c r="U263">
        <v>1</v>
      </c>
      <c r="V263">
        <v>13</v>
      </c>
    </row>
    <row r="264" spans="1:22" x14ac:dyDescent="0.25">
      <c r="A264" s="68" t="s">
        <v>24</v>
      </c>
      <c r="B264" s="68" t="s">
        <v>201</v>
      </c>
      <c r="C264" s="68">
        <v>0</v>
      </c>
      <c r="D264" s="68">
        <v>1</v>
      </c>
      <c r="E264" s="68">
        <v>0</v>
      </c>
      <c r="F264" s="68">
        <v>6</v>
      </c>
      <c r="Q264" t="s">
        <v>24</v>
      </c>
      <c r="R264" t="s">
        <v>201</v>
      </c>
      <c r="S264">
        <v>0</v>
      </c>
      <c r="T264">
        <v>1</v>
      </c>
      <c r="U264">
        <v>0</v>
      </c>
      <c r="V264">
        <v>6</v>
      </c>
    </row>
    <row r="265" spans="1:22" x14ac:dyDescent="0.25">
      <c r="A265" s="68" t="s">
        <v>24</v>
      </c>
      <c r="B265" s="68" t="s">
        <v>201</v>
      </c>
      <c r="C265" s="68">
        <v>0</v>
      </c>
      <c r="D265" s="68">
        <v>1</v>
      </c>
      <c r="E265" s="68">
        <v>1</v>
      </c>
      <c r="F265" s="68">
        <v>2</v>
      </c>
      <c r="Q265" t="s">
        <v>24</v>
      </c>
      <c r="R265" t="s">
        <v>201</v>
      </c>
      <c r="S265">
        <v>0</v>
      </c>
      <c r="T265">
        <v>1</v>
      </c>
      <c r="U265">
        <v>1</v>
      </c>
      <c r="V265">
        <v>2</v>
      </c>
    </row>
    <row r="266" spans="1:22" x14ac:dyDescent="0.25">
      <c r="A266" s="68" t="s">
        <v>24</v>
      </c>
      <c r="B266" s="68" t="s">
        <v>201</v>
      </c>
      <c r="C266" s="68">
        <v>1</v>
      </c>
      <c r="D266" s="68">
        <v>0</v>
      </c>
      <c r="E266" s="68">
        <v>0</v>
      </c>
      <c r="F266" s="68">
        <v>26</v>
      </c>
      <c r="Q266" t="s">
        <v>24</v>
      </c>
      <c r="R266" t="s">
        <v>201</v>
      </c>
      <c r="S266">
        <v>1</v>
      </c>
      <c r="T266">
        <v>0</v>
      </c>
      <c r="U266">
        <v>0</v>
      </c>
      <c r="V266">
        <v>26</v>
      </c>
    </row>
    <row r="267" spans="1:22" x14ac:dyDescent="0.25">
      <c r="A267" s="68" t="s">
        <v>24</v>
      </c>
      <c r="B267" s="68" t="s">
        <v>201</v>
      </c>
      <c r="C267" s="68">
        <v>1</v>
      </c>
      <c r="D267" s="68">
        <v>0</v>
      </c>
      <c r="E267" s="68">
        <v>1</v>
      </c>
      <c r="F267" s="68">
        <v>21</v>
      </c>
      <c r="Q267" t="s">
        <v>24</v>
      </c>
      <c r="R267" t="s">
        <v>201</v>
      </c>
      <c r="S267">
        <v>1</v>
      </c>
      <c r="T267">
        <v>0</v>
      </c>
      <c r="U267">
        <v>1</v>
      </c>
      <c r="V267">
        <v>21</v>
      </c>
    </row>
    <row r="268" spans="1:22" x14ac:dyDescent="0.25">
      <c r="A268" s="68" t="s">
        <v>24</v>
      </c>
      <c r="B268" s="68" t="s">
        <v>201</v>
      </c>
      <c r="C268" s="68">
        <v>1</v>
      </c>
      <c r="D268" s="68">
        <v>1</v>
      </c>
      <c r="E268" s="68">
        <v>0</v>
      </c>
      <c r="F268" s="68">
        <v>82</v>
      </c>
      <c r="Q268" t="s">
        <v>24</v>
      </c>
      <c r="R268" t="s">
        <v>201</v>
      </c>
      <c r="S268">
        <v>1</v>
      </c>
      <c r="T268">
        <v>1</v>
      </c>
      <c r="U268">
        <v>0</v>
      </c>
      <c r="V268">
        <v>82</v>
      </c>
    </row>
    <row r="269" spans="1:22" x14ac:dyDescent="0.25">
      <c r="A269" s="68" t="s">
        <v>24</v>
      </c>
      <c r="B269" s="68" t="s">
        <v>201</v>
      </c>
      <c r="C269" s="68">
        <v>1</v>
      </c>
      <c r="D269" s="68">
        <v>1</v>
      </c>
      <c r="E269" s="68">
        <v>1</v>
      </c>
      <c r="F269" s="68">
        <v>38</v>
      </c>
      <c r="Q269" t="s">
        <v>24</v>
      </c>
      <c r="R269" t="s">
        <v>201</v>
      </c>
      <c r="S269">
        <v>1</v>
      </c>
      <c r="T269">
        <v>1</v>
      </c>
      <c r="U269">
        <v>1</v>
      </c>
      <c r="V269">
        <v>38</v>
      </c>
    </row>
    <row r="270" spans="1:22" x14ac:dyDescent="0.25">
      <c r="A270" s="68" t="s">
        <v>24</v>
      </c>
      <c r="B270" s="68" t="s">
        <v>52</v>
      </c>
      <c r="C270" s="68">
        <v>0</v>
      </c>
      <c r="D270" s="68">
        <v>0</v>
      </c>
      <c r="E270" s="68">
        <v>0</v>
      </c>
      <c r="F270" s="68">
        <v>59</v>
      </c>
      <c r="Q270" t="s">
        <v>24</v>
      </c>
      <c r="R270" t="s">
        <v>52</v>
      </c>
      <c r="S270">
        <v>0</v>
      </c>
      <c r="T270">
        <v>0</v>
      </c>
      <c r="U270">
        <v>0</v>
      </c>
      <c r="V270">
        <v>59</v>
      </c>
    </row>
    <row r="271" spans="1:22" x14ac:dyDescent="0.25">
      <c r="A271" s="68" t="s">
        <v>24</v>
      </c>
      <c r="B271" s="68" t="s">
        <v>52</v>
      </c>
      <c r="C271" s="68">
        <v>0</v>
      </c>
      <c r="D271" s="68">
        <v>0</v>
      </c>
      <c r="E271" s="68">
        <v>1</v>
      </c>
      <c r="F271" s="68">
        <v>12</v>
      </c>
      <c r="Q271" t="s">
        <v>24</v>
      </c>
      <c r="R271" t="s">
        <v>52</v>
      </c>
      <c r="S271">
        <v>0</v>
      </c>
      <c r="T271">
        <v>0</v>
      </c>
      <c r="U271">
        <v>1</v>
      </c>
      <c r="V271">
        <v>12</v>
      </c>
    </row>
    <row r="272" spans="1:22" x14ac:dyDescent="0.25">
      <c r="A272" s="68" t="s">
        <v>24</v>
      </c>
      <c r="B272" s="68" t="s">
        <v>52</v>
      </c>
      <c r="C272" s="68">
        <v>0</v>
      </c>
      <c r="D272" s="68">
        <v>1</v>
      </c>
      <c r="E272" s="68">
        <v>0</v>
      </c>
      <c r="F272" s="68">
        <v>4</v>
      </c>
      <c r="Q272" t="s">
        <v>24</v>
      </c>
      <c r="R272" t="s">
        <v>52</v>
      </c>
      <c r="S272">
        <v>0</v>
      </c>
      <c r="T272">
        <v>1</v>
      </c>
      <c r="U272">
        <v>0</v>
      </c>
      <c r="V272">
        <v>4</v>
      </c>
    </row>
    <row r="273" spans="1:22" x14ac:dyDescent="0.25">
      <c r="A273" s="68" t="s">
        <v>24</v>
      </c>
      <c r="B273" s="68" t="s">
        <v>52</v>
      </c>
      <c r="C273" s="68">
        <v>0</v>
      </c>
      <c r="D273" s="68">
        <v>1</v>
      </c>
      <c r="E273" s="68">
        <v>1</v>
      </c>
      <c r="F273" s="68">
        <v>1</v>
      </c>
      <c r="Q273" t="s">
        <v>24</v>
      </c>
      <c r="R273" t="s">
        <v>52</v>
      </c>
      <c r="S273">
        <v>0</v>
      </c>
      <c r="T273">
        <v>1</v>
      </c>
      <c r="U273">
        <v>1</v>
      </c>
      <c r="V273">
        <v>1</v>
      </c>
    </row>
    <row r="274" spans="1:22" x14ac:dyDescent="0.25">
      <c r="A274" s="68" t="s">
        <v>24</v>
      </c>
      <c r="B274" s="68" t="s">
        <v>52</v>
      </c>
      <c r="C274" s="68">
        <v>1</v>
      </c>
      <c r="D274" s="68">
        <v>0</v>
      </c>
      <c r="E274" s="68">
        <v>0</v>
      </c>
      <c r="F274" s="68">
        <v>41</v>
      </c>
      <c r="Q274" t="s">
        <v>24</v>
      </c>
      <c r="R274" t="s">
        <v>52</v>
      </c>
      <c r="S274">
        <v>1</v>
      </c>
      <c r="T274">
        <v>0</v>
      </c>
      <c r="U274">
        <v>0</v>
      </c>
      <c r="V274">
        <v>41</v>
      </c>
    </row>
    <row r="275" spans="1:22" x14ac:dyDescent="0.25">
      <c r="A275" s="68" t="s">
        <v>24</v>
      </c>
      <c r="B275" s="68" t="s">
        <v>52</v>
      </c>
      <c r="C275" s="68">
        <v>1</v>
      </c>
      <c r="D275" s="68">
        <v>0</v>
      </c>
      <c r="E275" s="68">
        <v>1</v>
      </c>
      <c r="F275" s="68">
        <v>16</v>
      </c>
      <c r="Q275" t="s">
        <v>24</v>
      </c>
      <c r="R275" t="s">
        <v>52</v>
      </c>
      <c r="S275">
        <v>1</v>
      </c>
      <c r="T275">
        <v>0</v>
      </c>
      <c r="U275">
        <v>1</v>
      </c>
      <c r="V275">
        <v>16</v>
      </c>
    </row>
    <row r="276" spans="1:22" x14ac:dyDescent="0.25">
      <c r="A276" s="68" t="s">
        <v>24</v>
      </c>
      <c r="B276" s="68" t="s">
        <v>52</v>
      </c>
      <c r="C276" s="68">
        <v>1</v>
      </c>
      <c r="D276" s="68">
        <v>1</v>
      </c>
      <c r="E276" s="68">
        <v>0</v>
      </c>
      <c r="F276" s="68">
        <v>80</v>
      </c>
      <c r="Q276" t="s">
        <v>24</v>
      </c>
      <c r="R276" t="s">
        <v>52</v>
      </c>
      <c r="S276">
        <v>1</v>
      </c>
      <c r="T276">
        <v>1</v>
      </c>
      <c r="U276">
        <v>0</v>
      </c>
      <c r="V276">
        <v>80</v>
      </c>
    </row>
    <row r="277" spans="1:22" x14ac:dyDescent="0.25">
      <c r="A277" s="68" t="s">
        <v>24</v>
      </c>
      <c r="B277" s="68" t="s">
        <v>52</v>
      </c>
      <c r="C277" s="68">
        <v>1</v>
      </c>
      <c r="D277" s="68">
        <v>1</v>
      </c>
      <c r="E277" s="68">
        <v>1</v>
      </c>
      <c r="F277" s="68">
        <v>56</v>
      </c>
      <c r="Q277" t="s">
        <v>24</v>
      </c>
      <c r="R277" t="s">
        <v>52</v>
      </c>
      <c r="S277">
        <v>1</v>
      </c>
      <c r="T277">
        <v>1</v>
      </c>
      <c r="U277">
        <v>1</v>
      </c>
      <c r="V277">
        <v>56</v>
      </c>
    </row>
    <row r="278" spans="1:22" x14ac:dyDescent="0.25">
      <c r="A278" s="68" t="s">
        <v>24</v>
      </c>
      <c r="B278" s="68" t="s">
        <v>200</v>
      </c>
      <c r="C278" s="68">
        <v>0</v>
      </c>
      <c r="D278" s="68">
        <v>0</v>
      </c>
      <c r="E278" s="68">
        <v>0</v>
      </c>
      <c r="F278" s="68">
        <v>542</v>
      </c>
      <c r="Q278" t="s">
        <v>24</v>
      </c>
      <c r="R278" t="s">
        <v>200</v>
      </c>
      <c r="S278">
        <v>0</v>
      </c>
      <c r="T278">
        <v>0</v>
      </c>
      <c r="U278">
        <v>0</v>
      </c>
      <c r="V278">
        <v>542</v>
      </c>
    </row>
    <row r="279" spans="1:22" x14ac:dyDescent="0.25">
      <c r="A279" s="68" t="s">
        <v>24</v>
      </c>
      <c r="B279" s="68" t="s">
        <v>200</v>
      </c>
      <c r="C279" s="68">
        <v>0</v>
      </c>
      <c r="D279" s="68">
        <v>0</v>
      </c>
      <c r="E279" s="68">
        <v>1</v>
      </c>
      <c r="F279" s="68">
        <v>349</v>
      </c>
      <c r="Q279" t="s">
        <v>24</v>
      </c>
      <c r="R279" t="s">
        <v>200</v>
      </c>
      <c r="S279">
        <v>0</v>
      </c>
      <c r="T279">
        <v>0</v>
      </c>
      <c r="U279">
        <v>1</v>
      </c>
      <c r="V279">
        <v>349</v>
      </c>
    </row>
    <row r="280" spans="1:22" x14ac:dyDescent="0.25">
      <c r="A280" s="68" t="s">
        <v>24</v>
      </c>
      <c r="B280" s="68" t="s">
        <v>200</v>
      </c>
      <c r="C280" s="68">
        <v>0</v>
      </c>
      <c r="D280" s="68">
        <v>1</v>
      </c>
      <c r="E280" s="68">
        <v>0</v>
      </c>
      <c r="F280" s="68">
        <v>131</v>
      </c>
      <c r="Q280" t="s">
        <v>24</v>
      </c>
      <c r="R280" t="s">
        <v>200</v>
      </c>
      <c r="S280">
        <v>0</v>
      </c>
      <c r="T280">
        <v>1</v>
      </c>
      <c r="U280">
        <v>0</v>
      </c>
      <c r="V280">
        <v>131</v>
      </c>
    </row>
    <row r="281" spans="1:22" x14ac:dyDescent="0.25">
      <c r="A281" s="68" t="s">
        <v>24</v>
      </c>
      <c r="B281" s="68" t="s">
        <v>200</v>
      </c>
      <c r="C281" s="68">
        <v>0</v>
      </c>
      <c r="D281" s="68">
        <v>1</v>
      </c>
      <c r="E281" s="68">
        <v>1</v>
      </c>
      <c r="F281" s="68">
        <v>24</v>
      </c>
      <c r="Q281" t="s">
        <v>24</v>
      </c>
      <c r="R281" t="s">
        <v>200</v>
      </c>
      <c r="S281">
        <v>0</v>
      </c>
      <c r="T281">
        <v>1</v>
      </c>
      <c r="U281">
        <v>1</v>
      </c>
      <c r="V281">
        <v>24</v>
      </c>
    </row>
    <row r="282" spans="1:22" x14ac:dyDescent="0.25">
      <c r="A282" s="68" t="s">
        <v>24</v>
      </c>
      <c r="B282" s="68" t="s">
        <v>200</v>
      </c>
      <c r="C282" s="68">
        <v>1</v>
      </c>
      <c r="D282" s="68">
        <v>0</v>
      </c>
      <c r="E282" s="68">
        <v>0</v>
      </c>
      <c r="F282" s="68">
        <v>1000</v>
      </c>
      <c r="Q282" t="s">
        <v>24</v>
      </c>
      <c r="R282" t="s">
        <v>200</v>
      </c>
      <c r="S282">
        <v>1</v>
      </c>
      <c r="T282">
        <v>0</v>
      </c>
      <c r="U282">
        <v>0</v>
      </c>
      <c r="V282">
        <v>1000</v>
      </c>
    </row>
    <row r="283" spans="1:22" x14ac:dyDescent="0.25">
      <c r="A283" s="68" t="s">
        <v>24</v>
      </c>
      <c r="B283" s="68" t="s">
        <v>200</v>
      </c>
      <c r="C283" s="68">
        <v>1</v>
      </c>
      <c r="D283" s="68">
        <v>0</v>
      </c>
      <c r="E283" s="68">
        <v>1</v>
      </c>
      <c r="F283" s="68">
        <v>823</v>
      </c>
      <c r="Q283" t="s">
        <v>24</v>
      </c>
      <c r="R283" t="s">
        <v>200</v>
      </c>
      <c r="S283">
        <v>1</v>
      </c>
      <c r="T283">
        <v>0</v>
      </c>
      <c r="U283">
        <v>1</v>
      </c>
      <c r="V283">
        <v>823</v>
      </c>
    </row>
    <row r="284" spans="1:22" x14ac:dyDescent="0.25">
      <c r="A284" s="68" t="s">
        <v>24</v>
      </c>
      <c r="B284" s="68" t="s">
        <v>200</v>
      </c>
      <c r="C284" s="68">
        <v>1</v>
      </c>
      <c r="D284" s="68">
        <v>1</v>
      </c>
      <c r="E284" s="68">
        <v>0</v>
      </c>
      <c r="F284" s="68">
        <v>2484</v>
      </c>
      <c r="Q284" t="s">
        <v>24</v>
      </c>
      <c r="R284" t="s">
        <v>200</v>
      </c>
      <c r="S284">
        <v>1</v>
      </c>
      <c r="T284">
        <v>1</v>
      </c>
      <c r="U284">
        <v>0</v>
      </c>
      <c r="V284">
        <v>2484</v>
      </c>
    </row>
    <row r="285" spans="1:22" x14ac:dyDescent="0.25">
      <c r="A285" s="68" t="s">
        <v>24</v>
      </c>
      <c r="B285" s="68" t="s">
        <v>200</v>
      </c>
      <c r="C285" s="68">
        <v>1</v>
      </c>
      <c r="D285" s="68">
        <v>1</v>
      </c>
      <c r="E285" s="68">
        <v>1</v>
      </c>
      <c r="F285" s="68">
        <v>1553</v>
      </c>
      <c r="Q285" t="s">
        <v>24</v>
      </c>
      <c r="R285" t="s">
        <v>200</v>
      </c>
      <c r="S285">
        <v>1</v>
      </c>
      <c r="T285">
        <v>1</v>
      </c>
      <c r="U285">
        <v>1</v>
      </c>
      <c r="V285">
        <v>1553</v>
      </c>
    </row>
    <row r="286" spans="1:22" x14ac:dyDescent="0.25">
      <c r="A286" s="68" t="s">
        <v>22</v>
      </c>
      <c r="B286" s="68" t="s">
        <v>201</v>
      </c>
      <c r="C286" s="68">
        <v>0</v>
      </c>
      <c r="D286" s="68">
        <v>0</v>
      </c>
      <c r="E286" s="68">
        <v>0</v>
      </c>
      <c r="F286" s="68">
        <v>5279</v>
      </c>
      <c r="Q286" t="s">
        <v>22</v>
      </c>
      <c r="R286" t="s">
        <v>201</v>
      </c>
      <c r="S286">
        <v>0</v>
      </c>
      <c r="T286">
        <v>0</v>
      </c>
      <c r="U286">
        <v>0</v>
      </c>
      <c r="V286">
        <v>5279</v>
      </c>
    </row>
    <row r="287" spans="1:22" x14ac:dyDescent="0.25">
      <c r="A287" s="68" t="s">
        <v>22</v>
      </c>
      <c r="B287" s="68" t="s">
        <v>201</v>
      </c>
      <c r="C287" s="68">
        <v>0</v>
      </c>
      <c r="D287" s="68">
        <v>1</v>
      </c>
      <c r="E287" s="68">
        <v>0</v>
      </c>
      <c r="F287" s="68">
        <v>4778</v>
      </c>
      <c r="Q287" t="s">
        <v>22</v>
      </c>
      <c r="R287" t="s">
        <v>201</v>
      </c>
      <c r="S287">
        <v>0</v>
      </c>
      <c r="T287">
        <v>1</v>
      </c>
      <c r="U287">
        <v>0</v>
      </c>
      <c r="V287">
        <v>4778</v>
      </c>
    </row>
    <row r="288" spans="1:22" x14ac:dyDescent="0.25">
      <c r="A288" s="68" t="s">
        <v>22</v>
      </c>
      <c r="B288" s="68" t="s">
        <v>201</v>
      </c>
      <c r="C288" s="68">
        <v>1</v>
      </c>
      <c r="D288" s="68">
        <v>0</v>
      </c>
      <c r="E288" s="68">
        <v>0</v>
      </c>
      <c r="F288" s="68">
        <v>993</v>
      </c>
      <c r="Q288" t="s">
        <v>22</v>
      </c>
      <c r="R288" t="s">
        <v>201</v>
      </c>
      <c r="S288">
        <v>1</v>
      </c>
      <c r="T288">
        <v>0</v>
      </c>
      <c r="U288">
        <v>0</v>
      </c>
      <c r="V288">
        <v>993</v>
      </c>
    </row>
    <row r="289" spans="1:22" x14ac:dyDescent="0.25">
      <c r="A289" s="68" t="s">
        <v>22</v>
      </c>
      <c r="B289" s="68" t="s">
        <v>201</v>
      </c>
      <c r="C289" s="68">
        <v>1</v>
      </c>
      <c r="D289" s="68">
        <v>1</v>
      </c>
      <c r="E289" s="68">
        <v>0</v>
      </c>
      <c r="F289" s="68">
        <v>1525</v>
      </c>
      <c r="Q289" t="s">
        <v>22</v>
      </c>
      <c r="R289" t="s">
        <v>201</v>
      </c>
      <c r="S289">
        <v>1</v>
      </c>
      <c r="T289">
        <v>1</v>
      </c>
      <c r="U289">
        <v>0</v>
      </c>
      <c r="V289">
        <v>1525</v>
      </c>
    </row>
    <row r="290" spans="1:22" x14ac:dyDescent="0.25">
      <c r="A290" s="68" t="s">
        <v>22</v>
      </c>
      <c r="B290" s="68" t="s">
        <v>52</v>
      </c>
      <c r="C290" s="68">
        <v>0</v>
      </c>
      <c r="D290" s="68">
        <v>0</v>
      </c>
      <c r="E290" s="68">
        <v>0</v>
      </c>
      <c r="F290" s="68">
        <v>10654</v>
      </c>
      <c r="Q290" t="s">
        <v>22</v>
      </c>
      <c r="R290" t="s">
        <v>52</v>
      </c>
      <c r="S290">
        <v>0</v>
      </c>
      <c r="T290">
        <v>0</v>
      </c>
      <c r="U290">
        <v>0</v>
      </c>
      <c r="V290">
        <v>10654</v>
      </c>
    </row>
    <row r="291" spans="1:22" x14ac:dyDescent="0.25">
      <c r="A291" s="68" t="s">
        <v>22</v>
      </c>
      <c r="B291" s="68" t="s">
        <v>52</v>
      </c>
      <c r="C291" s="68">
        <v>0</v>
      </c>
      <c r="D291" s="68">
        <v>1</v>
      </c>
      <c r="E291" s="68">
        <v>0</v>
      </c>
      <c r="F291" s="68">
        <v>1854</v>
      </c>
      <c r="Q291" t="s">
        <v>22</v>
      </c>
      <c r="R291" t="s">
        <v>52</v>
      </c>
      <c r="S291">
        <v>0</v>
      </c>
      <c r="T291">
        <v>1</v>
      </c>
      <c r="U291">
        <v>0</v>
      </c>
      <c r="V291">
        <v>1854</v>
      </c>
    </row>
    <row r="292" spans="1:22" x14ac:dyDescent="0.25">
      <c r="A292" s="68" t="s">
        <v>22</v>
      </c>
      <c r="B292" s="68" t="s">
        <v>52</v>
      </c>
      <c r="C292" s="68">
        <v>1</v>
      </c>
      <c r="D292" s="68">
        <v>0</v>
      </c>
      <c r="E292" s="68">
        <v>0</v>
      </c>
      <c r="F292" s="68">
        <v>614</v>
      </c>
      <c r="Q292" t="s">
        <v>22</v>
      </c>
      <c r="R292" t="s">
        <v>52</v>
      </c>
      <c r="S292">
        <v>1</v>
      </c>
      <c r="T292">
        <v>0</v>
      </c>
      <c r="U292">
        <v>0</v>
      </c>
      <c r="V292">
        <v>614</v>
      </c>
    </row>
    <row r="293" spans="1:22" x14ac:dyDescent="0.25">
      <c r="A293" s="68" t="s">
        <v>22</v>
      </c>
      <c r="B293" s="68" t="s">
        <v>52</v>
      </c>
      <c r="C293" s="68">
        <v>1</v>
      </c>
      <c r="D293" s="68">
        <v>1</v>
      </c>
      <c r="E293" s="68">
        <v>0</v>
      </c>
      <c r="F293" s="68">
        <v>471</v>
      </c>
      <c r="Q293" t="s">
        <v>22</v>
      </c>
      <c r="R293" t="s">
        <v>52</v>
      </c>
      <c r="S293">
        <v>1</v>
      </c>
      <c r="T293">
        <v>1</v>
      </c>
      <c r="U293">
        <v>0</v>
      </c>
      <c r="V293">
        <v>471</v>
      </c>
    </row>
    <row r="294" spans="1:22" x14ac:dyDescent="0.25">
      <c r="A294" s="68" t="s">
        <v>22</v>
      </c>
      <c r="B294" s="68" t="s">
        <v>200</v>
      </c>
      <c r="C294" s="68">
        <v>0</v>
      </c>
      <c r="D294" s="68">
        <v>0</v>
      </c>
      <c r="E294" s="68">
        <v>0</v>
      </c>
      <c r="F294" s="68">
        <v>104429</v>
      </c>
      <c r="Q294" t="s">
        <v>22</v>
      </c>
      <c r="R294" t="s">
        <v>200</v>
      </c>
      <c r="S294">
        <v>0</v>
      </c>
      <c r="T294">
        <v>0</v>
      </c>
      <c r="U294">
        <v>0</v>
      </c>
      <c r="V294">
        <v>104429</v>
      </c>
    </row>
    <row r="295" spans="1:22" x14ac:dyDescent="0.25">
      <c r="A295" s="68" t="s">
        <v>22</v>
      </c>
      <c r="B295" s="68" t="s">
        <v>200</v>
      </c>
      <c r="C295" s="68">
        <v>0</v>
      </c>
      <c r="D295" s="68">
        <v>1</v>
      </c>
      <c r="E295" s="68">
        <v>0</v>
      </c>
      <c r="F295" s="68">
        <v>46360</v>
      </c>
      <c r="Q295" t="s">
        <v>22</v>
      </c>
      <c r="R295" t="s">
        <v>200</v>
      </c>
      <c r="S295">
        <v>0</v>
      </c>
      <c r="T295">
        <v>1</v>
      </c>
      <c r="U295">
        <v>0</v>
      </c>
      <c r="V295">
        <v>46360</v>
      </c>
    </row>
    <row r="296" spans="1:22" x14ac:dyDescent="0.25">
      <c r="A296" s="68" t="s">
        <v>22</v>
      </c>
      <c r="B296" s="68" t="s">
        <v>200</v>
      </c>
      <c r="C296" s="68">
        <v>1</v>
      </c>
      <c r="D296" s="68">
        <v>0</v>
      </c>
      <c r="E296" s="68">
        <v>0</v>
      </c>
      <c r="F296" s="68">
        <v>13594</v>
      </c>
      <c r="Q296" t="s">
        <v>22</v>
      </c>
      <c r="R296" t="s">
        <v>200</v>
      </c>
      <c r="S296">
        <v>1</v>
      </c>
      <c r="T296">
        <v>0</v>
      </c>
      <c r="U296">
        <v>0</v>
      </c>
      <c r="V296">
        <v>13594</v>
      </c>
    </row>
    <row r="297" spans="1:22" x14ac:dyDescent="0.25">
      <c r="A297" s="68" t="s">
        <v>22</v>
      </c>
      <c r="B297" s="68" t="s">
        <v>200</v>
      </c>
      <c r="C297" s="68">
        <v>1</v>
      </c>
      <c r="D297" s="68">
        <v>1</v>
      </c>
      <c r="E297" s="68">
        <v>0</v>
      </c>
      <c r="F297" s="68">
        <v>17371</v>
      </c>
      <c r="Q297" t="s">
        <v>22</v>
      </c>
      <c r="R297" t="s">
        <v>200</v>
      </c>
      <c r="S297">
        <v>1</v>
      </c>
      <c r="T297">
        <v>1</v>
      </c>
      <c r="U297">
        <v>0</v>
      </c>
      <c r="V297">
        <v>17371</v>
      </c>
    </row>
    <row r="298" spans="1:22" x14ac:dyDescent="0.25">
      <c r="A298" s="68" t="s">
        <v>23</v>
      </c>
      <c r="B298" s="68" t="s">
        <v>201</v>
      </c>
      <c r="C298" s="68">
        <v>0</v>
      </c>
      <c r="D298" s="68">
        <v>0</v>
      </c>
      <c r="E298" s="68">
        <v>0</v>
      </c>
      <c r="F298" s="68">
        <v>51</v>
      </c>
      <c r="Q298" t="s">
        <v>23</v>
      </c>
      <c r="R298" t="s">
        <v>201</v>
      </c>
      <c r="S298">
        <v>0</v>
      </c>
      <c r="T298">
        <v>0</v>
      </c>
      <c r="U298">
        <v>0</v>
      </c>
      <c r="V298">
        <v>51</v>
      </c>
    </row>
    <row r="299" spans="1:22" x14ac:dyDescent="0.25">
      <c r="A299" s="68" t="s">
        <v>23</v>
      </c>
      <c r="B299" s="68" t="s">
        <v>201</v>
      </c>
      <c r="C299" s="68">
        <v>0</v>
      </c>
      <c r="D299" s="68">
        <v>0</v>
      </c>
      <c r="E299" s="68">
        <v>1</v>
      </c>
      <c r="F299" s="68">
        <v>55</v>
      </c>
      <c r="Q299" t="s">
        <v>23</v>
      </c>
      <c r="R299" t="s">
        <v>201</v>
      </c>
      <c r="S299">
        <v>0</v>
      </c>
      <c r="T299">
        <v>0</v>
      </c>
      <c r="U299">
        <v>1</v>
      </c>
      <c r="V299">
        <v>55</v>
      </c>
    </row>
    <row r="300" spans="1:22" x14ac:dyDescent="0.25">
      <c r="A300" s="68" t="s">
        <v>23</v>
      </c>
      <c r="B300" s="68" t="s">
        <v>201</v>
      </c>
      <c r="C300" s="68">
        <v>0</v>
      </c>
      <c r="D300" s="68">
        <v>1</v>
      </c>
      <c r="E300" s="68">
        <v>0</v>
      </c>
      <c r="F300" s="68">
        <v>13</v>
      </c>
      <c r="Q300" t="s">
        <v>23</v>
      </c>
      <c r="R300" t="s">
        <v>201</v>
      </c>
      <c r="S300">
        <v>0</v>
      </c>
      <c r="T300">
        <v>1</v>
      </c>
      <c r="U300">
        <v>0</v>
      </c>
      <c r="V300">
        <v>13</v>
      </c>
    </row>
    <row r="301" spans="1:22" x14ac:dyDescent="0.25">
      <c r="A301" s="68" t="s">
        <v>23</v>
      </c>
      <c r="B301" s="68" t="s">
        <v>201</v>
      </c>
      <c r="C301" s="68">
        <v>0</v>
      </c>
      <c r="D301" s="68">
        <v>1</v>
      </c>
      <c r="E301" s="68">
        <v>1</v>
      </c>
      <c r="F301" s="68">
        <v>1</v>
      </c>
      <c r="Q301" t="s">
        <v>23</v>
      </c>
      <c r="R301" t="s">
        <v>201</v>
      </c>
      <c r="S301">
        <v>0</v>
      </c>
      <c r="T301">
        <v>1</v>
      </c>
      <c r="U301">
        <v>1</v>
      </c>
      <c r="V301">
        <v>1</v>
      </c>
    </row>
    <row r="302" spans="1:22" x14ac:dyDescent="0.25">
      <c r="A302" s="68" t="s">
        <v>23</v>
      </c>
      <c r="B302" s="68" t="s">
        <v>201</v>
      </c>
      <c r="C302" s="68">
        <v>1</v>
      </c>
      <c r="D302" s="68">
        <v>0</v>
      </c>
      <c r="E302" s="68">
        <v>0</v>
      </c>
      <c r="F302" s="68">
        <v>44</v>
      </c>
      <c r="Q302" t="s">
        <v>23</v>
      </c>
      <c r="R302" t="s">
        <v>201</v>
      </c>
      <c r="S302">
        <v>1</v>
      </c>
      <c r="T302">
        <v>0</v>
      </c>
      <c r="U302">
        <v>0</v>
      </c>
      <c r="V302">
        <v>44</v>
      </c>
    </row>
    <row r="303" spans="1:22" x14ac:dyDescent="0.25">
      <c r="A303" s="68" t="s">
        <v>23</v>
      </c>
      <c r="B303" s="68" t="s">
        <v>201</v>
      </c>
      <c r="C303" s="68">
        <v>1</v>
      </c>
      <c r="D303" s="68">
        <v>0</v>
      </c>
      <c r="E303" s="68">
        <v>1</v>
      </c>
      <c r="F303" s="68">
        <v>25</v>
      </c>
      <c r="Q303" t="s">
        <v>23</v>
      </c>
      <c r="R303" t="s">
        <v>201</v>
      </c>
      <c r="S303">
        <v>1</v>
      </c>
      <c r="T303">
        <v>0</v>
      </c>
      <c r="U303">
        <v>1</v>
      </c>
      <c r="V303">
        <v>25</v>
      </c>
    </row>
    <row r="304" spans="1:22" x14ac:dyDescent="0.25">
      <c r="A304" s="68" t="s">
        <v>23</v>
      </c>
      <c r="B304" s="68" t="s">
        <v>201</v>
      </c>
      <c r="C304" s="68">
        <v>1</v>
      </c>
      <c r="D304" s="68">
        <v>1</v>
      </c>
      <c r="E304" s="68">
        <v>0</v>
      </c>
      <c r="F304" s="68">
        <v>146</v>
      </c>
      <c r="Q304" t="s">
        <v>23</v>
      </c>
      <c r="R304" t="s">
        <v>201</v>
      </c>
      <c r="S304">
        <v>1</v>
      </c>
      <c r="T304">
        <v>1</v>
      </c>
      <c r="U304">
        <v>0</v>
      </c>
      <c r="V304">
        <v>146</v>
      </c>
    </row>
    <row r="305" spans="1:22" x14ac:dyDescent="0.25">
      <c r="A305" s="68" t="s">
        <v>23</v>
      </c>
      <c r="B305" s="68" t="s">
        <v>201</v>
      </c>
      <c r="C305" s="68">
        <v>1</v>
      </c>
      <c r="D305" s="68">
        <v>1</v>
      </c>
      <c r="E305" s="68">
        <v>1</v>
      </c>
      <c r="F305" s="68">
        <v>19</v>
      </c>
      <c r="Q305" t="s">
        <v>23</v>
      </c>
      <c r="R305" t="s">
        <v>201</v>
      </c>
      <c r="S305">
        <v>1</v>
      </c>
      <c r="T305">
        <v>1</v>
      </c>
      <c r="U305">
        <v>1</v>
      </c>
      <c r="V305">
        <v>19</v>
      </c>
    </row>
    <row r="306" spans="1:22" x14ac:dyDescent="0.25">
      <c r="A306" s="68" t="s">
        <v>23</v>
      </c>
      <c r="B306" s="68" t="s">
        <v>52</v>
      </c>
      <c r="C306" s="68">
        <v>0</v>
      </c>
      <c r="D306" s="68">
        <v>0</v>
      </c>
      <c r="E306" s="68">
        <v>0</v>
      </c>
      <c r="F306" s="68">
        <v>59</v>
      </c>
      <c r="Q306" t="s">
        <v>23</v>
      </c>
      <c r="R306" t="s">
        <v>52</v>
      </c>
      <c r="S306">
        <v>0</v>
      </c>
      <c r="T306">
        <v>0</v>
      </c>
      <c r="U306">
        <v>0</v>
      </c>
      <c r="V306">
        <v>59</v>
      </c>
    </row>
    <row r="307" spans="1:22" x14ac:dyDescent="0.25">
      <c r="A307" s="68" t="s">
        <v>23</v>
      </c>
      <c r="B307" s="68" t="s">
        <v>52</v>
      </c>
      <c r="C307" s="68">
        <v>0</v>
      </c>
      <c r="D307" s="68">
        <v>0</v>
      </c>
      <c r="E307" s="68">
        <v>1</v>
      </c>
      <c r="F307" s="68">
        <v>16</v>
      </c>
      <c r="Q307" t="s">
        <v>23</v>
      </c>
      <c r="R307" t="s">
        <v>52</v>
      </c>
      <c r="S307">
        <v>0</v>
      </c>
      <c r="T307">
        <v>0</v>
      </c>
      <c r="U307">
        <v>1</v>
      </c>
      <c r="V307">
        <v>16</v>
      </c>
    </row>
    <row r="308" spans="1:22" x14ac:dyDescent="0.25">
      <c r="A308" s="68" t="s">
        <v>23</v>
      </c>
      <c r="B308" s="68" t="s">
        <v>52</v>
      </c>
      <c r="C308" s="68">
        <v>0</v>
      </c>
      <c r="D308" s="68">
        <v>1</v>
      </c>
      <c r="E308" s="68">
        <v>0</v>
      </c>
      <c r="F308" s="68">
        <v>1</v>
      </c>
      <c r="Q308" t="s">
        <v>23</v>
      </c>
      <c r="R308" t="s">
        <v>52</v>
      </c>
      <c r="S308">
        <v>0</v>
      </c>
      <c r="T308">
        <v>1</v>
      </c>
      <c r="U308">
        <v>0</v>
      </c>
      <c r="V308">
        <v>1</v>
      </c>
    </row>
    <row r="309" spans="1:22" x14ac:dyDescent="0.25">
      <c r="A309" s="68" t="s">
        <v>23</v>
      </c>
      <c r="B309" s="68" t="s">
        <v>52</v>
      </c>
      <c r="C309" s="68">
        <v>1</v>
      </c>
      <c r="D309" s="68">
        <v>0</v>
      </c>
      <c r="E309" s="68">
        <v>0</v>
      </c>
      <c r="F309" s="68">
        <v>24</v>
      </c>
      <c r="Q309" t="s">
        <v>23</v>
      </c>
      <c r="R309" t="s">
        <v>52</v>
      </c>
      <c r="S309">
        <v>1</v>
      </c>
      <c r="T309">
        <v>0</v>
      </c>
      <c r="U309">
        <v>0</v>
      </c>
      <c r="V309">
        <v>24</v>
      </c>
    </row>
    <row r="310" spans="1:22" x14ac:dyDescent="0.25">
      <c r="A310" s="68" t="s">
        <v>23</v>
      </c>
      <c r="B310" s="68" t="s">
        <v>52</v>
      </c>
      <c r="C310" s="68">
        <v>1</v>
      </c>
      <c r="D310" s="68">
        <v>0</v>
      </c>
      <c r="E310" s="68">
        <v>1</v>
      </c>
      <c r="F310" s="68">
        <v>8</v>
      </c>
      <c r="Q310" t="s">
        <v>23</v>
      </c>
      <c r="R310" t="s">
        <v>52</v>
      </c>
      <c r="S310">
        <v>1</v>
      </c>
      <c r="T310">
        <v>0</v>
      </c>
      <c r="U310">
        <v>1</v>
      </c>
      <c r="V310">
        <v>8</v>
      </c>
    </row>
    <row r="311" spans="1:22" x14ac:dyDescent="0.25">
      <c r="A311" s="68" t="s">
        <v>23</v>
      </c>
      <c r="B311" s="68" t="s">
        <v>52</v>
      </c>
      <c r="C311" s="68">
        <v>1</v>
      </c>
      <c r="D311" s="68">
        <v>1</v>
      </c>
      <c r="E311" s="68">
        <v>0</v>
      </c>
      <c r="F311" s="68">
        <v>18</v>
      </c>
      <c r="Q311" t="s">
        <v>23</v>
      </c>
      <c r="R311" t="s">
        <v>52</v>
      </c>
      <c r="S311">
        <v>1</v>
      </c>
      <c r="T311">
        <v>1</v>
      </c>
      <c r="U311">
        <v>0</v>
      </c>
      <c r="V311">
        <v>18</v>
      </c>
    </row>
    <row r="312" spans="1:22" x14ac:dyDescent="0.25">
      <c r="A312" s="68" t="s">
        <v>23</v>
      </c>
      <c r="B312" s="68" t="s">
        <v>52</v>
      </c>
      <c r="C312" s="68">
        <v>1</v>
      </c>
      <c r="D312" s="68">
        <v>1</v>
      </c>
      <c r="E312" s="68">
        <v>1</v>
      </c>
      <c r="F312" s="68">
        <v>4</v>
      </c>
      <c r="Q312" t="s">
        <v>23</v>
      </c>
      <c r="R312" t="s">
        <v>52</v>
      </c>
      <c r="S312">
        <v>1</v>
      </c>
      <c r="T312">
        <v>1</v>
      </c>
      <c r="U312">
        <v>1</v>
      </c>
      <c r="V312">
        <v>4</v>
      </c>
    </row>
    <row r="313" spans="1:22" x14ac:dyDescent="0.25">
      <c r="A313" s="68" t="s">
        <v>23</v>
      </c>
      <c r="B313" s="68" t="s">
        <v>200</v>
      </c>
      <c r="C313" s="68">
        <v>0</v>
      </c>
      <c r="D313" s="68">
        <v>0</v>
      </c>
      <c r="E313" s="68">
        <v>0</v>
      </c>
      <c r="F313" s="68">
        <v>578</v>
      </c>
      <c r="Q313" t="s">
        <v>23</v>
      </c>
      <c r="R313" t="s">
        <v>200</v>
      </c>
      <c r="S313">
        <v>0</v>
      </c>
      <c r="T313">
        <v>0</v>
      </c>
      <c r="U313">
        <v>0</v>
      </c>
      <c r="V313">
        <v>578</v>
      </c>
    </row>
    <row r="314" spans="1:22" x14ac:dyDescent="0.25">
      <c r="A314" s="68" t="s">
        <v>23</v>
      </c>
      <c r="B314" s="68" t="s">
        <v>200</v>
      </c>
      <c r="C314" s="68">
        <v>0</v>
      </c>
      <c r="D314" s="68">
        <v>0</v>
      </c>
      <c r="E314" s="68">
        <v>1</v>
      </c>
      <c r="F314" s="68">
        <v>514</v>
      </c>
      <c r="Q314" t="s">
        <v>23</v>
      </c>
      <c r="R314" t="s">
        <v>200</v>
      </c>
      <c r="S314">
        <v>0</v>
      </c>
      <c r="T314">
        <v>0</v>
      </c>
      <c r="U314">
        <v>1</v>
      </c>
      <c r="V314">
        <v>514</v>
      </c>
    </row>
    <row r="315" spans="1:22" x14ac:dyDescent="0.25">
      <c r="A315" s="68" t="s">
        <v>23</v>
      </c>
      <c r="B315" s="68" t="s">
        <v>200</v>
      </c>
      <c r="C315" s="68">
        <v>0</v>
      </c>
      <c r="D315" s="68">
        <v>1</v>
      </c>
      <c r="E315" s="68">
        <v>0</v>
      </c>
      <c r="F315" s="68">
        <v>67</v>
      </c>
      <c r="Q315" t="s">
        <v>23</v>
      </c>
      <c r="R315" t="s">
        <v>200</v>
      </c>
      <c r="S315">
        <v>0</v>
      </c>
      <c r="T315">
        <v>1</v>
      </c>
      <c r="U315">
        <v>0</v>
      </c>
      <c r="V315">
        <v>67</v>
      </c>
    </row>
    <row r="316" spans="1:22" x14ac:dyDescent="0.25">
      <c r="A316" s="68" t="s">
        <v>23</v>
      </c>
      <c r="B316" s="68" t="s">
        <v>200</v>
      </c>
      <c r="C316" s="68">
        <v>0</v>
      </c>
      <c r="D316" s="68">
        <v>1</v>
      </c>
      <c r="E316" s="68">
        <v>1</v>
      </c>
      <c r="F316" s="68">
        <v>16</v>
      </c>
      <c r="Q316" t="s">
        <v>23</v>
      </c>
      <c r="R316" t="s">
        <v>200</v>
      </c>
      <c r="S316">
        <v>0</v>
      </c>
      <c r="T316">
        <v>1</v>
      </c>
      <c r="U316">
        <v>1</v>
      </c>
      <c r="V316">
        <v>16</v>
      </c>
    </row>
    <row r="317" spans="1:22" x14ac:dyDescent="0.25">
      <c r="A317" s="68" t="s">
        <v>23</v>
      </c>
      <c r="B317" s="68" t="s">
        <v>200</v>
      </c>
      <c r="C317" s="68">
        <v>1</v>
      </c>
      <c r="D317" s="68">
        <v>0</v>
      </c>
      <c r="E317" s="68">
        <v>0</v>
      </c>
      <c r="F317" s="68">
        <v>589</v>
      </c>
      <c r="Q317" t="s">
        <v>23</v>
      </c>
      <c r="R317" t="s">
        <v>200</v>
      </c>
      <c r="S317">
        <v>1</v>
      </c>
      <c r="T317">
        <v>0</v>
      </c>
      <c r="U317">
        <v>0</v>
      </c>
      <c r="V317">
        <v>589</v>
      </c>
    </row>
    <row r="318" spans="1:22" x14ac:dyDescent="0.25">
      <c r="A318" s="68" t="s">
        <v>23</v>
      </c>
      <c r="B318" s="68" t="s">
        <v>200</v>
      </c>
      <c r="C318" s="68">
        <v>1</v>
      </c>
      <c r="D318" s="68">
        <v>0</v>
      </c>
      <c r="E318" s="68">
        <v>1</v>
      </c>
      <c r="F318" s="68">
        <v>346</v>
      </c>
      <c r="Q318" t="s">
        <v>23</v>
      </c>
      <c r="R318" t="s">
        <v>200</v>
      </c>
      <c r="S318">
        <v>1</v>
      </c>
      <c r="T318">
        <v>0</v>
      </c>
      <c r="U318">
        <v>1</v>
      </c>
      <c r="V318">
        <v>346</v>
      </c>
    </row>
    <row r="319" spans="1:22" x14ac:dyDescent="0.25">
      <c r="A319" s="68" t="s">
        <v>23</v>
      </c>
      <c r="B319" s="68" t="s">
        <v>200</v>
      </c>
      <c r="C319" s="68">
        <v>1</v>
      </c>
      <c r="D319" s="68">
        <v>1</v>
      </c>
      <c r="E319" s="68">
        <v>0</v>
      </c>
      <c r="F319" s="68">
        <v>602</v>
      </c>
      <c r="Q319" t="s">
        <v>23</v>
      </c>
      <c r="R319" t="s">
        <v>200</v>
      </c>
      <c r="S319">
        <v>1</v>
      </c>
      <c r="T319">
        <v>1</v>
      </c>
      <c r="U319">
        <v>0</v>
      </c>
      <c r="V319">
        <v>602</v>
      </c>
    </row>
    <row r="320" spans="1:22" x14ac:dyDescent="0.25">
      <c r="A320" s="68" t="s">
        <v>23</v>
      </c>
      <c r="B320" s="68" t="s">
        <v>200</v>
      </c>
      <c r="C320" s="68">
        <v>1</v>
      </c>
      <c r="D320" s="68">
        <v>1</v>
      </c>
      <c r="E320" s="68">
        <v>1</v>
      </c>
      <c r="F320" s="68">
        <v>189</v>
      </c>
      <c r="Q320" t="s">
        <v>23</v>
      </c>
      <c r="R320" t="s">
        <v>200</v>
      </c>
      <c r="S320">
        <v>1</v>
      </c>
      <c r="T320">
        <v>1</v>
      </c>
      <c r="U320">
        <v>1</v>
      </c>
      <c r="V320">
        <v>189</v>
      </c>
    </row>
    <row r="321" spans="1:22" x14ac:dyDescent="0.25">
      <c r="A321" s="68" t="s">
        <v>9</v>
      </c>
      <c r="B321" s="68" t="s">
        <v>201</v>
      </c>
      <c r="C321" s="68">
        <v>0</v>
      </c>
      <c r="D321" s="68">
        <v>0</v>
      </c>
      <c r="E321" s="68">
        <v>0</v>
      </c>
      <c r="F321" s="68">
        <v>157</v>
      </c>
      <c r="Q321" t="s">
        <v>9</v>
      </c>
      <c r="R321" t="s">
        <v>201</v>
      </c>
      <c r="S321">
        <v>0</v>
      </c>
      <c r="T321">
        <v>0</v>
      </c>
      <c r="U321">
        <v>0</v>
      </c>
      <c r="V321">
        <v>157</v>
      </c>
    </row>
    <row r="322" spans="1:22" x14ac:dyDescent="0.25">
      <c r="A322" s="68" t="s">
        <v>9</v>
      </c>
      <c r="B322" s="68" t="s">
        <v>201</v>
      </c>
      <c r="C322" s="68">
        <v>0</v>
      </c>
      <c r="D322" s="68">
        <v>0</v>
      </c>
      <c r="E322" s="68">
        <v>1</v>
      </c>
      <c r="F322" s="68">
        <v>353</v>
      </c>
      <c r="Q322" t="s">
        <v>9</v>
      </c>
      <c r="R322" t="s">
        <v>201</v>
      </c>
      <c r="S322">
        <v>0</v>
      </c>
      <c r="T322">
        <v>0</v>
      </c>
      <c r="U322">
        <v>1</v>
      </c>
      <c r="V322">
        <v>353</v>
      </c>
    </row>
    <row r="323" spans="1:22" x14ac:dyDescent="0.25">
      <c r="A323" s="68" t="s">
        <v>9</v>
      </c>
      <c r="B323" s="68" t="s">
        <v>201</v>
      </c>
      <c r="C323" s="68">
        <v>0</v>
      </c>
      <c r="D323" s="68">
        <v>1</v>
      </c>
      <c r="E323" s="68">
        <v>0</v>
      </c>
      <c r="F323" s="68">
        <v>160</v>
      </c>
      <c r="Q323" t="s">
        <v>9</v>
      </c>
      <c r="R323" t="s">
        <v>201</v>
      </c>
      <c r="S323">
        <v>0</v>
      </c>
      <c r="T323">
        <v>1</v>
      </c>
      <c r="U323">
        <v>0</v>
      </c>
      <c r="V323">
        <v>160</v>
      </c>
    </row>
    <row r="324" spans="1:22" x14ac:dyDescent="0.25">
      <c r="A324" s="68" t="s">
        <v>9</v>
      </c>
      <c r="B324" s="68" t="s">
        <v>201</v>
      </c>
      <c r="C324" s="68">
        <v>0</v>
      </c>
      <c r="D324" s="68">
        <v>1</v>
      </c>
      <c r="E324" s="68">
        <v>1</v>
      </c>
      <c r="F324" s="68">
        <v>506</v>
      </c>
      <c r="Q324" t="s">
        <v>9</v>
      </c>
      <c r="R324" t="s">
        <v>201</v>
      </c>
      <c r="S324">
        <v>0</v>
      </c>
      <c r="T324">
        <v>1</v>
      </c>
      <c r="U324">
        <v>1</v>
      </c>
      <c r="V324">
        <v>506</v>
      </c>
    </row>
    <row r="325" spans="1:22" x14ac:dyDescent="0.25">
      <c r="A325" s="68" t="s">
        <v>9</v>
      </c>
      <c r="B325" s="68" t="s">
        <v>201</v>
      </c>
      <c r="C325" s="68">
        <v>1</v>
      </c>
      <c r="D325" s="68">
        <v>0</v>
      </c>
      <c r="E325" s="68">
        <v>0</v>
      </c>
      <c r="F325" s="68">
        <v>1</v>
      </c>
      <c r="Q325" t="s">
        <v>9</v>
      </c>
      <c r="R325" t="s">
        <v>201</v>
      </c>
      <c r="S325">
        <v>1</v>
      </c>
      <c r="T325">
        <v>0</v>
      </c>
      <c r="U325">
        <v>0</v>
      </c>
      <c r="V325">
        <v>1</v>
      </c>
    </row>
    <row r="326" spans="1:22" x14ac:dyDescent="0.25">
      <c r="A326" s="68" t="s">
        <v>9</v>
      </c>
      <c r="B326" s="68" t="s">
        <v>201</v>
      </c>
      <c r="C326" s="68">
        <v>1</v>
      </c>
      <c r="D326" s="68">
        <v>0</v>
      </c>
      <c r="E326" s="68">
        <v>1</v>
      </c>
      <c r="F326" s="68">
        <v>5</v>
      </c>
      <c r="Q326" t="s">
        <v>9</v>
      </c>
      <c r="R326" t="s">
        <v>201</v>
      </c>
      <c r="S326">
        <v>1</v>
      </c>
      <c r="T326">
        <v>0</v>
      </c>
      <c r="U326">
        <v>1</v>
      </c>
      <c r="V326">
        <v>5</v>
      </c>
    </row>
    <row r="327" spans="1:22" x14ac:dyDescent="0.25">
      <c r="A327" s="68" t="s">
        <v>9</v>
      </c>
      <c r="B327" s="68" t="s">
        <v>201</v>
      </c>
      <c r="C327" s="68">
        <v>1</v>
      </c>
      <c r="D327" s="68">
        <v>1</v>
      </c>
      <c r="E327" s="68">
        <v>0</v>
      </c>
      <c r="F327" s="68">
        <v>8</v>
      </c>
      <c r="Q327" t="s">
        <v>9</v>
      </c>
      <c r="R327" t="s">
        <v>201</v>
      </c>
      <c r="S327">
        <v>1</v>
      </c>
      <c r="T327">
        <v>1</v>
      </c>
      <c r="U327">
        <v>0</v>
      </c>
      <c r="V327">
        <v>8</v>
      </c>
    </row>
    <row r="328" spans="1:22" x14ac:dyDescent="0.25">
      <c r="A328" s="68" t="s">
        <v>9</v>
      </c>
      <c r="B328" s="68" t="s">
        <v>201</v>
      </c>
      <c r="C328" s="68">
        <v>1</v>
      </c>
      <c r="D328" s="68">
        <v>1</v>
      </c>
      <c r="E328" s="68">
        <v>1</v>
      </c>
      <c r="F328" s="68">
        <v>15</v>
      </c>
      <c r="Q328" t="s">
        <v>9</v>
      </c>
      <c r="R328" t="s">
        <v>201</v>
      </c>
      <c r="S328">
        <v>1</v>
      </c>
      <c r="T328">
        <v>1</v>
      </c>
      <c r="U328">
        <v>1</v>
      </c>
      <c r="V328">
        <v>15</v>
      </c>
    </row>
    <row r="329" spans="1:22" x14ac:dyDescent="0.25">
      <c r="A329" s="68" t="s">
        <v>9</v>
      </c>
      <c r="B329" s="68" t="s">
        <v>52</v>
      </c>
      <c r="C329" s="68">
        <v>0</v>
      </c>
      <c r="D329" s="68">
        <v>0</v>
      </c>
      <c r="E329" s="68">
        <v>0</v>
      </c>
      <c r="F329" s="68">
        <v>571</v>
      </c>
      <c r="Q329" t="s">
        <v>9</v>
      </c>
      <c r="R329" t="s">
        <v>52</v>
      </c>
      <c r="S329">
        <v>0</v>
      </c>
      <c r="T329">
        <v>0</v>
      </c>
      <c r="U329">
        <v>0</v>
      </c>
      <c r="V329">
        <v>571</v>
      </c>
    </row>
    <row r="330" spans="1:22" x14ac:dyDescent="0.25">
      <c r="A330" s="68" t="s">
        <v>9</v>
      </c>
      <c r="B330" s="68" t="s">
        <v>52</v>
      </c>
      <c r="C330" s="68">
        <v>0</v>
      </c>
      <c r="D330" s="68">
        <v>0</v>
      </c>
      <c r="E330" s="68">
        <v>1</v>
      </c>
      <c r="F330" s="68">
        <v>403</v>
      </c>
      <c r="Q330" t="s">
        <v>9</v>
      </c>
      <c r="R330" t="s">
        <v>52</v>
      </c>
      <c r="S330">
        <v>0</v>
      </c>
      <c r="T330">
        <v>0</v>
      </c>
      <c r="U330">
        <v>1</v>
      </c>
      <c r="V330">
        <v>403</v>
      </c>
    </row>
    <row r="331" spans="1:22" x14ac:dyDescent="0.25">
      <c r="A331" s="68" t="s">
        <v>9</v>
      </c>
      <c r="B331" s="68" t="s">
        <v>52</v>
      </c>
      <c r="C331" s="68">
        <v>0</v>
      </c>
      <c r="D331" s="68">
        <v>1</v>
      </c>
      <c r="E331" s="68">
        <v>0</v>
      </c>
      <c r="F331" s="68">
        <v>109</v>
      </c>
      <c r="Q331" t="s">
        <v>9</v>
      </c>
      <c r="R331" t="s">
        <v>52</v>
      </c>
      <c r="S331">
        <v>0</v>
      </c>
      <c r="T331">
        <v>1</v>
      </c>
      <c r="U331">
        <v>0</v>
      </c>
      <c r="V331">
        <v>109</v>
      </c>
    </row>
    <row r="332" spans="1:22" x14ac:dyDescent="0.25">
      <c r="A332" s="68" t="s">
        <v>9</v>
      </c>
      <c r="B332" s="68" t="s">
        <v>52</v>
      </c>
      <c r="C332" s="68">
        <v>0</v>
      </c>
      <c r="D332" s="68">
        <v>1</v>
      </c>
      <c r="E332" s="68">
        <v>1</v>
      </c>
      <c r="F332" s="68">
        <v>182</v>
      </c>
      <c r="Q332" t="s">
        <v>9</v>
      </c>
      <c r="R332" t="s">
        <v>52</v>
      </c>
      <c r="S332">
        <v>0</v>
      </c>
      <c r="T332">
        <v>1</v>
      </c>
      <c r="U332">
        <v>1</v>
      </c>
      <c r="V332">
        <v>182</v>
      </c>
    </row>
    <row r="333" spans="1:22" x14ac:dyDescent="0.25">
      <c r="A333" s="68" t="s">
        <v>9</v>
      </c>
      <c r="B333" s="68" t="s">
        <v>52</v>
      </c>
      <c r="C333" s="68">
        <v>1</v>
      </c>
      <c r="D333" s="68">
        <v>0</v>
      </c>
      <c r="E333" s="68">
        <v>0</v>
      </c>
      <c r="F333" s="68">
        <v>2</v>
      </c>
      <c r="Q333" t="s">
        <v>9</v>
      </c>
      <c r="R333" t="s">
        <v>52</v>
      </c>
      <c r="S333">
        <v>1</v>
      </c>
      <c r="T333">
        <v>0</v>
      </c>
      <c r="U333">
        <v>0</v>
      </c>
      <c r="V333">
        <v>2</v>
      </c>
    </row>
    <row r="334" spans="1:22" x14ac:dyDescent="0.25">
      <c r="A334" s="68" t="s">
        <v>9</v>
      </c>
      <c r="B334" s="68" t="s">
        <v>52</v>
      </c>
      <c r="C334" s="68">
        <v>1</v>
      </c>
      <c r="D334" s="68">
        <v>0</v>
      </c>
      <c r="E334" s="68">
        <v>1</v>
      </c>
      <c r="F334" s="68">
        <v>1</v>
      </c>
      <c r="Q334" t="s">
        <v>9</v>
      </c>
      <c r="R334" t="s">
        <v>52</v>
      </c>
      <c r="S334">
        <v>1</v>
      </c>
      <c r="T334">
        <v>0</v>
      </c>
      <c r="U334">
        <v>1</v>
      </c>
      <c r="V334">
        <v>1</v>
      </c>
    </row>
    <row r="335" spans="1:22" x14ac:dyDescent="0.25">
      <c r="A335" s="68" t="s">
        <v>9</v>
      </c>
      <c r="B335" s="68" t="s">
        <v>52</v>
      </c>
      <c r="C335" s="68">
        <v>1</v>
      </c>
      <c r="D335" s="68">
        <v>1</v>
      </c>
      <c r="E335" s="68">
        <v>0</v>
      </c>
      <c r="F335" s="68">
        <v>2</v>
      </c>
      <c r="Q335" t="s">
        <v>9</v>
      </c>
      <c r="R335" t="s">
        <v>52</v>
      </c>
      <c r="S335">
        <v>1</v>
      </c>
      <c r="T335">
        <v>1</v>
      </c>
      <c r="U335">
        <v>0</v>
      </c>
      <c r="V335">
        <v>2</v>
      </c>
    </row>
    <row r="336" spans="1:22" x14ac:dyDescent="0.25">
      <c r="A336" s="68" t="s">
        <v>9</v>
      </c>
      <c r="B336" s="68" t="s">
        <v>52</v>
      </c>
      <c r="C336" s="68">
        <v>1</v>
      </c>
      <c r="D336" s="68">
        <v>1</v>
      </c>
      <c r="E336" s="68">
        <v>1</v>
      </c>
      <c r="F336" s="68">
        <v>5</v>
      </c>
      <c r="Q336" t="s">
        <v>9</v>
      </c>
      <c r="R336" t="s">
        <v>52</v>
      </c>
      <c r="S336">
        <v>1</v>
      </c>
      <c r="T336">
        <v>1</v>
      </c>
      <c r="U336">
        <v>1</v>
      </c>
      <c r="V336">
        <v>5</v>
      </c>
    </row>
    <row r="337" spans="1:22" x14ac:dyDescent="0.25">
      <c r="A337" s="68" t="s">
        <v>9</v>
      </c>
      <c r="B337" s="68" t="s">
        <v>200</v>
      </c>
      <c r="C337" s="68">
        <v>0</v>
      </c>
      <c r="D337" s="68">
        <v>0</v>
      </c>
      <c r="E337" s="68">
        <v>0</v>
      </c>
      <c r="F337" s="68">
        <v>3323</v>
      </c>
      <c r="Q337" t="s">
        <v>9</v>
      </c>
      <c r="R337" t="s">
        <v>200</v>
      </c>
      <c r="S337">
        <v>0</v>
      </c>
      <c r="T337">
        <v>0</v>
      </c>
      <c r="U337">
        <v>0</v>
      </c>
      <c r="V337">
        <v>3323</v>
      </c>
    </row>
    <row r="338" spans="1:22" x14ac:dyDescent="0.25">
      <c r="A338" s="68" t="s">
        <v>9</v>
      </c>
      <c r="B338" s="68" t="s">
        <v>200</v>
      </c>
      <c r="C338" s="68">
        <v>0</v>
      </c>
      <c r="D338" s="68">
        <v>0</v>
      </c>
      <c r="E338" s="68">
        <v>1</v>
      </c>
      <c r="F338" s="68">
        <v>4564</v>
      </c>
      <c r="Q338" t="s">
        <v>9</v>
      </c>
      <c r="R338" t="s">
        <v>200</v>
      </c>
      <c r="S338">
        <v>0</v>
      </c>
      <c r="T338">
        <v>0</v>
      </c>
      <c r="U338">
        <v>1</v>
      </c>
      <c r="V338">
        <v>4564</v>
      </c>
    </row>
    <row r="339" spans="1:22" x14ac:dyDescent="0.25">
      <c r="A339" s="68" t="s">
        <v>9</v>
      </c>
      <c r="B339" s="68" t="s">
        <v>200</v>
      </c>
      <c r="C339" s="68">
        <v>0</v>
      </c>
      <c r="D339" s="68">
        <v>1</v>
      </c>
      <c r="E339" s="68">
        <v>0</v>
      </c>
      <c r="F339" s="68">
        <v>2846</v>
      </c>
      <c r="Q339" t="s">
        <v>9</v>
      </c>
      <c r="R339" t="s">
        <v>200</v>
      </c>
      <c r="S339">
        <v>0</v>
      </c>
      <c r="T339">
        <v>1</v>
      </c>
      <c r="U339">
        <v>0</v>
      </c>
      <c r="V339">
        <v>2846</v>
      </c>
    </row>
    <row r="340" spans="1:22" x14ac:dyDescent="0.25">
      <c r="A340" s="68" t="s">
        <v>9</v>
      </c>
      <c r="B340" s="68" t="s">
        <v>200</v>
      </c>
      <c r="C340" s="68">
        <v>0</v>
      </c>
      <c r="D340" s="68">
        <v>1</v>
      </c>
      <c r="E340" s="68">
        <v>1</v>
      </c>
      <c r="F340" s="68">
        <v>6795</v>
      </c>
      <c r="Q340" t="s">
        <v>9</v>
      </c>
      <c r="R340" t="s">
        <v>200</v>
      </c>
      <c r="S340">
        <v>0</v>
      </c>
      <c r="T340">
        <v>1</v>
      </c>
      <c r="U340">
        <v>1</v>
      </c>
      <c r="V340">
        <v>6795</v>
      </c>
    </row>
    <row r="341" spans="1:22" x14ac:dyDescent="0.25">
      <c r="A341" s="68" t="s">
        <v>9</v>
      </c>
      <c r="B341" s="68" t="s">
        <v>200</v>
      </c>
      <c r="C341" s="68">
        <v>1</v>
      </c>
      <c r="D341" s="68">
        <v>0</v>
      </c>
      <c r="E341" s="68">
        <v>0</v>
      </c>
      <c r="F341" s="68">
        <v>43</v>
      </c>
      <c r="Q341" t="s">
        <v>9</v>
      </c>
      <c r="R341" t="s">
        <v>200</v>
      </c>
      <c r="S341">
        <v>1</v>
      </c>
      <c r="T341">
        <v>0</v>
      </c>
      <c r="U341">
        <v>0</v>
      </c>
      <c r="V341">
        <v>43</v>
      </c>
    </row>
    <row r="342" spans="1:22" x14ac:dyDescent="0.25">
      <c r="A342" s="68" t="s">
        <v>9</v>
      </c>
      <c r="B342" s="68" t="s">
        <v>200</v>
      </c>
      <c r="C342" s="68">
        <v>1</v>
      </c>
      <c r="D342" s="68">
        <v>0</v>
      </c>
      <c r="E342" s="68">
        <v>1</v>
      </c>
      <c r="F342" s="68">
        <v>29</v>
      </c>
      <c r="Q342" t="s">
        <v>9</v>
      </c>
      <c r="R342" t="s">
        <v>200</v>
      </c>
      <c r="S342">
        <v>1</v>
      </c>
      <c r="T342">
        <v>0</v>
      </c>
      <c r="U342">
        <v>1</v>
      </c>
      <c r="V342">
        <v>29</v>
      </c>
    </row>
    <row r="343" spans="1:22" x14ac:dyDescent="0.25">
      <c r="A343" s="68" t="s">
        <v>9</v>
      </c>
      <c r="B343" s="68" t="s">
        <v>200</v>
      </c>
      <c r="C343" s="68">
        <v>1</v>
      </c>
      <c r="D343" s="68">
        <v>1</v>
      </c>
      <c r="E343" s="68">
        <v>0</v>
      </c>
      <c r="F343" s="68">
        <v>96</v>
      </c>
      <c r="Q343" t="s">
        <v>9</v>
      </c>
      <c r="R343" t="s">
        <v>200</v>
      </c>
      <c r="S343">
        <v>1</v>
      </c>
      <c r="T343">
        <v>1</v>
      </c>
      <c r="U343">
        <v>0</v>
      </c>
      <c r="V343">
        <v>96</v>
      </c>
    </row>
    <row r="344" spans="1:22" x14ac:dyDescent="0.25">
      <c r="A344" s="68" t="s">
        <v>9</v>
      </c>
      <c r="B344" s="68" t="s">
        <v>200</v>
      </c>
      <c r="C344" s="68">
        <v>1</v>
      </c>
      <c r="D344" s="68">
        <v>1</v>
      </c>
      <c r="E344" s="68">
        <v>1</v>
      </c>
      <c r="F344" s="68">
        <v>161</v>
      </c>
      <c r="Q344" t="s">
        <v>9</v>
      </c>
      <c r="R344" t="s">
        <v>200</v>
      </c>
      <c r="S344">
        <v>1</v>
      </c>
      <c r="T344">
        <v>1</v>
      </c>
      <c r="U344">
        <v>1</v>
      </c>
      <c r="V344">
        <v>161</v>
      </c>
    </row>
    <row r="345" spans="1:22" x14ac:dyDescent="0.25">
      <c r="A345" s="68" t="s">
        <v>14</v>
      </c>
      <c r="B345" s="68" t="s">
        <v>201</v>
      </c>
      <c r="C345" s="68">
        <v>0</v>
      </c>
      <c r="D345" s="68">
        <v>0</v>
      </c>
      <c r="E345" s="68">
        <v>0</v>
      </c>
      <c r="F345" s="68">
        <v>741</v>
      </c>
      <c r="Q345" t="s">
        <v>14</v>
      </c>
      <c r="R345" t="s">
        <v>201</v>
      </c>
      <c r="S345">
        <v>0</v>
      </c>
      <c r="T345">
        <v>0</v>
      </c>
      <c r="U345">
        <v>0</v>
      </c>
      <c r="V345">
        <v>741</v>
      </c>
    </row>
    <row r="346" spans="1:22" x14ac:dyDescent="0.25">
      <c r="A346" s="68" t="s">
        <v>14</v>
      </c>
      <c r="B346" s="68" t="s">
        <v>201</v>
      </c>
      <c r="C346" s="68">
        <v>0</v>
      </c>
      <c r="D346" s="68">
        <v>0</v>
      </c>
      <c r="E346" s="68">
        <v>1</v>
      </c>
      <c r="F346" s="68">
        <v>91</v>
      </c>
      <c r="Q346" t="s">
        <v>14</v>
      </c>
      <c r="R346" t="s">
        <v>201</v>
      </c>
      <c r="S346">
        <v>0</v>
      </c>
      <c r="T346">
        <v>0</v>
      </c>
      <c r="U346">
        <v>1</v>
      </c>
      <c r="V346">
        <v>91</v>
      </c>
    </row>
    <row r="347" spans="1:22" x14ac:dyDescent="0.25">
      <c r="A347" s="68" t="s">
        <v>14</v>
      </c>
      <c r="B347" s="68" t="s">
        <v>201</v>
      </c>
      <c r="C347" s="68">
        <v>0</v>
      </c>
      <c r="D347" s="68">
        <v>1</v>
      </c>
      <c r="E347" s="68">
        <v>0</v>
      </c>
      <c r="F347" s="68">
        <v>307</v>
      </c>
      <c r="Q347" t="s">
        <v>14</v>
      </c>
      <c r="R347" t="s">
        <v>201</v>
      </c>
      <c r="S347">
        <v>0</v>
      </c>
      <c r="T347">
        <v>1</v>
      </c>
      <c r="U347">
        <v>0</v>
      </c>
      <c r="V347">
        <v>307</v>
      </c>
    </row>
    <row r="348" spans="1:22" x14ac:dyDescent="0.25">
      <c r="A348" s="68" t="s">
        <v>14</v>
      </c>
      <c r="B348" s="68" t="s">
        <v>201</v>
      </c>
      <c r="C348" s="68">
        <v>0</v>
      </c>
      <c r="D348" s="68">
        <v>1</v>
      </c>
      <c r="E348" s="68">
        <v>1</v>
      </c>
      <c r="F348" s="68">
        <v>55</v>
      </c>
      <c r="Q348" t="s">
        <v>14</v>
      </c>
      <c r="R348" t="s">
        <v>201</v>
      </c>
      <c r="S348">
        <v>0</v>
      </c>
      <c r="T348">
        <v>1</v>
      </c>
      <c r="U348">
        <v>1</v>
      </c>
      <c r="V348">
        <v>55</v>
      </c>
    </row>
    <row r="349" spans="1:22" x14ac:dyDescent="0.25">
      <c r="A349" s="68" t="s">
        <v>14</v>
      </c>
      <c r="B349" s="68" t="s">
        <v>201</v>
      </c>
      <c r="C349" s="68">
        <v>1</v>
      </c>
      <c r="D349" s="68">
        <v>0</v>
      </c>
      <c r="E349" s="68">
        <v>0</v>
      </c>
      <c r="F349" s="68">
        <v>8</v>
      </c>
      <c r="Q349" t="s">
        <v>14</v>
      </c>
      <c r="R349" t="s">
        <v>201</v>
      </c>
      <c r="S349">
        <v>1</v>
      </c>
      <c r="T349">
        <v>0</v>
      </c>
      <c r="U349">
        <v>0</v>
      </c>
      <c r="V349">
        <v>8</v>
      </c>
    </row>
    <row r="350" spans="1:22" x14ac:dyDescent="0.25">
      <c r="A350" s="68" t="s">
        <v>14</v>
      </c>
      <c r="B350" s="68" t="s">
        <v>201</v>
      </c>
      <c r="C350" s="68">
        <v>1</v>
      </c>
      <c r="D350" s="68">
        <v>0</v>
      </c>
      <c r="E350" s="68">
        <v>1</v>
      </c>
      <c r="F350" s="68">
        <v>2</v>
      </c>
      <c r="Q350" t="s">
        <v>14</v>
      </c>
      <c r="R350" t="s">
        <v>201</v>
      </c>
      <c r="S350">
        <v>1</v>
      </c>
      <c r="T350">
        <v>0</v>
      </c>
      <c r="U350">
        <v>1</v>
      </c>
      <c r="V350">
        <v>2</v>
      </c>
    </row>
    <row r="351" spans="1:22" x14ac:dyDescent="0.25">
      <c r="A351" s="68" t="s">
        <v>14</v>
      </c>
      <c r="B351" s="68" t="s">
        <v>201</v>
      </c>
      <c r="C351" s="68">
        <v>1</v>
      </c>
      <c r="D351" s="68">
        <v>1</v>
      </c>
      <c r="E351" s="68">
        <v>0</v>
      </c>
      <c r="F351" s="68">
        <v>53</v>
      </c>
      <c r="Q351" t="s">
        <v>14</v>
      </c>
      <c r="R351" t="s">
        <v>201</v>
      </c>
      <c r="S351">
        <v>1</v>
      </c>
      <c r="T351">
        <v>1</v>
      </c>
      <c r="U351">
        <v>0</v>
      </c>
      <c r="V351">
        <v>53</v>
      </c>
    </row>
    <row r="352" spans="1:22" x14ac:dyDescent="0.25">
      <c r="A352" s="68" t="s">
        <v>14</v>
      </c>
      <c r="B352" s="68" t="s">
        <v>201</v>
      </c>
      <c r="C352" s="68">
        <v>1</v>
      </c>
      <c r="D352" s="68">
        <v>1</v>
      </c>
      <c r="E352" s="68">
        <v>1</v>
      </c>
      <c r="F352" s="68">
        <v>5</v>
      </c>
      <c r="Q352" t="s">
        <v>14</v>
      </c>
      <c r="R352" t="s">
        <v>201</v>
      </c>
      <c r="S352">
        <v>1</v>
      </c>
      <c r="T352">
        <v>1</v>
      </c>
      <c r="U352">
        <v>1</v>
      </c>
      <c r="V352">
        <v>5</v>
      </c>
    </row>
    <row r="353" spans="1:22" x14ac:dyDescent="0.25">
      <c r="A353" s="68" t="s">
        <v>14</v>
      </c>
      <c r="B353" s="68" t="s">
        <v>52</v>
      </c>
      <c r="C353" s="68">
        <v>0</v>
      </c>
      <c r="D353" s="68">
        <v>0</v>
      </c>
      <c r="E353" s="68">
        <v>0</v>
      </c>
      <c r="F353" s="68">
        <v>1226</v>
      </c>
      <c r="Q353" t="s">
        <v>14</v>
      </c>
      <c r="R353" t="s">
        <v>52</v>
      </c>
      <c r="S353">
        <v>0</v>
      </c>
      <c r="T353">
        <v>0</v>
      </c>
      <c r="U353">
        <v>0</v>
      </c>
      <c r="V353">
        <v>1226</v>
      </c>
    </row>
    <row r="354" spans="1:22" x14ac:dyDescent="0.25">
      <c r="A354" s="68" t="s">
        <v>14</v>
      </c>
      <c r="B354" s="68" t="s">
        <v>52</v>
      </c>
      <c r="C354" s="68">
        <v>0</v>
      </c>
      <c r="D354" s="68">
        <v>0</v>
      </c>
      <c r="E354" s="68">
        <v>1</v>
      </c>
      <c r="F354" s="68">
        <v>37</v>
      </c>
      <c r="Q354" t="s">
        <v>14</v>
      </c>
      <c r="R354" t="s">
        <v>52</v>
      </c>
      <c r="S354">
        <v>0</v>
      </c>
      <c r="T354">
        <v>0</v>
      </c>
      <c r="U354">
        <v>1</v>
      </c>
      <c r="V354">
        <v>37</v>
      </c>
    </row>
    <row r="355" spans="1:22" x14ac:dyDescent="0.25">
      <c r="A355" s="68" t="s">
        <v>14</v>
      </c>
      <c r="B355" s="68" t="s">
        <v>52</v>
      </c>
      <c r="C355" s="68">
        <v>0</v>
      </c>
      <c r="D355" s="68">
        <v>1</v>
      </c>
      <c r="E355" s="68">
        <v>0</v>
      </c>
      <c r="F355" s="68">
        <v>139</v>
      </c>
      <c r="Q355" t="s">
        <v>14</v>
      </c>
      <c r="R355" t="s">
        <v>52</v>
      </c>
      <c r="S355">
        <v>0</v>
      </c>
      <c r="T355">
        <v>1</v>
      </c>
      <c r="U355">
        <v>0</v>
      </c>
      <c r="V355">
        <v>139</v>
      </c>
    </row>
    <row r="356" spans="1:22" x14ac:dyDescent="0.25">
      <c r="A356" s="68" t="s">
        <v>14</v>
      </c>
      <c r="B356" s="68" t="s">
        <v>52</v>
      </c>
      <c r="C356" s="68">
        <v>0</v>
      </c>
      <c r="D356" s="68">
        <v>1</v>
      </c>
      <c r="E356" s="68">
        <v>1</v>
      </c>
      <c r="F356" s="68">
        <v>22</v>
      </c>
      <c r="Q356" t="s">
        <v>14</v>
      </c>
      <c r="R356" t="s">
        <v>52</v>
      </c>
      <c r="S356">
        <v>0</v>
      </c>
      <c r="T356">
        <v>1</v>
      </c>
      <c r="U356">
        <v>1</v>
      </c>
      <c r="V356">
        <v>22</v>
      </c>
    </row>
    <row r="357" spans="1:22" x14ac:dyDescent="0.25">
      <c r="A357" s="68" t="s">
        <v>14</v>
      </c>
      <c r="B357" s="68" t="s">
        <v>52</v>
      </c>
      <c r="C357" s="68">
        <v>1</v>
      </c>
      <c r="D357" s="68">
        <v>0</v>
      </c>
      <c r="E357" s="68">
        <v>0</v>
      </c>
      <c r="F357" s="68">
        <v>21</v>
      </c>
      <c r="Q357" t="s">
        <v>14</v>
      </c>
      <c r="R357" t="s">
        <v>52</v>
      </c>
      <c r="S357">
        <v>1</v>
      </c>
      <c r="T357">
        <v>0</v>
      </c>
      <c r="U357">
        <v>0</v>
      </c>
      <c r="V357">
        <v>21</v>
      </c>
    </row>
    <row r="358" spans="1:22" x14ac:dyDescent="0.25">
      <c r="A358" s="68" t="s">
        <v>14</v>
      </c>
      <c r="B358" s="68" t="s">
        <v>52</v>
      </c>
      <c r="C358" s="68">
        <v>1</v>
      </c>
      <c r="D358" s="68">
        <v>0</v>
      </c>
      <c r="E358" s="68">
        <v>1</v>
      </c>
      <c r="F358" s="68">
        <v>1</v>
      </c>
      <c r="Q358" t="s">
        <v>14</v>
      </c>
      <c r="R358" t="s">
        <v>52</v>
      </c>
      <c r="S358">
        <v>1</v>
      </c>
      <c r="T358">
        <v>0</v>
      </c>
      <c r="U358">
        <v>1</v>
      </c>
      <c r="V358">
        <v>1</v>
      </c>
    </row>
    <row r="359" spans="1:22" x14ac:dyDescent="0.25">
      <c r="A359" s="68" t="s">
        <v>14</v>
      </c>
      <c r="B359" s="68" t="s">
        <v>52</v>
      </c>
      <c r="C359" s="68">
        <v>1</v>
      </c>
      <c r="D359" s="68">
        <v>1</v>
      </c>
      <c r="E359" s="68">
        <v>0</v>
      </c>
      <c r="F359" s="68">
        <v>25</v>
      </c>
      <c r="Q359" t="s">
        <v>14</v>
      </c>
      <c r="R359" t="s">
        <v>52</v>
      </c>
      <c r="S359">
        <v>1</v>
      </c>
      <c r="T359">
        <v>1</v>
      </c>
      <c r="U359">
        <v>0</v>
      </c>
      <c r="V359">
        <v>25</v>
      </c>
    </row>
    <row r="360" spans="1:22" x14ac:dyDescent="0.25">
      <c r="A360" s="68" t="s">
        <v>14</v>
      </c>
      <c r="B360" s="68" t="s">
        <v>52</v>
      </c>
      <c r="C360" s="68">
        <v>1</v>
      </c>
      <c r="D360" s="68">
        <v>1</v>
      </c>
      <c r="E360" s="68">
        <v>1</v>
      </c>
      <c r="F360" s="68">
        <v>1</v>
      </c>
      <c r="Q360" t="s">
        <v>14</v>
      </c>
      <c r="R360" t="s">
        <v>52</v>
      </c>
      <c r="S360">
        <v>1</v>
      </c>
      <c r="T360">
        <v>1</v>
      </c>
      <c r="U360">
        <v>1</v>
      </c>
      <c r="V360">
        <v>1</v>
      </c>
    </row>
    <row r="361" spans="1:22" x14ac:dyDescent="0.25">
      <c r="A361" s="68" t="s">
        <v>14</v>
      </c>
      <c r="B361" s="68" t="s">
        <v>200</v>
      </c>
      <c r="C361" s="68">
        <v>0</v>
      </c>
      <c r="D361" s="68">
        <v>0</v>
      </c>
      <c r="E361" s="68">
        <v>0</v>
      </c>
      <c r="F361" s="68">
        <v>14473</v>
      </c>
      <c r="Q361" t="s">
        <v>14</v>
      </c>
      <c r="R361" t="s">
        <v>200</v>
      </c>
      <c r="S361">
        <v>0</v>
      </c>
      <c r="T361">
        <v>0</v>
      </c>
      <c r="U361">
        <v>0</v>
      </c>
      <c r="V361">
        <v>14473</v>
      </c>
    </row>
    <row r="362" spans="1:22" x14ac:dyDescent="0.25">
      <c r="A362" s="68" t="s">
        <v>14</v>
      </c>
      <c r="B362" s="68" t="s">
        <v>200</v>
      </c>
      <c r="C362" s="68">
        <v>0</v>
      </c>
      <c r="D362" s="68">
        <v>0</v>
      </c>
      <c r="E362" s="68">
        <v>1</v>
      </c>
      <c r="F362" s="68">
        <v>971</v>
      </c>
      <c r="Q362" t="s">
        <v>14</v>
      </c>
      <c r="R362" t="s">
        <v>200</v>
      </c>
      <c r="S362">
        <v>0</v>
      </c>
      <c r="T362">
        <v>0</v>
      </c>
      <c r="U362">
        <v>1</v>
      </c>
      <c r="V362">
        <v>971</v>
      </c>
    </row>
    <row r="363" spans="1:22" x14ac:dyDescent="0.25">
      <c r="A363" s="68" t="s">
        <v>14</v>
      </c>
      <c r="B363" s="68" t="s">
        <v>200</v>
      </c>
      <c r="C363" s="68">
        <v>0</v>
      </c>
      <c r="D363" s="68">
        <v>1</v>
      </c>
      <c r="E363" s="68">
        <v>0</v>
      </c>
      <c r="F363" s="68">
        <v>4477</v>
      </c>
      <c r="Q363" t="s">
        <v>14</v>
      </c>
      <c r="R363" t="s">
        <v>200</v>
      </c>
      <c r="S363">
        <v>0</v>
      </c>
      <c r="T363">
        <v>1</v>
      </c>
      <c r="U363">
        <v>0</v>
      </c>
      <c r="V363">
        <v>4477</v>
      </c>
    </row>
    <row r="364" spans="1:22" x14ac:dyDescent="0.25">
      <c r="A364" s="68" t="s">
        <v>14</v>
      </c>
      <c r="B364" s="68" t="s">
        <v>200</v>
      </c>
      <c r="C364" s="68">
        <v>0</v>
      </c>
      <c r="D364" s="68">
        <v>1</v>
      </c>
      <c r="E364" s="68">
        <v>1</v>
      </c>
      <c r="F364" s="68">
        <v>1143</v>
      </c>
      <c r="Q364" t="s">
        <v>14</v>
      </c>
      <c r="R364" t="s">
        <v>200</v>
      </c>
      <c r="S364">
        <v>0</v>
      </c>
      <c r="T364">
        <v>1</v>
      </c>
      <c r="U364">
        <v>1</v>
      </c>
      <c r="V364">
        <v>1143</v>
      </c>
    </row>
    <row r="365" spans="1:22" x14ac:dyDescent="0.25">
      <c r="A365" s="68" t="s">
        <v>14</v>
      </c>
      <c r="B365" s="68" t="s">
        <v>200</v>
      </c>
      <c r="C365" s="68">
        <v>1</v>
      </c>
      <c r="D365" s="68">
        <v>0</v>
      </c>
      <c r="E365" s="68">
        <v>0</v>
      </c>
      <c r="F365" s="68">
        <v>295</v>
      </c>
      <c r="Q365" t="s">
        <v>14</v>
      </c>
      <c r="R365" t="s">
        <v>200</v>
      </c>
      <c r="S365">
        <v>1</v>
      </c>
      <c r="T365">
        <v>0</v>
      </c>
      <c r="U365">
        <v>0</v>
      </c>
      <c r="V365">
        <v>295</v>
      </c>
    </row>
    <row r="366" spans="1:22" x14ac:dyDescent="0.25">
      <c r="A366" s="68" t="s">
        <v>14</v>
      </c>
      <c r="B366" s="68" t="s">
        <v>200</v>
      </c>
      <c r="C366" s="68">
        <v>1</v>
      </c>
      <c r="D366" s="68">
        <v>0</v>
      </c>
      <c r="E366" s="68">
        <v>1</v>
      </c>
      <c r="F366" s="68">
        <v>17</v>
      </c>
      <c r="Q366" t="s">
        <v>14</v>
      </c>
      <c r="R366" t="s">
        <v>200</v>
      </c>
      <c r="S366">
        <v>1</v>
      </c>
      <c r="T366">
        <v>0</v>
      </c>
      <c r="U366">
        <v>1</v>
      </c>
      <c r="V366">
        <v>17</v>
      </c>
    </row>
    <row r="367" spans="1:22" x14ac:dyDescent="0.25">
      <c r="A367" s="68" t="s">
        <v>14</v>
      </c>
      <c r="B367" s="68" t="s">
        <v>200</v>
      </c>
      <c r="C367" s="68">
        <v>1</v>
      </c>
      <c r="D367" s="68">
        <v>1</v>
      </c>
      <c r="E367" s="68">
        <v>0</v>
      </c>
      <c r="F367" s="68">
        <v>756</v>
      </c>
      <c r="Q367" t="s">
        <v>14</v>
      </c>
      <c r="R367" t="s">
        <v>200</v>
      </c>
      <c r="S367">
        <v>1</v>
      </c>
      <c r="T367">
        <v>1</v>
      </c>
      <c r="U367">
        <v>0</v>
      </c>
      <c r="V367">
        <v>756</v>
      </c>
    </row>
    <row r="368" spans="1:22" x14ac:dyDescent="0.25">
      <c r="A368" s="68" t="s">
        <v>14</v>
      </c>
      <c r="B368" s="68" t="s">
        <v>200</v>
      </c>
      <c r="C368" s="68">
        <v>1</v>
      </c>
      <c r="D368" s="68">
        <v>1</v>
      </c>
      <c r="E368" s="68">
        <v>1</v>
      </c>
      <c r="F368" s="68">
        <v>63</v>
      </c>
      <c r="Q368" t="s">
        <v>14</v>
      </c>
      <c r="R368" t="s">
        <v>200</v>
      </c>
      <c r="S368">
        <v>1</v>
      </c>
      <c r="T368">
        <v>1</v>
      </c>
      <c r="U368">
        <v>1</v>
      </c>
      <c r="V368">
        <v>63</v>
      </c>
    </row>
    <row r="369" spans="1:22" x14ac:dyDescent="0.25">
      <c r="A369" s="68" t="s">
        <v>11</v>
      </c>
      <c r="B369" s="68" t="s">
        <v>201</v>
      </c>
      <c r="C369" s="68">
        <v>0</v>
      </c>
      <c r="D369" s="68">
        <v>0</v>
      </c>
      <c r="E369" s="68">
        <v>0</v>
      </c>
      <c r="F369" s="68">
        <v>3792</v>
      </c>
      <c r="Q369" t="s">
        <v>11</v>
      </c>
      <c r="R369" t="s">
        <v>201</v>
      </c>
      <c r="S369">
        <v>0</v>
      </c>
      <c r="T369">
        <v>0</v>
      </c>
      <c r="U369">
        <v>0</v>
      </c>
      <c r="V369">
        <v>3792</v>
      </c>
    </row>
    <row r="370" spans="1:22" x14ac:dyDescent="0.25">
      <c r="A370" s="68" t="s">
        <v>11</v>
      </c>
      <c r="B370" s="68" t="s">
        <v>201</v>
      </c>
      <c r="C370" s="68">
        <v>0</v>
      </c>
      <c r="D370" s="68">
        <v>0</v>
      </c>
      <c r="E370" s="68">
        <v>1</v>
      </c>
      <c r="F370" s="68">
        <v>1402</v>
      </c>
      <c r="Q370" t="s">
        <v>11</v>
      </c>
      <c r="R370" t="s">
        <v>201</v>
      </c>
      <c r="S370">
        <v>0</v>
      </c>
      <c r="T370">
        <v>0</v>
      </c>
      <c r="U370">
        <v>1</v>
      </c>
      <c r="V370">
        <v>1402</v>
      </c>
    </row>
    <row r="371" spans="1:22" x14ac:dyDescent="0.25">
      <c r="A371" s="68" t="s">
        <v>11</v>
      </c>
      <c r="B371" s="68" t="s">
        <v>201</v>
      </c>
      <c r="C371" s="68">
        <v>0</v>
      </c>
      <c r="D371" s="68">
        <v>1</v>
      </c>
      <c r="E371" s="68">
        <v>0</v>
      </c>
      <c r="F371" s="68">
        <v>145</v>
      </c>
      <c r="Q371" t="s">
        <v>11</v>
      </c>
      <c r="R371" t="s">
        <v>201</v>
      </c>
      <c r="S371">
        <v>0</v>
      </c>
      <c r="T371">
        <v>1</v>
      </c>
      <c r="U371">
        <v>0</v>
      </c>
      <c r="V371">
        <v>145</v>
      </c>
    </row>
    <row r="372" spans="1:22" x14ac:dyDescent="0.25">
      <c r="A372" s="68" t="s">
        <v>11</v>
      </c>
      <c r="B372" s="68" t="s">
        <v>201</v>
      </c>
      <c r="C372" s="68">
        <v>0</v>
      </c>
      <c r="D372" s="68">
        <v>1</v>
      </c>
      <c r="E372" s="68">
        <v>1</v>
      </c>
      <c r="F372" s="68">
        <v>6</v>
      </c>
      <c r="Q372" t="s">
        <v>11</v>
      </c>
      <c r="R372" t="s">
        <v>201</v>
      </c>
      <c r="S372">
        <v>0</v>
      </c>
      <c r="T372">
        <v>1</v>
      </c>
      <c r="U372">
        <v>1</v>
      </c>
      <c r="V372">
        <v>6</v>
      </c>
    </row>
    <row r="373" spans="1:22" x14ac:dyDescent="0.25">
      <c r="A373" s="68" t="s">
        <v>11</v>
      </c>
      <c r="B373" s="68" t="s">
        <v>201</v>
      </c>
      <c r="C373" s="68">
        <v>1</v>
      </c>
      <c r="D373" s="68">
        <v>0</v>
      </c>
      <c r="E373" s="68">
        <v>0</v>
      </c>
      <c r="F373" s="68">
        <v>1811</v>
      </c>
      <c r="Q373" t="s">
        <v>11</v>
      </c>
      <c r="R373" t="s">
        <v>201</v>
      </c>
      <c r="S373">
        <v>1</v>
      </c>
      <c r="T373">
        <v>0</v>
      </c>
      <c r="U373">
        <v>0</v>
      </c>
      <c r="V373">
        <v>1811</v>
      </c>
    </row>
    <row r="374" spans="1:22" x14ac:dyDescent="0.25">
      <c r="A374" s="68" t="s">
        <v>11</v>
      </c>
      <c r="B374" s="68" t="s">
        <v>201</v>
      </c>
      <c r="C374" s="68">
        <v>1</v>
      </c>
      <c r="D374" s="68">
        <v>0</v>
      </c>
      <c r="E374" s="68">
        <v>1</v>
      </c>
      <c r="F374" s="68">
        <v>105</v>
      </c>
      <c r="Q374" t="s">
        <v>11</v>
      </c>
      <c r="R374" t="s">
        <v>201</v>
      </c>
      <c r="S374">
        <v>1</v>
      </c>
      <c r="T374">
        <v>0</v>
      </c>
      <c r="U374">
        <v>1</v>
      </c>
      <c r="V374">
        <v>105</v>
      </c>
    </row>
    <row r="375" spans="1:22" x14ac:dyDescent="0.25">
      <c r="A375" s="68" t="s">
        <v>11</v>
      </c>
      <c r="B375" s="68" t="s">
        <v>201</v>
      </c>
      <c r="C375" s="68">
        <v>1</v>
      </c>
      <c r="D375" s="68">
        <v>1</v>
      </c>
      <c r="E375" s="68">
        <v>0</v>
      </c>
      <c r="F375" s="68">
        <v>111</v>
      </c>
      <c r="Q375" t="s">
        <v>11</v>
      </c>
      <c r="R375" t="s">
        <v>201</v>
      </c>
      <c r="S375">
        <v>1</v>
      </c>
      <c r="T375">
        <v>1</v>
      </c>
      <c r="U375">
        <v>0</v>
      </c>
      <c r="V375">
        <v>111</v>
      </c>
    </row>
    <row r="376" spans="1:22" x14ac:dyDescent="0.25">
      <c r="A376" s="68" t="s">
        <v>11</v>
      </c>
      <c r="B376" s="68" t="s">
        <v>201</v>
      </c>
      <c r="C376" s="68">
        <v>1</v>
      </c>
      <c r="D376" s="68">
        <v>1</v>
      </c>
      <c r="E376" s="68">
        <v>1</v>
      </c>
      <c r="F376" s="68">
        <v>2</v>
      </c>
      <c r="Q376" t="s">
        <v>11</v>
      </c>
      <c r="R376" t="s">
        <v>201</v>
      </c>
      <c r="S376">
        <v>1</v>
      </c>
      <c r="T376">
        <v>1</v>
      </c>
      <c r="U376">
        <v>1</v>
      </c>
      <c r="V376">
        <v>2</v>
      </c>
    </row>
    <row r="377" spans="1:22" x14ac:dyDescent="0.25">
      <c r="A377" s="68" t="s">
        <v>11</v>
      </c>
      <c r="B377" s="68" t="s">
        <v>52</v>
      </c>
      <c r="C377" s="68">
        <v>0</v>
      </c>
      <c r="D377" s="68">
        <v>0</v>
      </c>
      <c r="E377" s="68">
        <v>0</v>
      </c>
      <c r="F377" s="68">
        <v>5370</v>
      </c>
      <c r="Q377" t="s">
        <v>11</v>
      </c>
      <c r="R377" t="s">
        <v>52</v>
      </c>
      <c r="S377">
        <v>0</v>
      </c>
      <c r="T377">
        <v>0</v>
      </c>
      <c r="U377">
        <v>0</v>
      </c>
      <c r="V377">
        <v>5370</v>
      </c>
    </row>
    <row r="378" spans="1:22" x14ac:dyDescent="0.25">
      <c r="A378" s="68" t="s">
        <v>11</v>
      </c>
      <c r="B378" s="68" t="s">
        <v>52</v>
      </c>
      <c r="C378" s="68">
        <v>0</v>
      </c>
      <c r="D378" s="68">
        <v>0</v>
      </c>
      <c r="E378" s="68">
        <v>1</v>
      </c>
      <c r="F378" s="68">
        <v>1119</v>
      </c>
      <c r="Q378" t="s">
        <v>11</v>
      </c>
      <c r="R378" t="s">
        <v>52</v>
      </c>
      <c r="S378">
        <v>0</v>
      </c>
      <c r="T378">
        <v>0</v>
      </c>
      <c r="U378">
        <v>1</v>
      </c>
      <c r="V378">
        <v>1119</v>
      </c>
    </row>
    <row r="379" spans="1:22" x14ac:dyDescent="0.25">
      <c r="A379" s="68" t="s">
        <v>11</v>
      </c>
      <c r="B379" s="68" t="s">
        <v>52</v>
      </c>
      <c r="C379" s="68">
        <v>0</v>
      </c>
      <c r="D379" s="68">
        <v>1</v>
      </c>
      <c r="E379" s="68">
        <v>0</v>
      </c>
      <c r="F379" s="68">
        <v>158</v>
      </c>
      <c r="Q379" t="s">
        <v>11</v>
      </c>
      <c r="R379" t="s">
        <v>52</v>
      </c>
      <c r="S379">
        <v>0</v>
      </c>
      <c r="T379">
        <v>1</v>
      </c>
      <c r="U379">
        <v>0</v>
      </c>
      <c r="V379">
        <v>158</v>
      </c>
    </row>
    <row r="380" spans="1:22" x14ac:dyDescent="0.25">
      <c r="A380" s="68" t="s">
        <v>11</v>
      </c>
      <c r="B380" s="68" t="s">
        <v>52</v>
      </c>
      <c r="C380" s="68">
        <v>0</v>
      </c>
      <c r="D380" s="68">
        <v>1</v>
      </c>
      <c r="E380" s="68">
        <v>1</v>
      </c>
      <c r="F380" s="68">
        <v>4</v>
      </c>
      <c r="Q380" t="s">
        <v>11</v>
      </c>
      <c r="R380" t="s">
        <v>52</v>
      </c>
      <c r="S380">
        <v>0</v>
      </c>
      <c r="T380">
        <v>1</v>
      </c>
      <c r="U380">
        <v>1</v>
      </c>
      <c r="V380">
        <v>4</v>
      </c>
    </row>
    <row r="381" spans="1:22" x14ac:dyDescent="0.25">
      <c r="A381" s="68" t="s">
        <v>11</v>
      </c>
      <c r="B381" s="68" t="s">
        <v>52</v>
      </c>
      <c r="C381" s="68">
        <v>1</v>
      </c>
      <c r="D381" s="68">
        <v>0</v>
      </c>
      <c r="E381" s="68">
        <v>0</v>
      </c>
      <c r="F381" s="68">
        <v>1974</v>
      </c>
      <c r="Q381" t="s">
        <v>11</v>
      </c>
      <c r="R381" t="s">
        <v>52</v>
      </c>
      <c r="S381">
        <v>1</v>
      </c>
      <c r="T381">
        <v>0</v>
      </c>
      <c r="U381">
        <v>0</v>
      </c>
      <c r="V381">
        <v>1974</v>
      </c>
    </row>
    <row r="382" spans="1:22" x14ac:dyDescent="0.25">
      <c r="A382" s="68" t="s">
        <v>11</v>
      </c>
      <c r="B382" s="68" t="s">
        <v>52</v>
      </c>
      <c r="C382" s="68">
        <v>1</v>
      </c>
      <c r="D382" s="68">
        <v>0</v>
      </c>
      <c r="E382" s="68">
        <v>1</v>
      </c>
      <c r="F382" s="68">
        <v>87</v>
      </c>
      <c r="Q382" t="s">
        <v>11</v>
      </c>
      <c r="R382" t="s">
        <v>52</v>
      </c>
      <c r="S382">
        <v>1</v>
      </c>
      <c r="T382">
        <v>0</v>
      </c>
      <c r="U382">
        <v>1</v>
      </c>
      <c r="V382">
        <v>87</v>
      </c>
    </row>
    <row r="383" spans="1:22" x14ac:dyDescent="0.25">
      <c r="A383" s="68" t="s">
        <v>11</v>
      </c>
      <c r="B383" s="68" t="s">
        <v>52</v>
      </c>
      <c r="C383" s="68">
        <v>1</v>
      </c>
      <c r="D383" s="68">
        <v>1</v>
      </c>
      <c r="E383" s="68">
        <v>0</v>
      </c>
      <c r="F383" s="68">
        <v>87</v>
      </c>
      <c r="Q383" t="s">
        <v>11</v>
      </c>
      <c r="R383" t="s">
        <v>52</v>
      </c>
      <c r="S383">
        <v>1</v>
      </c>
      <c r="T383">
        <v>1</v>
      </c>
      <c r="U383">
        <v>0</v>
      </c>
      <c r="V383">
        <v>87</v>
      </c>
    </row>
    <row r="384" spans="1:22" x14ac:dyDescent="0.25">
      <c r="A384" s="68" t="s">
        <v>11</v>
      </c>
      <c r="B384" s="68" t="s">
        <v>52</v>
      </c>
      <c r="C384" s="68">
        <v>1</v>
      </c>
      <c r="D384" s="68">
        <v>1</v>
      </c>
      <c r="E384" s="68">
        <v>1</v>
      </c>
      <c r="F384" s="68">
        <v>2</v>
      </c>
      <c r="Q384" t="s">
        <v>11</v>
      </c>
      <c r="R384" t="s">
        <v>52</v>
      </c>
      <c r="S384">
        <v>1</v>
      </c>
      <c r="T384">
        <v>1</v>
      </c>
      <c r="U384">
        <v>1</v>
      </c>
      <c r="V384">
        <v>2</v>
      </c>
    </row>
    <row r="385" spans="1:22" x14ac:dyDescent="0.25">
      <c r="A385" s="68" t="s">
        <v>11</v>
      </c>
      <c r="B385" s="68" t="s">
        <v>200</v>
      </c>
      <c r="C385" s="68">
        <v>0</v>
      </c>
      <c r="D385" s="68">
        <v>0</v>
      </c>
      <c r="E385" s="68">
        <v>0</v>
      </c>
      <c r="F385" s="68">
        <v>57029</v>
      </c>
      <c r="Q385" t="s">
        <v>11</v>
      </c>
      <c r="R385" t="s">
        <v>200</v>
      </c>
      <c r="S385">
        <v>0</v>
      </c>
      <c r="T385">
        <v>0</v>
      </c>
      <c r="U385">
        <v>0</v>
      </c>
      <c r="V385">
        <v>57029</v>
      </c>
    </row>
    <row r="386" spans="1:22" x14ac:dyDescent="0.25">
      <c r="A386" s="68" t="s">
        <v>11</v>
      </c>
      <c r="B386" s="68" t="s">
        <v>200</v>
      </c>
      <c r="C386" s="68">
        <v>0</v>
      </c>
      <c r="D386" s="68">
        <v>0</v>
      </c>
      <c r="E386" s="68">
        <v>1</v>
      </c>
      <c r="F386" s="68">
        <v>14982</v>
      </c>
      <c r="Q386" t="s">
        <v>11</v>
      </c>
      <c r="R386" t="s">
        <v>200</v>
      </c>
      <c r="S386">
        <v>0</v>
      </c>
      <c r="T386">
        <v>0</v>
      </c>
      <c r="U386">
        <v>1</v>
      </c>
      <c r="V386">
        <v>14982</v>
      </c>
    </row>
    <row r="387" spans="1:22" x14ac:dyDescent="0.25">
      <c r="A387" s="68" t="s">
        <v>11</v>
      </c>
      <c r="B387" s="68" t="s">
        <v>200</v>
      </c>
      <c r="C387" s="68">
        <v>0</v>
      </c>
      <c r="D387" s="68">
        <v>1</v>
      </c>
      <c r="E387" s="68">
        <v>0</v>
      </c>
      <c r="F387" s="68">
        <v>1927</v>
      </c>
      <c r="Q387" t="s">
        <v>11</v>
      </c>
      <c r="R387" t="s">
        <v>200</v>
      </c>
      <c r="S387">
        <v>0</v>
      </c>
      <c r="T387">
        <v>1</v>
      </c>
      <c r="U387">
        <v>0</v>
      </c>
      <c r="V387">
        <v>1927</v>
      </c>
    </row>
    <row r="388" spans="1:22" x14ac:dyDescent="0.25">
      <c r="A388" s="68" t="s">
        <v>11</v>
      </c>
      <c r="B388" s="68" t="s">
        <v>200</v>
      </c>
      <c r="C388" s="68">
        <v>0</v>
      </c>
      <c r="D388" s="68">
        <v>1</v>
      </c>
      <c r="E388" s="68">
        <v>1</v>
      </c>
      <c r="F388" s="68">
        <v>95</v>
      </c>
      <c r="Q388" t="s">
        <v>11</v>
      </c>
      <c r="R388" t="s">
        <v>200</v>
      </c>
      <c r="S388">
        <v>0</v>
      </c>
      <c r="T388">
        <v>1</v>
      </c>
      <c r="U388">
        <v>1</v>
      </c>
      <c r="V388">
        <v>95</v>
      </c>
    </row>
    <row r="389" spans="1:22" x14ac:dyDescent="0.25">
      <c r="A389" s="68" t="s">
        <v>11</v>
      </c>
      <c r="B389" s="68" t="s">
        <v>200</v>
      </c>
      <c r="C389" s="68">
        <v>1</v>
      </c>
      <c r="D389" s="68">
        <v>0</v>
      </c>
      <c r="E389" s="68">
        <v>0</v>
      </c>
      <c r="F389" s="68">
        <v>29907</v>
      </c>
      <c r="Q389" t="s">
        <v>11</v>
      </c>
      <c r="R389" t="s">
        <v>200</v>
      </c>
      <c r="S389">
        <v>1</v>
      </c>
      <c r="T389">
        <v>0</v>
      </c>
      <c r="U389">
        <v>0</v>
      </c>
      <c r="V389">
        <v>29907</v>
      </c>
    </row>
    <row r="390" spans="1:22" x14ac:dyDescent="0.25">
      <c r="A390" s="68" t="s">
        <v>11</v>
      </c>
      <c r="B390" s="68" t="s">
        <v>200</v>
      </c>
      <c r="C390" s="68">
        <v>1</v>
      </c>
      <c r="D390" s="68">
        <v>0</v>
      </c>
      <c r="E390" s="68">
        <v>1</v>
      </c>
      <c r="F390" s="68">
        <v>1266</v>
      </c>
      <c r="Q390" t="s">
        <v>11</v>
      </c>
      <c r="R390" t="s">
        <v>200</v>
      </c>
      <c r="S390">
        <v>1</v>
      </c>
      <c r="T390">
        <v>0</v>
      </c>
      <c r="U390">
        <v>1</v>
      </c>
      <c r="V390">
        <v>1266</v>
      </c>
    </row>
    <row r="391" spans="1:22" x14ac:dyDescent="0.25">
      <c r="A391" s="68" t="s">
        <v>11</v>
      </c>
      <c r="B391" s="68" t="s">
        <v>200</v>
      </c>
      <c r="C391" s="68">
        <v>1</v>
      </c>
      <c r="D391" s="68">
        <v>1</v>
      </c>
      <c r="E391" s="68">
        <v>0</v>
      </c>
      <c r="F391" s="68">
        <v>1664</v>
      </c>
      <c r="Q391" t="s">
        <v>11</v>
      </c>
      <c r="R391" t="s">
        <v>200</v>
      </c>
      <c r="S391">
        <v>1</v>
      </c>
      <c r="T391">
        <v>1</v>
      </c>
      <c r="U391">
        <v>0</v>
      </c>
      <c r="V391">
        <v>1664</v>
      </c>
    </row>
    <row r="392" spans="1:22" x14ac:dyDescent="0.25">
      <c r="A392" s="68" t="s">
        <v>11</v>
      </c>
      <c r="B392" s="68" t="s">
        <v>200</v>
      </c>
      <c r="C392" s="68">
        <v>1</v>
      </c>
      <c r="D392" s="68">
        <v>1</v>
      </c>
      <c r="E392" s="68">
        <v>1</v>
      </c>
      <c r="F392" s="68">
        <v>22</v>
      </c>
      <c r="Q392" t="s">
        <v>11</v>
      </c>
      <c r="R392" t="s">
        <v>200</v>
      </c>
      <c r="S392">
        <v>1</v>
      </c>
      <c r="T392">
        <v>1</v>
      </c>
      <c r="U392">
        <v>1</v>
      </c>
      <c r="V392">
        <v>22</v>
      </c>
    </row>
    <row r="393" spans="1:22" x14ac:dyDescent="0.25">
      <c r="A393" s="68" t="s">
        <v>6</v>
      </c>
      <c r="B393" s="68" t="s">
        <v>201</v>
      </c>
      <c r="C393" s="68">
        <v>0</v>
      </c>
      <c r="D393" s="68">
        <v>0</v>
      </c>
      <c r="E393" s="68">
        <v>0</v>
      </c>
      <c r="F393" s="68">
        <v>193</v>
      </c>
      <c r="Q393" t="s">
        <v>6</v>
      </c>
      <c r="R393" t="s">
        <v>201</v>
      </c>
      <c r="S393">
        <v>0</v>
      </c>
      <c r="T393">
        <v>0</v>
      </c>
      <c r="U393">
        <v>0</v>
      </c>
      <c r="V393">
        <v>193</v>
      </c>
    </row>
    <row r="394" spans="1:22" x14ac:dyDescent="0.25">
      <c r="A394" s="68" t="s">
        <v>6</v>
      </c>
      <c r="B394" s="68" t="s">
        <v>201</v>
      </c>
      <c r="C394" s="68">
        <v>0</v>
      </c>
      <c r="D394" s="68">
        <v>0</v>
      </c>
      <c r="E394" s="68">
        <v>1</v>
      </c>
      <c r="F394" s="68">
        <v>351</v>
      </c>
      <c r="Q394" t="s">
        <v>6</v>
      </c>
      <c r="R394" t="s">
        <v>201</v>
      </c>
      <c r="S394">
        <v>0</v>
      </c>
      <c r="T394">
        <v>0</v>
      </c>
      <c r="U394">
        <v>1</v>
      </c>
      <c r="V394">
        <v>351</v>
      </c>
    </row>
    <row r="395" spans="1:22" x14ac:dyDescent="0.25">
      <c r="A395" s="68" t="s">
        <v>6</v>
      </c>
      <c r="B395" s="68" t="s">
        <v>201</v>
      </c>
      <c r="C395" s="68">
        <v>0</v>
      </c>
      <c r="D395" s="68">
        <v>1</v>
      </c>
      <c r="E395" s="68">
        <v>0</v>
      </c>
      <c r="F395" s="68">
        <v>76</v>
      </c>
      <c r="Q395" t="s">
        <v>6</v>
      </c>
      <c r="R395" t="s">
        <v>201</v>
      </c>
      <c r="S395">
        <v>0</v>
      </c>
      <c r="T395">
        <v>1</v>
      </c>
      <c r="U395">
        <v>0</v>
      </c>
      <c r="V395">
        <v>76</v>
      </c>
    </row>
    <row r="396" spans="1:22" x14ac:dyDescent="0.25">
      <c r="A396" s="68" t="s">
        <v>6</v>
      </c>
      <c r="B396" s="68" t="s">
        <v>201</v>
      </c>
      <c r="C396" s="68">
        <v>0</v>
      </c>
      <c r="D396" s="68">
        <v>1</v>
      </c>
      <c r="E396" s="68">
        <v>1</v>
      </c>
      <c r="F396" s="68">
        <v>149</v>
      </c>
      <c r="Q396" t="s">
        <v>6</v>
      </c>
      <c r="R396" t="s">
        <v>201</v>
      </c>
      <c r="S396">
        <v>0</v>
      </c>
      <c r="T396">
        <v>1</v>
      </c>
      <c r="U396">
        <v>1</v>
      </c>
      <c r="V396">
        <v>149</v>
      </c>
    </row>
    <row r="397" spans="1:22" x14ac:dyDescent="0.25">
      <c r="A397" s="68" t="s">
        <v>6</v>
      </c>
      <c r="B397" s="68" t="s">
        <v>201</v>
      </c>
      <c r="C397" s="68">
        <v>1</v>
      </c>
      <c r="D397" s="68">
        <v>0</v>
      </c>
      <c r="E397" s="68">
        <v>0</v>
      </c>
      <c r="F397" s="68">
        <v>91</v>
      </c>
      <c r="Q397" t="s">
        <v>6</v>
      </c>
      <c r="R397" t="s">
        <v>201</v>
      </c>
      <c r="S397">
        <v>1</v>
      </c>
      <c r="T397">
        <v>0</v>
      </c>
      <c r="U397">
        <v>0</v>
      </c>
      <c r="V397">
        <v>91</v>
      </c>
    </row>
    <row r="398" spans="1:22" x14ac:dyDescent="0.25">
      <c r="A398" s="68" t="s">
        <v>6</v>
      </c>
      <c r="B398" s="68" t="s">
        <v>201</v>
      </c>
      <c r="C398" s="68">
        <v>1</v>
      </c>
      <c r="D398" s="68">
        <v>0</v>
      </c>
      <c r="E398" s="68">
        <v>1</v>
      </c>
      <c r="F398" s="68">
        <v>74</v>
      </c>
      <c r="Q398" t="s">
        <v>6</v>
      </c>
      <c r="R398" t="s">
        <v>201</v>
      </c>
      <c r="S398">
        <v>1</v>
      </c>
      <c r="T398">
        <v>0</v>
      </c>
      <c r="U398">
        <v>1</v>
      </c>
      <c r="V398">
        <v>74</v>
      </c>
    </row>
    <row r="399" spans="1:22" x14ac:dyDescent="0.25">
      <c r="A399" s="68" t="s">
        <v>6</v>
      </c>
      <c r="B399" s="68" t="s">
        <v>201</v>
      </c>
      <c r="C399" s="68">
        <v>1</v>
      </c>
      <c r="D399" s="68">
        <v>1</v>
      </c>
      <c r="E399" s="68">
        <v>0</v>
      </c>
      <c r="F399" s="68">
        <v>129</v>
      </c>
      <c r="Q399" t="s">
        <v>6</v>
      </c>
      <c r="R399" t="s">
        <v>201</v>
      </c>
      <c r="S399">
        <v>1</v>
      </c>
      <c r="T399">
        <v>1</v>
      </c>
      <c r="U399">
        <v>0</v>
      </c>
      <c r="V399">
        <v>129</v>
      </c>
    </row>
    <row r="400" spans="1:22" x14ac:dyDescent="0.25">
      <c r="A400" s="68" t="s">
        <v>6</v>
      </c>
      <c r="B400" s="68" t="s">
        <v>201</v>
      </c>
      <c r="C400" s="68">
        <v>1</v>
      </c>
      <c r="D400" s="68">
        <v>1</v>
      </c>
      <c r="E400" s="68">
        <v>1</v>
      </c>
      <c r="F400" s="68">
        <v>254</v>
      </c>
      <c r="Q400" t="s">
        <v>6</v>
      </c>
      <c r="R400" t="s">
        <v>201</v>
      </c>
      <c r="S400">
        <v>1</v>
      </c>
      <c r="T400">
        <v>1</v>
      </c>
      <c r="U400">
        <v>1</v>
      </c>
      <c r="V400">
        <v>254</v>
      </c>
    </row>
    <row r="401" spans="1:22" x14ac:dyDescent="0.25">
      <c r="A401" s="68" t="s">
        <v>6</v>
      </c>
      <c r="B401" s="68" t="s">
        <v>52</v>
      </c>
      <c r="C401" s="68">
        <v>0</v>
      </c>
      <c r="D401" s="68">
        <v>0</v>
      </c>
      <c r="E401" s="68">
        <v>0</v>
      </c>
      <c r="F401" s="68">
        <v>431</v>
      </c>
      <c r="Q401" t="s">
        <v>6</v>
      </c>
      <c r="R401" t="s">
        <v>52</v>
      </c>
      <c r="S401">
        <v>0</v>
      </c>
      <c r="T401">
        <v>0</v>
      </c>
      <c r="U401">
        <v>0</v>
      </c>
      <c r="V401">
        <v>431</v>
      </c>
    </row>
    <row r="402" spans="1:22" x14ac:dyDescent="0.25">
      <c r="A402" s="68" t="s">
        <v>6</v>
      </c>
      <c r="B402" s="68" t="s">
        <v>52</v>
      </c>
      <c r="C402" s="68">
        <v>0</v>
      </c>
      <c r="D402" s="68">
        <v>0</v>
      </c>
      <c r="E402" s="68">
        <v>1</v>
      </c>
      <c r="F402" s="68">
        <v>378</v>
      </c>
      <c r="Q402" t="s">
        <v>6</v>
      </c>
      <c r="R402" t="s">
        <v>52</v>
      </c>
      <c r="S402">
        <v>0</v>
      </c>
      <c r="T402">
        <v>0</v>
      </c>
      <c r="U402">
        <v>1</v>
      </c>
      <c r="V402">
        <v>378</v>
      </c>
    </row>
    <row r="403" spans="1:22" x14ac:dyDescent="0.25">
      <c r="A403" s="68" t="s">
        <v>6</v>
      </c>
      <c r="B403" s="68" t="s">
        <v>52</v>
      </c>
      <c r="C403" s="68">
        <v>0</v>
      </c>
      <c r="D403" s="68">
        <v>1</v>
      </c>
      <c r="E403" s="68">
        <v>0</v>
      </c>
      <c r="F403" s="68">
        <v>74</v>
      </c>
      <c r="Q403" t="s">
        <v>6</v>
      </c>
      <c r="R403" t="s">
        <v>52</v>
      </c>
      <c r="S403">
        <v>0</v>
      </c>
      <c r="T403">
        <v>1</v>
      </c>
      <c r="U403">
        <v>0</v>
      </c>
      <c r="V403">
        <v>74</v>
      </c>
    </row>
    <row r="404" spans="1:22" x14ac:dyDescent="0.25">
      <c r="A404" s="68" t="s">
        <v>6</v>
      </c>
      <c r="B404" s="68" t="s">
        <v>52</v>
      </c>
      <c r="C404" s="68">
        <v>0</v>
      </c>
      <c r="D404" s="68">
        <v>1</v>
      </c>
      <c r="E404" s="68">
        <v>1</v>
      </c>
      <c r="F404" s="68">
        <v>95</v>
      </c>
      <c r="Q404" t="s">
        <v>6</v>
      </c>
      <c r="R404" t="s">
        <v>52</v>
      </c>
      <c r="S404">
        <v>0</v>
      </c>
      <c r="T404">
        <v>1</v>
      </c>
      <c r="U404">
        <v>1</v>
      </c>
      <c r="V404">
        <v>95</v>
      </c>
    </row>
    <row r="405" spans="1:22" x14ac:dyDescent="0.25">
      <c r="A405" s="68" t="s">
        <v>6</v>
      </c>
      <c r="B405" s="68" t="s">
        <v>52</v>
      </c>
      <c r="C405" s="68">
        <v>1</v>
      </c>
      <c r="D405" s="68">
        <v>0</v>
      </c>
      <c r="E405" s="68">
        <v>0</v>
      </c>
      <c r="F405" s="68">
        <v>74</v>
      </c>
      <c r="Q405" t="s">
        <v>6</v>
      </c>
      <c r="R405" t="s">
        <v>52</v>
      </c>
      <c r="S405">
        <v>1</v>
      </c>
      <c r="T405">
        <v>0</v>
      </c>
      <c r="U405">
        <v>0</v>
      </c>
      <c r="V405">
        <v>74</v>
      </c>
    </row>
    <row r="406" spans="1:22" x14ac:dyDescent="0.25">
      <c r="A406" s="68" t="s">
        <v>6</v>
      </c>
      <c r="B406" s="68" t="s">
        <v>52</v>
      </c>
      <c r="C406" s="68">
        <v>1</v>
      </c>
      <c r="D406" s="68">
        <v>0</v>
      </c>
      <c r="E406" s="68">
        <v>1</v>
      </c>
      <c r="F406" s="68">
        <v>52</v>
      </c>
      <c r="Q406" t="s">
        <v>6</v>
      </c>
      <c r="R406" t="s">
        <v>52</v>
      </c>
      <c r="S406">
        <v>1</v>
      </c>
      <c r="T406">
        <v>0</v>
      </c>
      <c r="U406">
        <v>1</v>
      </c>
      <c r="V406">
        <v>52</v>
      </c>
    </row>
    <row r="407" spans="1:22" x14ac:dyDescent="0.25">
      <c r="A407" s="68" t="s">
        <v>6</v>
      </c>
      <c r="B407" s="68" t="s">
        <v>52</v>
      </c>
      <c r="C407" s="68">
        <v>1</v>
      </c>
      <c r="D407" s="68">
        <v>1</v>
      </c>
      <c r="E407" s="68">
        <v>0</v>
      </c>
      <c r="F407" s="68">
        <v>85</v>
      </c>
      <c r="Q407" t="s">
        <v>6</v>
      </c>
      <c r="R407" t="s">
        <v>52</v>
      </c>
      <c r="S407">
        <v>1</v>
      </c>
      <c r="T407">
        <v>1</v>
      </c>
      <c r="U407">
        <v>0</v>
      </c>
      <c r="V407">
        <v>85</v>
      </c>
    </row>
    <row r="408" spans="1:22" x14ac:dyDescent="0.25">
      <c r="A408" s="68" t="s">
        <v>6</v>
      </c>
      <c r="B408" s="68" t="s">
        <v>52</v>
      </c>
      <c r="C408" s="68">
        <v>1</v>
      </c>
      <c r="D408" s="68">
        <v>1</v>
      </c>
      <c r="E408" s="68">
        <v>1</v>
      </c>
      <c r="F408" s="68">
        <v>131</v>
      </c>
      <c r="Q408" t="s">
        <v>6</v>
      </c>
      <c r="R408" t="s">
        <v>52</v>
      </c>
      <c r="S408">
        <v>1</v>
      </c>
      <c r="T408">
        <v>1</v>
      </c>
      <c r="U408">
        <v>1</v>
      </c>
      <c r="V408">
        <v>131</v>
      </c>
    </row>
    <row r="409" spans="1:22" x14ac:dyDescent="0.25">
      <c r="A409" s="68" t="s">
        <v>6</v>
      </c>
      <c r="B409" s="68" t="s">
        <v>200</v>
      </c>
      <c r="C409" s="68">
        <v>0</v>
      </c>
      <c r="D409" s="68">
        <v>0</v>
      </c>
      <c r="E409" s="68">
        <v>0</v>
      </c>
      <c r="F409" s="68">
        <v>3839</v>
      </c>
      <c r="Q409" t="s">
        <v>6</v>
      </c>
      <c r="R409" t="s">
        <v>200</v>
      </c>
      <c r="S409">
        <v>0</v>
      </c>
      <c r="T409">
        <v>0</v>
      </c>
      <c r="U409">
        <v>0</v>
      </c>
      <c r="V409">
        <v>3839</v>
      </c>
    </row>
    <row r="410" spans="1:22" x14ac:dyDescent="0.25">
      <c r="A410" s="68" t="s">
        <v>6</v>
      </c>
      <c r="B410" s="68" t="s">
        <v>200</v>
      </c>
      <c r="C410" s="68">
        <v>0</v>
      </c>
      <c r="D410" s="68">
        <v>0</v>
      </c>
      <c r="E410" s="68">
        <v>1</v>
      </c>
      <c r="F410" s="68">
        <v>7268</v>
      </c>
      <c r="Q410" t="s">
        <v>6</v>
      </c>
      <c r="R410" t="s">
        <v>200</v>
      </c>
      <c r="S410">
        <v>0</v>
      </c>
      <c r="T410">
        <v>0</v>
      </c>
      <c r="U410">
        <v>1</v>
      </c>
      <c r="V410">
        <v>7268</v>
      </c>
    </row>
    <row r="411" spans="1:22" x14ac:dyDescent="0.25">
      <c r="A411" s="68" t="s">
        <v>6</v>
      </c>
      <c r="B411" s="68" t="s">
        <v>200</v>
      </c>
      <c r="C411" s="68">
        <v>0</v>
      </c>
      <c r="D411" s="68">
        <v>1</v>
      </c>
      <c r="E411" s="68">
        <v>0</v>
      </c>
      <c r="F411" s="68">
        <v>1294</v>
      </c>
      <c r="Q411" t="s">
        <v>6</v>
      </c>
      <c r="R411" t="s">
        <v>200</v>
      </c>
      <c r="S411">
        <v>0</v>
      </c>
      <c r="T411">
        <v>1</v>
      </c>
      <c r="U411">
        <v>0</v>
      </c>
      <c r="V411">
        <v>1294</v>
      </c>
    </row>
    <row r="412" spans="1:22" x14ac:dyDescent="0.25">
      <c r="A412" s="68" t="s">
        <v>6</v>
      </c>
      <c r="B412" s="68" t="s">
        <v>200</v>
      </c>
      <c r="C412" s="68">
        <v>0</v>
      </c>
      <c r="D412" s="68">
        <v>1</v>
      </c>
      <c r="E412" s="68">
        <v>1</v>
      </c>
      <c r="F412" s="68">
        <v>2684</v>
      </c>
      <c r="Q412" t="s">
        <v>6</v>
      </c>
      <c r="R412" t="s">
        <v>200</v>
      </c>
      <c r="S412">
        <v>0</v>
      </c>
      <c r="T412">
        <v>1</v>
      </c>
      <c r="U412">
        <v>1</v>
      </c>
      <c r="V412">
        <v>2684</v>
      </c>
    </row>
    <row r="413" spans="1:22" x14ac:dyDescent="0.25">
      <c r="A413" s="68" t="s">
        <v>6</v>
      </c>
      <c r="B413" s="68" t="s">
        <v>200</v>
      </c>
      <c r="C413" s="68">
        <v>1</v>
      </c>
      <c r="D413" s="68">
        <v>0</v>
      </c>
      <c r="E413" s="68">
        <v>0</v>
      </c>
      <c r="F413" s="68">
        <v>1894</v>
      </c>
      <c r="Q413" t="s">
        <v>6</v>
      </c>
      <c r="R413" t="s">
        <v>200</v>
      </c>
      <c r="S413">
        <v>1</v>
      </c>
      <c r="T413">
        <v>0</v>
      </c>
      <c r="U413">
        <v>0</v>
      </c>
      <c r="V413">
        <v>1894</v>
      </c>
    </row>
    <row r="414" spans="1:22" x14ac:dyDescent="0.25">
      <c r="A414" s="68" t="s">
        <v>6</v>
      </c>
      <c r="B414" s="68" t="s">
        <v>200</v>
      </c>
      <c r="C414" s="68">
        <v>1</v>
      </c>
      <c r="D414" s="68">
        <v>0</v>
      </c>
      <c r="E414" s="68">
        <v>1</v>
      </c>
      <c r="F414" s="68">
        <v>1839</v>
      </c>
      <c r="Q414" t="s">
        <v>6</v>
      </c>
      <c r="R414" t="s">
        <v>200</v>
      </c>
      <c r="S414">
        <v>1</v>
      </c>
      <c r="T414">
        <v>0</v>
      </c>
      <c r="U414">
        <v>1</v>
      </c>
      <c r="V414">
        <v>1839</v>
      </c>
    </row>
    <row r="415" spans="1:22" x14ac:dyDescent="0.25">
      <c r="A415" s="68" t="s">
        <v>6</v>
      </c>
      <c r="B415" s="68" t="s">
        <v>200</v>
      </c>
      <c r="C415" s="68">
        <v>1</v>
      </c>
      <c r="D415" s="68">
        <v>1</v>
      </c>
      <c r="E415" s="68">
        <v>0</v>
      </c>
      <c r="F415" s="68">
        <v>2172</v>
      </c>
      <c r="Q415" t="s">
        <v>6</v>
      </c>
      <c r="R415" t="s">
        <v>200</v>
      </c>
      <c r="S415">
        <v>1</v>
      </c>
      <c r="T415">
        <v>1</v>
      </c>
      <c r="U415">
        <v>0</v>
      </c>
      <c r="V415">
        <v>2172</v>
      </c>
    </row>
    <row r="416" spans="1:22" x14ac:dyDescent="0.25">
      <c r="A416" s="68" t="s">
        <v>6</v>
      </c>
      <c r="B416" s="68" t="s">
        <v>200</v>
      </c>
      <c r="C416" s="68">
        <v>1</v>
      </c>
      <c r="D416" s="68">
        <v>1</v>
      </c>
      <c r="E416" s="68">
        <v>1</v>
      </c>
      <c r="F416" s="68">
        <v>4509</v>
      </c>
      <c r="Q416" t="s">
        <v>6</v>
      </c>
      <c r="R416" t="s">
        <v>200</v>
      </c>
      <c r="S416">
        <v>1</v>
      </c>
      <c r="T416">
        <v>1</v>
      </c>
      <c r="U416">
        <v>1</v>
      </c>
      <c r="V416">
        <v>4509</v>
      </c>
    </row>
    <row r="417" spans="1:22" x14ac:dyDescent="0.25">
      <c r="A417" s="68" t="s">
        <v>113</v>
      </c>
      <c r="B417" s="68" t="s">
        <v>201</v>
      </c>
      <c r="C417" s="68">
        <v>0</v>
      </c>
      <c r="D417" s="68">
        <v>0</v>
      </c>
      <c r="E417" s="68">
        <v>0</v>
      </c>
      <c r="F417" s="68">
        <v>73</v>
      </c>
      <c r="Q417" t="s">
        <v>113</v>
      </c>
      <c r="R417" t="s">
        <v>201</v>
      </c>
      <c r="S417">
        <v>0</v>
      </c>
      <c r="T417">
        <v>0</v>
      </c>
      <c r="U417">
        <v>0</v>
      </c>
      <c r="V417">
        <v>73</v>
      </c>
    </row>
    <row r="418" spans="1:22" x14ac:dyDescent="0.25">
      <c r="A418" s="68" t="s">
        <v>113</v>
      </c>
      <c r="B418" s="68" t="s">
        <v>201</v>
      </c>
      <c r="C418" s="68">
        <v>0</v>
      </c>
      <c r="D418" s="68">
        <v>0</v>
      </c>
      <c r="E418" s="68">
        <v>1</v>
      </c>
      <c r="F418" s="68">
        <v>2</v>
      </c>
      <c r="Q418" t="s">
        <v>113</v>
      </c>
      <c r="R418" t="s">
        <v>201</v>
      </c>
      <c r="S418">
        <v>0</v>
      </c>
      <c r="T418">
        <v>0</v>
      </c>
      <c r="U418">
        <v>1</v>
      </c>
      <c r="V418">
        <v>2</v>
      </c>
    </row>
    <row r="419" spans="1:22" x14ac:dyDescent="0.25">
      <c r="A419" s="68" t="s">
        <v>113</v>
      </c>
      <c r="B419" s="68" t="s">
        <v>201</v>
      </c>
      <c r="C419" s="68">
        <v>0</v>
      </c>
      <c r="D419" s="68">
        <v>1</v>
      </c>
      <c r="E419" s="68">
        <v>0</v>
      </c>
      <c r="F419" s="68">
        <v>89</v>
      </c>
      <c r="Q419" t="s">
        <v>113</v>
      </c>
      <c r="R419" t="s">
        <v>201</v>
      </c>
      <c r="S419">
        <v>0</v>
      </c>
      <c r="T419">
        <v>1</v>
      </c>
      <c r="U419">
        <v>0</v>
      </c>
      <c r="V419">
        <v>89</v>
      </c>
    </row>
    <row r="420" spans="1:22" x14ac:dyDescent="0.25">
      <c r="A420" s="68" t="s">
        <v>113</v>
      </c>
      <c r="B420" s="68" t="s">
        <v>201</v>
      </c>
      <c r="C420" s="68">
        <v>0</v>
      </c>
      <c r="D420" s="68">
        <v>1</v>
      </c>
      <c r="E420" s="68">
        <v>1</v>
      </c>
      <c r="F420" s="68">
        <v>2</v>
      </c>
      <c r="Q420" t="s">
        <v>113</v>
      </c>
      <c r="R420" t="s">
        <v>201</v>
      </c>
      <c r="S420">
        <v>0</v>
      </c>
      <c r="T420">
        <v>1</v>
      </c>
      <c r="U420">
        <v>1</v>
      </c>
      <c r="V420">
        <v>2</v>
      </c>
    </row>
    <row r="421" spans="1:22" x14ac:dyDescent="0.25">
      <c r="A421" s="68" t="s">
        <v>113</v>
      </c>
      <c r="B421" s="68" t="s">
        <v>201</v>
      </c>
      <c r="C421" s="68">
        <v>1</v>
      </c>
      <c r="D421" s="68">
        <v>0</v>
      </c>
      <c r="E421" s="68">
        <v>0</v>
      </c>
      <c r="F421" s="68">
        <v>17</v>
      </c>
      <c r="Q421" t="s">
        <v>113</v>
      </c>
      <c r="R421" t="s">
        <v>201</v>
      </c>
      <c r="S421">
        <v>1</v>
      </c>
      <c r="T421">
        <v>0</v>
      </c>
      <c r="U421">
        <v>0</v>
      </c>
      <c r="V421">
        <v>17</v>
      </c>
    </row>
    <row r="422" spans="1:22" x14ac:dyDescent="0.25">
      <c r="A422" s="68" t="s">
        <v>113</v>
      </c>
      <c r="B422" s="68" t="s">
        <v>201</v>
      </c>
      <c r="C422" s="68">
        <v>1</v>
      </c>
      <c r="D422" s="68">
        <v>1</v>
      </c>
      <c r="E422" s="68">
        <v>0</v>
      </c>
      <c r="F422" s="68">
        <v>111</v>
      </c>
      <c r="Q422" t="s">
        <v>113</v>
      </c>
      <c r="R422" t="s">
        <v>201</v>
      </c>
      <c r="S422">
        <v>1</v>
      </c>
      <c r="T422">
        <v>1</v>
      </c>
      <c r="U422">
        <v>0</v>
      </c>
      <c r="V422">
        <v>111</v>
      </c>
    </row>
    <row r="423" spans="1:22" x14ac:dyDescent="0.25">
      <c r="A423" s="68" t="s">
        <v>113</v>
      </c>
      <c r="B423" s="68" t="s">
        <v>201</v>
      </c>
      <c r="C423" s="68">
        <v>1</v>
      </c>
      <c r="D423" s="68">
        <v>1</v>
      </c>
      <c r="E423" s="68">
        <v>1</v>
      </c>
      <c r="F423" s="68">
        <v>2</v>
      </c>
      <c r="Q423" t="s">
        <v>113</v>
      </c>
      <c r="R423" t="s">
        <v>201</v>
      </c>
      <c r="S423">
        <v>1</v>
      </c>
      <c r="T423">
        <v>1</v>
      </c>
      <c r="U423">
        <v>1</v>
      </c>
      <c r="V423">
        <v>2</v>
      </c>
    </row>
    <row r="424" spans="1:22" x14ac:dyDescent="0.25">
      <c r="A424" s="68" t="s">
        <v>113</v>
      </c>
      <c r="B424" s="68" t="s">
        <v>52</v>
      </c>
      <c r="C424" s="68">
        <v>0</v>
      </c>
      <c r="D424" s="68">
        <v>0</v>
      </c>
      <c r="E424" s="68">
        <v>0</v>
      </c>
      <c r="F424" s="68">
        <v>163</v>
      </c>
      <c r="Q424" t="s">
        <v>113</v>
      </c>
      <c r="R424" t="s">
        <v>52</v>
      </c>
      <c r="S424">
        <v>0</v>
      </c>
      <c r="T424">
        <v>0</v>
      </c>
      <c r="U424">
        <v>0</v>
      </c>
      <c r="V424">
        <v>163</v>
      </c>
    </row>
    <row r="425" spans="1:22" x14ac:dyDescent="0.25">
      <c r="A425" s="68" t="s">
        <v>113</v>
      </c>
      <c r="B425" s="68" t="s">
        <v>52</v>
      </c>
      <c r="C425" s="68">
        <v>0</v>
      </c>
      <c r="D425" s="68">
        <v>0</v>
      </c>
      <c r="E425" s="68">
        <v>1</v>
      </c>
      <c r="F425" s="68">
        <v>2</v>
      </c>
      <c r="Q425" t="s">
        <v>113</v>
      </c>
      <c r="R425" t="s">
        <v>52</v>
      </c>
      <c r="S425">
        <v>0</v>
      </c>
      <c r="T425">
        <v>0</v>
      </c>
      <c r="U425">
        <v>1</v>
      </c>
      <c r="V425">
        <v>2</v>
      </c>
    </row>
    <row r="426" spans="1:22" x14ac:dyDescent="0.25">
      <c r="A426" s="68" t="s">
        <v>113</v>
      </c>
      <c r="B426" s="68" t="s">
        <v>52</v>
      </c>
      <c r="C426" s="68">
        <v>0</v>
      </c>
      <c r="D426" s="68">
        <v>1</v>
      </c>
      <c r="E426" s="68">
        <v>0</v>
      </c>
      <c r="F426" s="68">
        <v>90</v>
      </c>
      <c r="Q426" t="s">
        <v>113</v>
      </c>
      <c r="R426" t="s">
        <v>52</v>
      </c>
      <c r="S426">
        <v>0</v>
      </c>
      <c r="T426">
        <v>1</v>
      </c>
      <c r="U426">
        <v>0</v>
      </c>
      <c r="V426">
        <v>90</v>
      </c>
    </row>
    <row r="427" spans="1:22" x14ac:dyDescent="0.25">
      <c r="A427" s="68" t="s">
        <v>113</v>
      </c>
      <c r="B427" s="68" t="s">
        <v>52</v>
      </c>
      <c r="C427" s="68">
        <v>0</v>
      </c>
      <c r="D427" s="68">
        <v>1</v>
      </c>
      <c r="E427" s="68">
        <v>1</v>
      </c>
      <c r="F427" s="68">
        <v>2</v>
      </c>
      <c r="Q427" t="s">
        <v>113</v>
      </c>
      <c r="R427" t="s">
        <v>52</v>
      </c>
      <c r="S427">
        <v>0</v>
      </c>
      <c r="T427">
        <v>1</v>
      </c>
      <c r="U427">
        <v>1</v>
      </c>
      <c r="V427">
        <v>2</v>
      </c>
    </row>
    <row r="428" spans="1:22" x14ac:dyDescent="0.25">
      <c r="A428" s="68" t="s">
        <v>113</v>
      </c>
      <c r="B428" s="68" t="s">
        <v>52</v>
      </c>
      <c r="C428" s="68">
        <v>1</v>
      </c>
      <c r="D428" s="68">
        <v>0</v>
      </c>
      <c r="E428" s="68">
        <v>0</v>
      </c>
      <c r="F428" s="68">
        <v>21</v>
      </c>
      <c r="Q428" t="s">
        <v>113</v>
      </c>
      <c r="R428" t="s">
        <v>52</v>
      </c>
      <c r="S428">
        <v>1</v>
      </c>
      <c r="T428">
        <v>0</v>
      </c>
      <c r="U428">
        <v>0</v>
      </c>
      <c r="V428">
        <v>21</v>
      </c>
    </row>
    <row r="429" spans="1:22" x14ac:dyDescent="0.25">
      <c r="A429" s="68" t="s">
        <v>113</v>
      </c>
      <c r="B429" s="68" t="s">
        <v>52</v>
      </c>
      <c r="C429" s="68">
        <v>1</v>
      </c>
      <c r="D429" s="68">
        <v>1</v>
      </c>
      <c r="E429" s="68">
        <v>0</v>
      </c>
      <c r="F429" s="68">
        <v>93</v>
      </c>
      <c r="Q429" t="s">
        <v>113</v>
      </c>
      <c r="R429" t="s">
        <v>52</v>
      </c>
      <c r="S429">
        <v>1</v>
      </c>
      <c r="T429">
        <v>1</v>
      </c>
      <c r="U429">
        <v>0</v>
      </c>
      <c r="V429">
        <v>93</v>
      </c>
    </row>
    <row r="430" spans="1:22" x14ac:dyDescent="0.25">
      <c r="A430" s="68" t="s">
        <v>113</v>
      </c>
      <c r="B430" s="68" t="s">
        <v>200</v>
      </c>
      <c r="C430" s="68">
        <v>0</v>
      </c>
      <c r="D430" s="68">
        <v>0</v>
      </c>
      <c r="E430" s="68">
        <v>0</v>
      </c>
      <c r="F430" s="68">
        <v>2805</v>
      </c>
      <c r="Q430" t="s">
        <v>113</v>
      </c>
      <c r="R430" t="s">
        <v>200</v>
      </c>
      <c r="S430">
        <v>0</v>
      </c>
      <c r="T430">
        <v>0</v>
      </c>
      <c r="U430">
        <v>0</v>
      </c>
      <c r="V430">
        <v>2805</v>
      </c>
    </row>
    <row r="431" spans="1:22" x14ac:dyDescent="0.25">
      <c r="A431" s="68" t="s">
        <v>113</v>
      </c>
      <c r="B431" s="68" t="s">
        <v>200</v>
      </c>
      <c r="C431" s="68">
        <v>0</v>
      </c>
      <c r="D431" s="68">
        <v>0</v>
      </c>
      <c r="E431" s="68">
        <v>1</v>
      </c>
      <c r="F431" s="68">
        <v>64</v>
      </c>
      <c r="Q431" t="s">
        <v>113</v>
      </c>
      <c r="R431" t="s">
        <v>200</v>
      </c>
      <c r="S431">
        <v>0</v>
      </c>
      <c r="T431">
        <v>0</v>
      </c>
      <c r="U431">
        <v>1</v>
      </c>
      <c r="V431">
        <v>64</v>
      </c>
    </row>
    <row r="432" spans="1:22" x14ac:dyDescent="0.25">
      <c r="A432" s="68" t="s">
        <v>113</v>
      </c>
      <c r="B432" s="68" t="s">
        <v>200</v>
      </c>
      <c r="C432" s="68">
        <v>0</v>
      </c>
      <c r="D432" s="68">
        <v>1</v>
      </c>
      <c r="E432" s="68">
        <v>0</v>
      </c>
      <c r="F432" s="68">
        <v>3348</v>
      </c>
      <c r="Q432" t="s">
        <v>113</v>
      </c>
      <c r="R432" t="s">
        <v>200</v>
      </c>
      <c r="S432">
        <v>0</v>
      </c>
      <c r="T432">
        <v>1</v>
      </c>
      <c r="U432">
        <v>0</v>
      </c>
      <c r="V432">
        <v>3348</v>
      </c>
    </row>
    <row r="433" spans="1:22" x14ac:dyDescent="0.25">
      <c r="A433" s="68" t="s">
        <v>113</v>
      </c>
      <c r="B433" s="68" t="s">
        <v>200</v>
      </c>
      <c r="C433" s="68">
        <v>0</v>
      </c>
      <c r="D433" s="68">
        <v>1</v>
      </c>
      <c r="E433" s="68">
        <v>1</v>
      </c>
      <c r="F433" s="68">
        <v>129</v>
      </c>
      <c r="Q433" t="s">
        <v>113</v>
      </c>
      <c r="R433" t="s">
        <v>200</v>
      </c>
      <c r="S433">
        <v>0</v>
      </c>
      <c r="T433">
        <v>1</v>
      </c>
      <c r="U433">
        <v>1</v>
      </c>
      <c r="V433">
        <v>129</v>
      </c>
    </row>
    <row r="434" spans="1:22" x14ac:dyDescent="0.25">
      <c r="A434" s="68" t="s">
        <v>113</v>
      </c>
      <c r="B434" s="68" t="s">
        <v>200</v>
      </c>
      <c r="C434" s="68">
        <v>1</v>
      </c>
      <c r="D434" s="68">
        <v>0</v>
      </c>
      <c r="E434" s="68">
        <v>0</v>
      </c>
      <c r="F434" s="68">
        <v>606</v>
      </c>
      <c r="Q434" t="s">
        <v>113</v>
      </c>
      <c r="R434" t="s">
        <v>200</v>
      </c>
      <c r="S434">
        <v>1</v>
      </c>
      <c r="T434">
        <v>0</v>
      </c>
      <c r="U434">
        <v>0</v>
      </c>
      <c r="V434">
        <v>606</v>
      </c>
    </row>
    <row r="435" spans="1:22" x14ac:dyDescent="0.25">
      <c r="A435" s="68" t="s">
        <v>113</v>
      </c>
      <c r="B435" s="68" t="s">
        <v>200</v>
      </c>
      <c r="C435" s="68">
        <v>1</v>
      </c>
      <c r="D435" s="68">
        <v>0</v>
      </c>
      <c r="E435" s="68">
        <v>1</v>
      </c>
      <c r="F435" s="68">
        <v>6</v>
      </c>
      <c r="Q435" t="s">
        <v>113</v>
      </c>
      <c r="R435" t="s">
        <v>200</v>
      </c>
      <c r="S435">
        <v>1</v>
      </c>
      <c r="T435">
        <v>0</v>
      </c>
      <c r="U435">
        <v>1</v>
      </c>
      <c r="V435">
        <v>6</v>
      </c>
    </row>
    <row r="436" spans="1:22" x14ac:dyDescent="0.25">
      <c r="A436" s="68" t="s">
        <v>113</v>
      </c>
      <c r="B436" s="68" t="s">
        <v>200</v>
      </c>
      <c r="C436" s="68">
        <v>1</v>
      </c>
      <c r="D436" s="68">
        <v>1</v>
      </c>
      <c r="E436" s="68">
        <v>0</v>
      </c>
      <c r="F436" s="68">
        <v>4049</v>
      </c>
      <c r="Q436" t="s">
        <v>113</v>
      </c>
      <c r="R436" t="s">
        <v>200</v>
      </c>
      <c r="S436">
        <v>1</v>
      </c>
      <c r="T436">
        <v>1</v>
      </c>
      <c r="U436">
        <v>0</v>
      </c>
      <c r="V436">
        <v>4049</v>
      </c>
    </row>
    <row r="437" spans="1:22" x14ac:dyDescent="0.25">
      <c r="A437" s="68" t="s">
        <v>113</v>
      </c>
      <c r="B437" s="68" t="s">
        <v>200</v>
      </c>
      <c r="C437" s="68">
        <v>1</v>
      </c>
      <c r="D437" s="68">
        <v>1</v>
      </c>
      <c r="E437" s="68">
        <v>1</v>
      </c>
      <c r="F437" s="68">
        <v>40</v>
      </c>
      <c r="Q437" t="s">
        <v>113</v>
      </c>
      <c r="R437" t="s">
        <v>200</v>
      </c>
      <c r="S437">
        <v>1</v>
      </c>
      <c r="T437">
        <v>1</v>
      </c>
      <c r="U437">
        <v>1</v>
      </c>
      <c r="V437">
        <v>40</v>
      </c>
    </row>
    <row r="438" spans="1:22" x14ac:dyDescent="0.25">
      <c r="A438" s="68" t="s">
        <v>17</v>
      </c>
      <c r="B438" s="68" t="s">
        <v>201</v>
      </c>
      <c r="C438" s="68">
        <v>0</v>
      </c>
      <c r="D438" s="68">
        <v>0</v>
      </c>
      <c r="E438" s="68">
        <v>0</v>
      </c>
      <c r="F438" s="68">
        <v>14</v>
      </c>
      <c r="Q438" t="s">
        <v>17</v>
      </c>
      <c r="R438" t="s">
        <v>201</v>
      </c>
      <c r="S438">
        <v>0</v>
      </c>
      <c r="T438">
        <v>0</v>
      </c>
      <c r="U438">
        <v>0</v>
      </c>
      <c r="V438">
        <v>14</v>
      </c>
    </row>
    <row r="439" spans="1:22" x14ac:dyDescent="0.25">
      <c r="A439" s="68" t="s">
        <v>17</v>
      </c>
      <c r="B439" s="68" t="s">
        <v>201</v>
      </c>
      <c r="C439" s="68">
        <v>0</v>
      </c>
      <c r="D439" s="68">
        <v>0</v>
      </c>
      <c r="E439" s="68">
        <v>1</v>
      </c>
      <c r="F439" s="68">
        <v>57</v>
      </c>
      <c r="Q439" t="s">
        <v>17</v>
      </c>
      <c r="R439" t="s">
        <v>201</v>
      </c>
      <c r="S439">
        <v>0</v>
      </c>
      <c r="T439">
        <v>0</v>
      </c>
      <c r="U439">
        <v>1</v>
      </c>
      <c r="V439">
        <v>57</v>
      </c>
    </row>
    <row r="440" spans="1:22" x14ac:dyDescent="0.25">
      <c r="A440" s="68" t="s">
        <v>17</v>
      </c>
      <c r="B440" s="68" t="s">
        <v>201</v>
      </c>
      <c r="C440" s="68">
        <v>0</v>
      </c>
      <c r="D440" s="68">
        <v>1</v>
      </c>
      <c r="E440" s="68">
        <v>0</v>
      </c>
      <c r="F440" s="68">
        <v>4</v>
      </c>
      <c r="Q440" t="s">
        <v>17</v>
      </c>
      <c r="R440" t="s">
        <v>201</v>
      </c>
      <c r="S440">
        <v>0</v>
      </c>
      <c r="T440">
        <v>1</v>
      </c>
      <c r="U440">
        <v>0</v>
      </c>
      <c r="V440">
        <v>4</v>
      </c>
    </row>
    <row r="441" spans="1:22" x14ac:dyDescent="0.25">
      <c r="A441" s="68" t="s">
        <v>17</v>
      </c>
      <c r="B441" s="68" t="s">
        <v>201</v>
      </c>
      <c r="C441" s="68">
        <v>1</v>
      </c>
      <c r="D441" s="68">
        <v>0</v>
      </c>
      <c r="E441" s="68">
        <v>0</v>
      </c>
      <c r="F441" s="68">
        <v>8</v>
      </c>
      <c r="Q441" t="s">
        <v>17</v>
      </c>
      <c r="R441" t="s">
        <v>201</v>
      </c>
      <c r="S441">
        <v>1</v>
      </c>
      <c r="T441">
        <v>0</v>
      </c>
      <c r="U441">
        <v>0</v>
      </c>
      <c r="V441">
        <v>8</v>
      </c>
    </row>
    <row r="442" spans="1:22" x14ac:dyDescent="0.25">
      <c r="A442" s="68" t="s">
        <v>17</v>
      </c>
      <c r="B442" s="68" t="s">
        <v>201</v>
      </c>
      <c r="C442" s="68">
        <v>1</v>
      </c>
      <c r="D442" s="68">
        <v>0</v>
      </c>
      <c r="E442" s="68">
        <v>1</v>
      </c>
      <c r="F442" s="68">
        <v>74</v>
      </c>
      <c r="Q442" t="s">
        <v>17</v>
      </c>
      <c r="R442" t="s">
        <v>201</v>
      </c>
      <c r="S442">
        <v>1</v>
      </c>
      <c r="T442">
        <v>0</v>
      </c>
      <c r="U442">
        <v>1</v>
      </c>
      <c r="V442">
        <v>74</v>
      </c>
    </row>
    <row r="443" spans="1:22" x14ac:dyDescent="0.25">
      <c r="A443" s="68" t="s">
        <v>17</v>
      </c>
      <c r="B443" s="68" t="s">
        <v>201</v>
      </c>
      <c r="C443" s="68">
        <v>1</v>
      </c>
      <c r="D443" s="68">
        <v>1</v>
      </c>
      <c r="E443" s="68">
        <v>0</v>
      </c>
      <c r="F443" s="68">
        <v>4</v>
      </c>
      <c r="Q443" t="s">
        <v>17</v>
      </c>
      <c r="R443" t="s">
        <v>201</v>
      </c>
      <c r="S443">
        <v>1</v>
      </c>
      <c r="T443">
        <v>1</v>
      </c>
      <c r="U443">
        <v>0</v>
      </c>
      <c r="V443">
        <v>4</v>
      </c>
    </row>
    <row r="444" spans="1:22" x14ac:dyDescent="0.25">
      <c r="A444" s="68" t="s">
        <v>17</v>
      </c>
      <c r="B444" s="68" t="s">
        <v>201</v>
      </c>
      <c r="C444" s="68">
        <v>1</v>
      </c>
      <c r="D444" s="68">
        <v>1</v>
      </c>
      <c r="E444" s="68">
        <v>1</v>
      </c>
      <c r="F444" s="68">
        <v>5</v>
      </c>
      <c r="Q444" t="s">
        <v>17</v>
      </c>
      <c r="R444" t="s">
        <v>201</v>
      </c>
      <c r="S444">
        <v>1</v>
      </c>
      <c r="T444">
        <v>1</v>
      </c>
      <c r="U444">
        <v>1</v>
      </c>
      <c r="V444">
        <v>5</v>
      </c>
    </row>
    <row r="445" spans="1:22" x14ac:dyDescent="0.25">
      <c r="A445" s="68" t="s">
        <v>17</v>
      </c>
      <c r="B445" s="68" t="s">
        <v>52</v>
      </c>
      <c r="C445" s="68">
        <v>0</v>
      </c>
      <c r="D445" s="68">
        <v>0</v>
      </c>
      <c r="E445" s="68">
        <v>0</v>
      </c>
      <c r="F445" s="68">
        <v>29</v>
      </c>
      <c r="Q445" t="s">
        <v>17</v>
      </c>
      <c r="R445" t="s">
        <v>52</v>
      </c>
      <c r="S445">
        <v>0</v>
      </c>
      <c r="T445">
        <v>0</v>
      </c>
      <c r="U445">
        <v>0</v>
      </c>
      <c r="V445">
        <v>29</v>
      </c>
    </row>
    <row r="446" spans="1:22" x14ac:dyDescent="0.25">
      <c r="A446" s="68" t="s">
        <v>17</v>
      </c>
      <c r="B446" s="68" t="s">
        <v>52</v>
      </c>
      <c r="C446" s="68">
        <v>0</v>
      </c>
      <c r="D446" s="68">
        <v>0</v>
      </c>
      <c r="E446" s="68">
        <v>1</v>
      </c>
      <c r="F446" s="68">
        <v>31</v>
      </c>
      <c r="Q446" t="s">
        <v>17</v>
      </c>
      <c r="R446" t="s">
        <v>52</v>
      </c>
      <c r="S446">
        <v>0</v>
      </c>
      <c r="T446">
        <v>0</v>
      </c>
      <c r="U446">
        <v>1</v>
      </c>
      <c r="V446">
        <v>31</v>
      </c>
    </row>
    <row r="447" spans="1:22" x14ac:dyDescent="0.25">
      <c r="A447" s="68" t="s">
        <v>17</v>
      </c>
      <c r="B447" s="68" t="s">
        <v>52</v>
      </c>
      <c r="C447" s="68">
        <v>1</v>
      </c>
      <c r="D447" s="68">
        <v>0</v>
      </c>
      <c r="E447" s="68">
        <v>0</v>
      </c>
      <c r="F447" s="68">
        <v>6</v>
      </c>
      <c r="Q447" t="s">
        <v>17</v>
      </c>
      <c r="R447" t="s">
        <v>52</v>
      </c>
      <c r="S447">
        <v>1</v>
      </c>
      <c r="T447">
        <v>0</v>
      </c>
      <c r="U447">
        <v>0</v>
      </c>
      <c r="V447">
        <v>6</v>
      </c>
    </row>
    <row r="448" spans="1:22" x14ac:dyDescent="0.25">
      <c r="A448" s="68" t="s">
        <v>17</v>
      </c>
      <c r="B448" s="68" t="s">
        <v>52</v>
      </c>
      <c r="C448" s="68">
        <v>1</v>
      </c>
      <c r="D448" s="68">
        <v>0</v>
      </c>
      <c r="E448" s="68">
        <v>1</v>
      </c>
      <c r="F448" s="68">
        <v>33</v>
      </c>
      <c r="Q448" t="s">
        <v>17</v>
      </c>
      <c r="R448" t="s">
        <v>52</v>
      </c>
      <c r="S448">
        <v>1</v>
      </c>
      <c r="T448">
        <v>0</v>
      </c>
      <c r="U448">
        <v>1</v>
      </c>
      <c r="V448">
        <v>33</v>
      </c>
    </row>
    <row r="449" spans="1:22" x14ac:dyDescent="0.25">
      <c r="A449" s="68" t="s">
        <v>17</v>
      </c>
      <c r="B449" s="68" t="s">
        <v>200</v>
      </c>
      <c r="C449" s="68">
        <v>0</v>
      </c>
      <c r="D449" s="68">
        <v>0</v>
      </c>
      <c r="E449" s="68">
        <v>0</v>
      </c>
      <c r="F449" s="68">
        <v>195</v>
      </c>
      <c r="Q449" t="s">
        <v>17</v>
      </c>
      <c r="R449" t="s">
        <v>200</v>
      </c>
      <c r="S449">
        <v>0</v>
      </c>
      <c r="T449">
        <v>0</v>
      </c>
      <c r="U449">
        <v>0</v>
      </c>
      <c r="V449">
        <v>195</v>
      </c>
    </row>
    <row r="450" spans="1:22" x14ac:dyDescent="0.25">
      <c r="A450" s="68" t="s">
        <v>17</v>
      </c>
      <c r="B450" s="68" t="s">
        <v>200</v>
      </c>
      <c r="C450" s="68">
        <v>0</v>
      </c>
      <c r="D450" s="68">
        <v>0</v>
      </c>
      <c r="E450" s="68">
        <v>1</v>
      </c>
      <c r="F450" s="68">
        <v>464</v>
      </c>
      <c r="Q450" t="s">
        <v>17</v>
      </c>
      <c r="R450" t="s">
        <v>200</v>
      </c>
      <c r="S450">
        <v>0</v>
      </c>
      <c r="T450">
        <v>0</v>
      </c>
      <c r="U450">
        <v>1</v>
      </c>
      <c r="V450">
        <v>464</v>
      </c>
    </row>
    <row r="451" spans="1:22" x14ac:dyDescent="0.25">
      <c r="A451" s="68" t="s">
        <v>17</v>
      </c>
      <c r="B451" s="68" t="s">
        <v>200</v>
      </c>
      <c r="C451" s="68">
        <v>0</v>
      </c>
      <c r="D451" s="68">
        <v>1</v>
      </c>
      <c r="E451" s="68">
        <v>0</v>
      </c>
      <c r="F451" s="68">
        <v>10</v>
      </c>
      <c r="Q451" t="s">
        <v>17</v>
      </c>
      <c r="R451" t="s">
        <v>200</v>
      </c>
      <c r="S451">
        <v>0</v>
      </c>
      <c r="T451">
        <v>1</v>
      </c>
      <c r="U451">
        <v>0</v>
      </c>
      <c r="V451">
        <v>10</v>
      </c>
    </row>
    <row r="452" spans="1:22" x14ac:dyDescent="0.25">
      <c r="A452" s="68" t="s">
        <v>17</v>
      </c>
      <c r="B452" s="68" t="s">
        <v>200</v>
      </c>
      <c r="C452" s="68">
        <v>0</v>
      </c>
      <c r="D452" s="68">
        <v>1</v>
      </c>
      <c r="E452" s="68">
        <v>1</v>
      </c>
      <c r="F452" s="68">
        <v>12</v>
      </c>
      <c r="Q452" t="s">
        <v>17</v>
      </c>
      <c r="R452" t="s">
        <v>200</v>
      </c>
      <c r="S452">
        <v>0</v>
      </c>
      <c r="T452">
        <v>1</v>
      </c>
      <c r="U452">
        <v>1</v>
      </c>
      <c r="V452">
        <v>12</v>
      </c>
    </row>
    <row r="453" spans="1:22" x14ac:dyDescent="0.25">
      <c r="A453" s="68" t="s">
        <v>17</v>
      </c>
      <c r="B453" s="68" t="s">
        <v>200</v>
      </c>
      <c r="C453" s="68">
        <v>1</v>
      </c>
      <c r="D453" s="68">
        <v>0</v>
      </c>
      <c r="E453" s="68">
        <v>0</v>
      </c>
      <c r="F453" s="68">
        <v>158</v>
      </c>
      <c r="Q453" t="s">
        <v>17</v>
      </c>
      <c r="R453" t="s">
        <v>200</v>
      </c>
      <c r="S453">
        <v>1</v>
      </c>
      <c r="T453">
        <v>0</v>
      </c>
      <c r="U453">
        <v>0</v>
      </c>
      <c r="V453">
        <v>158</v>
      </c>
    </row>
    <row r="454" spans="1:22" x14ac:dyDescent="0.25">
      <c r="A454" s="68" t="s">
        <v>17</v>
      </c>
      <c r="B454" s="68" t="s">
        <v>200</v>
      </c>
      <c r="C454" s="68">
        <v>1</v>
      </c>
      <c r="D454" s="68">
        <v>0</v>
      </c>
      <c r="E454" s="68">
        <v>1</v>
      </c>
      <c r="F454" s="68">
        <v>635</v>
      </c>
      <c r="Q454" t="s">
        <v>17</v>
      </c>
      <c r="R454" t="s">
        <v>200</v>
      </c>
      <c r="S454">
        <v>1</v>
      </c>
      <c r="T454">
        <v>0</v>
      </c>
      <c r="U454">
        <v>1</v>
      </c>
      <c r="V454">
        <v>635</v>
      </c>
    </row>
    <row r="455" spans="1:22" x14ac:dyDescent="0.25">
      <c r="A455" s="68" t="s">
        <v>17</v>
      </c>
      <c r="B455" s="68" t="s">
        <v>200</v>
      </c>
      <c r="C455" s="68">
        <v>1</v>
      </c>
      <c r="D455" s="68">
        <v>1</v>
      </c>
      <c r="E455" s="68">
        <v>0</v>
      </c>
      <c r="F455" s="68">
        <v>41</v>
      </c>
      <c r="Q455" t="s">
        <v>17</v>
      </c>
      <c r="R455" t="s">
        <v>200</v>
      </c>
      <c r="S455">
        <v>1</v>
      </c>
      <c r="T455">
        <v>1</v>
      </c>
      <c r="U455">
        <v>0</v>
      </c>
      <c r="V455">
        <v>41</v>
      </c>
    </row>
    <row r="456" spans="1:22" x14ac:dyDescent="0.25">
      <c r="A456" s="68" t="s">
        <v>17</v>
      </c>
      <c r="B456" s="68" t="s">
        <v>200</v>
      </c>
      <c r="C456" s="68">
        <v>1</v>
      </c>
      <c r="D456" s="68">
        <v>1</v>
      </c>
      <c r="E456" s="68">
        <v>1</v>
      </c>
      <c r="F456" s="68">
        <v>73</v>
      </c>
      <c r="Q456" t="s">
        <v>17</v>
      </c>
      <c r="R456" t="s">
        <v>200</v>
      </c>
      <c r="S456">
        <v>1</v>
      </c>
      <c r="T456">
        <v>1</v>
      </c>
      <c r="U456">
        <v>1</v>
      </c>
      <c r="V456">
        <v>73</v>
      </c>
    </row>
    <row r="457" spans="1:22" x14ac:dyDescent="0.25">
      <c r="A457" s="68" t="s">
        <v>13</v>
      </c>
      <c r="B457" s="68" t="s">
        <v>201</v>
      </c>
      <c r="C457" s="68">
        <v>0</v>
      </c>
      <c r="D457" s="68">
        <v>0</v>
      </c>
      <c r="E457" s="68">
        <v>0</v>
      </c>
      <c r="F457" s="68">
        <v>502</v>
      </c>
      <c r="Q457" t="s">
        <v>13</v>
      </c>
      <c r="R457" t="s">
        <v>201</v>
      </c>
      <c r="S457">
        <v>0</v>
      </c>
      <c r="T457">
        <v>0</v>
      </c>
      <c r="U457">
        <v>0</v>
      </c>
      <c r="V457">
        <v>502</v>
      </c>
    </row>
    <row r="458" spans="1:22" x14ac:dyDescent="0.25">
      <c r="A458" s="68" t="s">
        <v>13</v>
      </c>
      <c r="B458" s="68" t="s">
        <v>201</v>
      </c>
      <c r="C458" s="68">
        <v>0</v>
      </c>
      <c r="D458" s="68">
        <v>0</v>
      </c>
      <c r="E458" s="68">
        <v>1</v>
      </c>
      <c r="F458" s="68">
        <v>136</v>
      </c>
      <c r="Q458" t="s">
        <v>13</v>
      </c>
      <c r="R458" t="s">
        <v>201</v>
      </c>
      <c r="S458">
        <v>0</v>
      </c>
      <c r="T458">
        <v>0</v>
      </c>
      <c r="U458">
        <v>1</v>
      </c>
      <c r="V458">
        <v>136</v>
      </c>
    </row>
    <row r="459" spans="1:22" x14ac:dyDescent="0.25">
      <c r="A459" s="68" t="s">
        <v>13</v>
      </c>
      <c r="B459" s="68" t="s">
        <v>201</v>
      </c>
      <c r="C459" s="68">
        <v>0</v>
      </c>
      <c r="D459" s="68">
        <v>1</v>
      </c>
      <c r="E459" s="68">
        <v>0</v>
      </c>
      <c r="F459" s="68">
        <v>268</v>
      </c>
      <c r="Q459" t="s">
        <v>13</v>
      </c>
      <c r="R459" t="s">
        <v>201</v>
      </c>
      <c r="S459">
        <v>0</v>
      </c>
      <c r="T459">
        <v>1</v>
      </c>
      <c r="U459">
        <v>0</v>
      </c>
      <c r="V459">
        <v>268</v>
      </c>
    </row>
    <row r="460" spans="1:22" x14ac:dyDescent="0.25">
      <c r="A460" s="68" t="s">
        <v>13</v>
      </c>
      <c r="B460" s="68" t="s">
        <v>201</v>
      </c>
      <c r="C460" s="68">
        <v>0</v>
      </c>
      <c r="D460" s="68">
        <v>1</v>
      </c>
      <c r="E460" s="68">
        <v>1</v>
      </c>
      <c r="F460" s="68">
        <v>161</v>
      </c>
      <c r="Q460" t="s">
        <v>13</v>
      </c>
      <c r="R460" t="s">
        <v>201</v>
      </c>
      <c r="S460">
        <v>0</v>
      </c>
      <c r="T460">
        <v>1</v>
      </c>
      <c r="U460">
        <v>1</v>
      </c>
      <c r="V460">
        <v>161</v>
      </c>
    </row>
    <row r="461" spans="1:22" x14ac:dyDescent="0.25">
      <c r="A461" s="68" t="s">
        <v>13</v>
      </c>
      <c r="B461" s="68" t="s">
        <v>201</v>
      </c>
      <c r="C461" s="68">
        <v>1</v>
      </c>
      <c r="D461" s="68">
        <v>0</v>
      </c>
      <c r="E461" s="68">
        <v>0</v>
      </c>
      <c r="F461" s="68">
        <v>66</v>
      </c>
      <c r="Q461" t="s">
        <v>13</v>
      </c>
      <c r="R461" t="s">
        <v>201</v>
      </c>
      <c r="S461">
        <v>1</v>
      </c>
      <c r="T461">
        <v>0</v>
      </c>
      <c r="U461">
        <v>0</v>
      </c>
      <c r="V461">
        <v>66</v>
      </c>
    </row>
    <row r="462" spans="1:22" x14ac:dyDescent="0.25">
      <c r="A462" s="68" t="s">
        <v>13</v>
      </c>
      <c r="B462" s="68" t="s">
        <v>201</v>
      </c>
      <c r="C462" s="68">
        <v>1</v>
      </c>
      <c r="D462" s="68">
        <v>0</v>
      </c>
      <c r="E462" s="68">
        <v>1</v>
      </c>
      <c r="F462" s="68">
        <v>2</v>
      </c>
      <c r="Q462" t="s">
        <v>13</v>
      </c>
      <c r="R462" t="s">
        <v>201</v>
      </c>
      <c r="S462">
        <v>1</v>
      </c>
      <c r="T462">
        <v>0</v>
      </c>
      <c r="U462">
        <v>1</v>
      </c>
      <c r="V462">
        <v>2</v>
      </c>
    </row>
    <row r="463" spans="1:22" x14ac:dyDescent="0.25">
      <c r="A463" s="68" t="s">
        <v>13</v>
      </c>
      <c r="B463" s="68" t="s">
        <v>201</v>
      </c>
      <c r="C463" s="68">
        <v>1</v>
      </c>
      <c r="D463" s="68">
        <v>1</v>
      </c>
      <c r="E463" s="68">
        <v>0</v>
      </c>
      <c r="F463" s="68">
        <v>51</v>
      </c>
      <c r="Q463" t="s">
        <v>13</v>
      </c>
      <c r="R463" t="s">
        <v>201</v>
      </c>
      <c r="S463">
        <v>1</v>
      </c>
      <c r="T463">
        <v>1</v>
      </c>
      <c r="U463">
        <v>0</v>
      </c>
      <c r="V463">
        <v>51</v>
      </c>
    </row>
    <row r="464" spans="1:22" x14ac:dyDescent="0.25">
      <c r="A464" s="68" t="s">
        <v>13</v>
      </c>
      <c r="B464" s="68" t="s">
        <v>201</v>
      </c>
      <c r="C464" s="68">
        <v>1</v>
      </c>
      <c r="D464" s="68">
        <v>1</v>
      </c>
      <c r="E464" s="68">
        <v>1</v>
      </c>
      <c r="F464" s="68">
        <v>11</v>
      </c>
      <c r="Q464" t="s">
        <v>13</v>
      </c>
      <c r="R464" t="s">
        <v>201</v>
      </c>
      <c r="S464">
        <v>1</v>
      </c>
      <c r="T464">
        <v>1</v>
      </c>
      <c r="U464">
        <v>1</v>
      </c>
      <c r="V464">
        <v>11</v>
      </c>
    </row>
    <row r="465" spans="1:22" x14ac:dyDescent="0.25">
      <c r="A465" s="68" t="s">
        <v>13</v>
      </c>
      <c r="B465" s="68" t="s">
        <v>52</v>
      </c>
      <c r="C465" s="68">
        <v>0</v>
      </c>
      <c r="D465" s="68">
        <v>0</v>
      </c>
      <c r="E465" s="68">
        <v>0</v>
      </c>
      <c r="F465" s="68">
        <v>488</v>
      </c>
      <c r="Q465" t="s">
        <v>13</v>
      </c>
      <c r="R465" t="s">
        <v>52</v>
      </c>
      <c r="S465">
        <v>0</v>
      </c>
      <c r="T465">
        <v>0</v>
      </c>
      <c r="U465">
        <v>0</v>
      </c>
      <c r="V465">
        <v>488</v>
      </c>
    </row>
    <row r="466" spans="1:22" x14ac:dyDescent="0.25">
      <c r="A466" s="68" t="s">
        <v>13</v>
      </c>
      <c r="B466" s="68" t="s">
        <v>52</v>
      </c>
      <c r="C466" s="68">
        <v>0</v>
      </c>
      <c r="D466" s="68">
        <v>0</v>
      </c>
      <c r="E466" s="68">
        <v>1</v>
      </c>
      <c r="F466" s="68">
        <v>31</v>
      </c>
      <c r="Q466" t="s">
        <v>13</v>
      </c>
      <c r="R466" t="s">
        <v>52</v>
      </c>
      <c r="S466">
        <v>0</v>
      </c>
      <c r="T466">
        <v>0</v>
      </c>
      <c r="U466">
        <v>1</v>
      </c>
      <c r="V466">
        <v>31</v>
      </c>
    </row>
    <row r="467" spans="1:22" x14ac:dyDescent="0.25">
      <c r="A467" s="68" t="s">
        <v>13</v>
      </c>
      <c r="B467" s="68" t="s">
        <v>52</v>
      </c>
      <c r="C467" s="68">
        <v>0</v>
      </c>
      <c r="D467" s="68">
        <v>1</v>
      </c>
      <c r="E467" s="68">
        <v>0</v>
      </c>
      <c r="F467" s="68">
        <v>82</v>
      </c>
      <c r="Q467" t="s">
        <v>13</v>
      </c>
      <c r="R467" t="s">
        <v>52</v>
      </c>
      <c r="S467">
        <v>0</v>
      </c>
      <c r="T467">
        <v>1</v>
      </c>
      <c r="U467">
        <v>0</v>
      </c>
      <c r="V467">
        <v>82</v>
      </c>
    </row>
    <row r="468" spans="1:22" x14ac:dyDescent="0.25">
      <c r="A468" s="68" t="s">
        <v>13</v>
      </c>
      <c r="B468" s="68" t="s">
        <v>52</v>
      </c>
      <c r="C468" s="68">
        <v>0</v>
      </c>
      <c r="D468" s="68">
        <v>1</v>
      </c>
      <c r="E468" s="68">
        <v>1</v>
      </c>
      <c r="F468" s="68">
        <v>47</v>
      </c>
      <c r="Q468" t="s">
        <v>13</v>
      </c>
      <c r="R468" t="s">
        <v>52</v>
      </c>
      <c r="S468">
        <v>0</v>
      </c>
      <c r="T468">
        <v>1</v>
      </c>
      <c r="U468">
        <v>1</v>
      </c>
      <c r="V468">
        <v>47</v>
      </c>
    </row>
    <row r="469" spans="1:22" x14ac:dyDescent="0.25">
      <c r="A469" s="68" t="s">
        <v>13</v>
      </c>
      <c r="B469" s="68" t="s">
        <v>52</v>
      </c>
      <c r="C469" s="68">
        <v>1</v>
      </c>
      <c r="D469" s="68">
        <v>0</v>
      </c>
      <c r="E469" s="68">
        <v>0</v>
      </c>
      <c r="F469" s="68">
        <v>22</v>
      </c>
      <c r="Q469" t="s">
        <v>13</v>
      </c>
      <c r="R469" t="s">
        <v>52</v>
      </c>
      <c r="S469">
        <v>1</v>
      </c>
      <c r="T469">
        <v>0</v>
      </c>
      <c r="U469">
        <v>0</v>
      </c>
      <c r="V469">
        <v>22</v>
      </c>
    </row>
    <row r="470" spans="1:22" x14ac:dyDescent="0.25">
      <c r="A470" s="68" t="s">
        <v>13</v>
      </c>
      <c r="B470" s="68" t="s">
        <v>52</v>
      </c>
      <c r="C470" s="68">
        <v>1</v>
      </c>
      <c r="D470" s="68">
        <v>1</v>
      </c>
      <c r="E470" s="68">
        <v>0</v>
      </c>
      <c r="F470" s="68">
        <v>16</v>
      </c>
      <c r="Q470" t="s">
        <v>13</v>
      </c>
      <c r="R470" t="s">
        <v>52</v>
      </c>
      <c r="S470">
        <v>1</v>
      </c>
      <c r="T470">
        <v>1</v>
      </c>
      <c r="U470">
        <v>0</v>
      </c>
      <c r="V470">
        <v>16</v>
      </c>
    </row>
    <row r="471" spans="1:22" x14ac:dyDescent="0.25">
      <c r="A471" s="68" t="s">
        <v>13</v>
      </c>
      <c r="B471" s="68" t="s">
        <v>52</v>
      </c>
      <c r="C471" s="68">
        <v>1</v>
      </c>
      <c r="D471" s="68">
        <v>1</v>
      </c>
      <c r="E471" s="68">
        <v>1</v>
      </c>
      <c r="F471" s="68">
        <v>7</v>
      </c>
      <c r="Q471" t="s">
        <v>13</v>
      </c>
      <c r="R471" t="s">
        <v>52</v>
      </c>
      <c r="S471">
        <v>1</v>
      </c>
      <c r="T471">
        <v>1</v>
      </c>
      <c r="U471">
        <v>1</v>
      </c>
      <c r="V471">
        <v>7</v>
      </c>
    </row>
    <row r="472" spans="1:22" x14ac:dyDescent="0.25">
      <c r="A472" s="68" t="s">
        <v>13</v>
      </c>
      <c r="B472" s="68" t="s">
        <v>200</v>
      </c>
      <c r="C472" s="68">
        <v>0</v>
      </c>
      <c r="D472" s="68">
        <v>0</v>
      </c>
      <c r="E472" s="68">
        <v>0</v>
      </c>
      <c r="F472" s="68">
        <v>7276</v>
      </c>
      <c r="Q472" t="s">
        <v>13</v>
      </c>
      <c r="R472" t="s">
        <v>200</v>
      </c>
      <c r="S472">
        <v>0</v>
      </c>
      <c r="T472">
        <v>0</v>
      </c>
      <c r="U472">
        <v>0</v>
      </c>
      <c r="V472">
        <v>7276</v>
      </c>
    </row>
    <row r="473" spans="1:22" x14ac:dyDescent="0.25">
      <c r="A473" s="68" t="s">
        <v>13</v>
      </c>
      <c r="B473" s="68" t="s">
        <v>200</v>
      </c>
      <c r="C473" s="68">
        <v>0</v>
      </c>
      <c r="D473" s="68">
        <v>0</v>
      </c>
      <c r="E473" s="68">
        <v>1</v>
      </c>
      <c r="F473" s="68">
        <v>1358</v>
      </c>
      <c r="Q473" t="s">
        <v>13</v>
      </c>
      <c r="R473" t="s">
        <v>200</v>
      </c>
      <c r="S473">
        <v>0</v>
      </c>
      <c r="T473">
        <v>0</v>
      </c>
      <c r="U473">
        <v>1</v>
      </c>
      <c r="V473">
        <v>1358</v>
      </c>
    </row>
    <row r="474" spans="1:22" x14ac:dyDescent="0.25">
      <c r="A474" s="68" t="s">
        <v>13</v>
      </c>
      <c r="B474" s="68" t="s">
        <v>200</v>
      </c>
      <c r="C474" s="68">
        <v>0</v>
      </c>
      <c r="D474" s="68">
        <v>1</v>
      </c>
      <c r="E474" s="68">
        <v>0</v>
      </c>
      <c r="F474" s="68">
        <v>2828</v>
      </c>
      <c r="Q474" t="s">
        <v>13</v>
      </c>
      <c r="R474" t="s">
        <v>200</v>
      </c>
      <c r="S474">
        <v>0</v>
      </c>
      <c r="T474">
        <v>1</v>
      </c>
      <c r="U474">
        <v>0</v>
      </c>
      <c r="V474">
        <v>2828</v>
      </c>
    </row>
    <row r="475" spans="1:22" x14ac:dyDescent="0.25">
      <c r="A475" s="68" t="s">
        <v>13</v>
      </c>
      <c r="B475" s="68" t="s">
        <v>200</v>
      </c>
      <c r="C475" s="68">
        <v>0</v>
      </c>
      <c r="D475" s="68">
        <v>1</v>
      </c>
      <c r="E475" s="68">
        <v>1</v>
      </c>
      <c r="F475" s="68">
        <v>1662</v>
      </c>
      <c r="Q475" t="s">
        <v>13</v>
      </c>
      <c r="R475" t="s">
        <v>200</v>
      </c>
      <c r="S475">
        <v>0</v>
      </c>
      <c r="T475">
        <v>1</v>
      </c>
      <c r="U475">
        <v>1</v>
      </c>
      <c r="V475">
        <v>1662</v>
      </c>
    </row>
    <row r="476" spans="1:22" x14ac:dyDescent="0.25">
      <c r="A476" s="68" t="s">
        <v>13</v>
      </c>
      <c r="B476" s="68" t="s">
        <v>200</v>
      </c>
      <c r="C476" s="68">
        <v>1</v>
      </c>
      <c r="D476" s="68">
        <v>0</v>
      </c>
      <c r="E476" s="68">
        <v>0</v>
      </c>
      <c r="F476" s="68">
        <v>884</v>
      </c>
      <c r="Q476" t="s">
        <v>13</v>
      </c>
      <c r="R476" t="s">
        <v>200</v>
      </c>
      <c r="S476">
        <v>1</v>
      </c>
      <c r="T476">
        <v>0</v>
      </c>
      <c r="U476">
        <v>0</v>
      </c>
      <c r="V476">
        <v>884</v>
      </c>
    </row>
    <row r="477" spans="1:22" x14ac:dyDescent="0.25">
      <c r="A477" s="68" t="s">
        <v>13</v>
      </c>
      <c r="B477" s="68" t="s">
        <v>200</v>
      </c>
      <c r="C477" s="68">
        <v>1</v>
      </c>
      <c r="D477" s="68">
        <v>0</v>
      </c>
      <c r="E477" s="68">
        <v>1</v>
      </c>
      <c r="F477" s="68">
        <v>28</v>
      </c>
      <c r="Q477" t="s">
        <v>13</v>
      </c>
      <c r="R477" t="s">
        <v>200</v>
      </c>
      <c r="S477">
        <v>1</v>
      </c>
      <c r="T477">
        <v>0</v>
      </c>
      <c r="U477">
        <v>1</v>
      </c>
      <c r="V477">
        <v>28</v>
      </c>
    </row>
    <row r="478" spans="1:22" x14ac:dyDescent="0.25">
      <c r="A478" s="68" t="s">
        <v>13</v>
      </c>
      <c r="B478" s="68" t="s">
        <v>200</v>
      </c>
      <c r="C478" s="68">
        <v>1</v>
      </c>
      <c r="D478" s="68">
        <v>1</v>
      </c>
      <c r="E478" s="68">
        <v>0</v>
      </c>
      <c r="F478" s="68">
        <v>584</v>
      </c>
      <c r="Q478" t="s">
        <v>13</v>
      </c>
      <c r="R478" t="s">
        <v>200</v>
      </c>
      <c r="S478">
        <v>1</v>
      </c>
      <c r="T478">
        <v>1</v>
      </c>
      <c r="U478">
        <v>0</v>
      </c>
      <c r="V478">
        <v>584</v>
      </c>
    </row>
    <row r="479" spans="1:22" x14ac:dyDescent="0.25">
      <c r="A479" s="68" t="s">
        <v>13</v>
      </c>
      <c r="B479" s="68" t="s">
        <v>200</v>
      </c>
      <c r="C479" s="68">
        <v>1</v>
      </c>
      <c r="D479" s="68">
        <v>1</v>
      </c>
      <c r="E479" s="68">
        <v>1</v>
      </c>
      <c r="F479" s="68">
        <v>123</v>
      </c>
      <c r="Q479" t="s">
        <v>13</v>
      </c>
      <c r="R479" t="s">
        <v>200</v>
      </c>
      <c r="S479">
        <v>1</v>
      </c>
      <c r="T479">
        <v>1</v>
      </c>
      <c r="U479">
        <v>1</v>
      </c>
      <c r="V479">
        <v>123</v>
      </c>
    </row>
    <row r="480" spans="1:22" x14ac:dyDescent="0.25">
      <c r="A480" s="68" t="s">
        <v>10</v>
      </c>
      <c r="B480" s="68" t="s">
        <v>201</v>
      </c>
      <c r="C480" s="68">
        <v>0</v>
      </c>
      <c r="D480" s="68">
        <v>0</v>
      </c>
      <c r="E480" s="68">
        <v>0</v>
      </c>
      <c r="F480" s="68">
        <v>168</v>
      </c>
      <c r="Q480" t="s">
        <v>10</v>
      </c>
      <c r="R480" t="s">
        <v>201</v>
      </c>
      <c r="S480">
        <v>0</v>
      </c>
      <c r="T480">
        <v>0</v>
      </c>
      <c r="U480">
        <v>0</v>
      </c>
      <c r="V480">
        <v>168</v>
      </c>
    </row>
    <row r="481" spans="1:22" x14ac:dyDescent="0.25">
      <c r="A481" s="68" t="s">
        <v>10</v>
      </c>
      <c r="B481" s="68" t="s">
        <v>201</v>
      </c>
      <c r="C481" s="68">
        <v>0</v>
      </c>
      <c r="D481" s="68">
        <v>0</v>
      </c>
      <c r="E481" s="68">
        <v>1</v>
      </c>
      <c r="F481" s="68">
        <v>943</v>
      </c>
      <c r="Q481" t="s">
        <v>10</v>
      </c>
      <c r="R481" t="s">
        <v>201</v>
      </c>
      <c r="S481">
        <v>0</v>
      </c>
      <c r="T481">
        <v>0</v>
      </c>
      <c r="U481">
        <v>1</v>
      </c>
      <c r="V481">
        <v>943</v>
      </c>
    </row>
    <row r="482" spans="1:22" x14ac:dyDescent="0.25">
      <c r="A482" s="68" t="s">
        <v>10</v>
      </c>
      <c r="B482" s="68" t="s">
        <v>201</v>
      </c>
      <c r="C482" s="68">
        <v>0</v>
      </c>
      <c r="D482" s="68">
        <v>1</v>
      </c>
      <c r="E482" s="68">
        <v>0</v>
      </c>
      <c r="F482" s="68">
        <v>44</v>
      </c>
      <c r="Q482" t="s">
        <v>10</v>
      </c>
      <c r="R482" t="s">
        <v>201</v>
      </c>
      <c r="S482">
        <v>0</v>
      </c>
      <c r="T482">
        <v>1</v>
      </c>
      <c r="U482">
        <v>0</v>
      </c>
      <c r="V482">
        <v>44</v>
      </c>
    </row>
    <row r="483" spans="1:22" x14ac:dyDescent="0.25">
      <c r="A483" s="68" t="s">
        <v>10</v>
      </c>
      <c r="B483" s="68" t="s">
        <v>201</v>
      </c>
      <c r="C483" s="68">
        <v>0</v>
      </c>
      <c r="D483" s="68">
        <v>1</v>
      </c>
      <c r="E483" s="68">
        <v>1</v>
      </c>
      <c r="F483" s="68">
        <v>147</v>
      </c>
      <c r="Q483" t="s">
        <v>10</v>
      </c>
      <c r="R483" t="s">
        <v>201</v>
      </c>
      <c r="S483">
        <v>0</v>
      </c>
      <c r="T483">
        <v>1</v>
      </c>
      <c r="U483">
        <v>1</v>
      </c>
      <c r="V483">
        <v>147</v>
      </c>
    </row>
    <row r="484" spans="1:22" x14ac:dyDescent="0.25">
      <c r="A484" s="68" t="s">
        <v>10</v>
      </c>
      <c r="B484" s="68" t="s">
        <v>201</v>
      </c>
      <c r="C484" s="68">
        <v>1</v>
      </c>
      <c r="D484" s="68">
        <v>0</v>
      </c>
      <c r="E484" s="68">
        <v>0</v>
      </c>
      <c r="F484" s="68">
        <v>37</v>
      </c>
      <c r="Q484" t="s">
        <v>10</v>
      </c>
      <c r="R484" t="s">
        <v>201</v>
      </c>
      <c r="S484">
        <v>1</v>
      </c>
      <c r="T484">
        <v>0</v>
      </c>
      <c r="U484">
        <v>0</v>
      </c>
      <c r="V484">
        <v>37</v>
      </c>
    </row>
    <row r="485" spans="1:22" x14ac:dyDescent="0.25">
      <c r="A485" s="68" t="s">
        <v>10</v>
      </c>
      <c r="B485" s="68" t="s">
        <v>201</v>
      </c>
      <c r="C485" s="68">
        <v>1</v>
      </c>
      <c r="D485" s="68">
        <v>0</v>
      </c>
      <c r="E485" s="68">
        <v>1</v>
      </c>
      <c r="F485" s="68">
        <v>227</v>
      </c>
      <c r="Q485" t="s">
        <v>10</v>
      </c>
      <c r="R485" t="s">
        <v>201</v>
      </c>
      <c r="S485">
        <v>1</v>
      </c>
      <c r="T485">
        <v>0</v>
      </c>
      <c r="U485">
        <v>1</v>
      </c>
      <c r="V485">
        <v>227</v>
      </c>
    </row>
    <row r="486" spans="1:22" x14ac:dyDescent="0.25">
      <c r="A486" s="68" t="s">
        <v>10</v>
      </c>
      <c r="B486" s="68" t="s">
        <v>201</v>
      </c>
      <c r="C486" s="68">
        <v>1</v>
      </c>
      <c r="D486" s="68">
        <v>1</v>
      </c>
      <c r="E486" s="68">
        <v>0</v>
      </c>
      <c r="F486" s="68">
        <v>21</v>
      </c>
      <c r="Q486" t="s">
        <v>10</v>
      </c>
      <c r="R486" t="s">
        <v>201</v>
      </c>
      <c r="S486">
        <v>1</v>
      </c>
      <c r="T486">
        <v>1</v>
      </c>
      <c r="U486">
        <v>0</v>
      </c>
      <c r="V486">
        <v>21</v>
      </c>
    </row>
    <row r="487" spans="1:22" x14ac:dyDescent="0.25">
      <c r="A487" s="68" t="s">
        <v>10</v>
      </c>
      <c r="B487" s="68" t="s">
        <v>201</v>
      </c>
      <c r="C487" s="68">
        <v>1</v>
      </c>
      <c r="D487" s="68">
        <v>1</v>
      </c>
      <c r="E487" s="68">
        <v>1</v>
      </c>
      <c r="F487" s="68">
        <v>154</v>
      </c>
      <c r="Q487" t="s">
        <v>10</v>
      </c>
      <c r="R487" t="s">
        <v>201</v>
      </c>
      <c r="S487">
        <v>1</v>
      </c>
      <c r="T487">
        <v>1</v>
      </c>
      <c r="U487">
        <v>1</v>
      </c>
      <c r="V487">
        <v>154</v>
      </c>
    </row>
    <row r="488" spans="1:22" x14ac:dyDescent="0.25">
      <c r="A488" s="68" t="s">
        <v>10</v>
      </c>
      <c r="B488" s="68" t="s">
        <v>52</v>
      </c>
      <c r="C488" s="68">
        <v>0</v>
      </c>
      <c r="D488" s="68">
        <v>0</v>
      </c>
      <c r="E488" s="68">
        <v>0</v>
      </c>
      <c r="F488" s="68">
        <v>318</v>
      </c>
      <c r="Q488" t="s">
        <v>10</v>
      </c>
      <c r="R488" t="s">
        <v>52</v>
      </c>
      <c r="S488">
        <v>0</v>
      </c>
      <c r="T488">
        <v>0</v>
      </c>
      <c r="U488">
        <v>0</v>
      </c>
      <c r="V488">
        <v>318</v>
      </c>
    </row>
    <row r="489" spans="1:22" x14ac:dyDescent="0.25">
      <c r="A489" s="68" t="s">
        <v>10</v>
      </c>
      <c r="B489" s="68" t="s">
        <v>52</v>
      </c>
      <c r="C489" s="68">
        <v>0</v>
      </c>
      <c r="D489" s="68">
        <v>0</v>
      </c>
      <c r="E489" s="68">
        <v>1</v>
      </c>
      <c r="F489" s="68">
        <v>668</v>
      </c>
      <c r="Q489" t="s">
        <v>10</v>
      </c>
      <c r="R489" t="s">
        <v>52</v>
      </c>
      <c r="S489">
        <v>0</v>
      </c>
      <c r="T489">
        <v>0</v>
      </c>
      <c r="U489">
        <v>1</v>
      </c>
      <c r="V489">
        <v>668</v>
      </c>
    </row>
    <row r="490" spans="1:22" x14ac:dyDescent="0.25">
      <c r="A490" s="68" t="s">
        <v>10</v>
      </c>
      <c r="B490" s="68" t="s">
        <v>52</v>
      </c>
      <c r="C490" s="68">
        <v>0</v>
      </c>
      <c r="D490" s="68">
        <v>1</v>
      </c>
      <c r="E490" s="68">
        <v>0</v>
      </c>
      <c r="F490" s="68">
        <v>23</v>
      </c>
      <c r="Q490" t="s">
        <v>10</v>
      </c>
      <c r="R490" t="s">
        <v>52</v>
      </c>
      <c r="S490">
        <v>0</v>
      </c>
      <c r="T490">
        <v>1</v>
      </c>
      <c r="U490">
        <v>0</v>
      </c>
      <c r="V490">
        <v>23</v>
      </c>
    </row>
    <row r="491" spans="1:22" x14ac:dyDescent="0.25">
      <c r="A491" s="68" t="s">
        <v>10</v>
      </c>
      <c r="B491" s="68" t="s">
        <v>52</v>
      </c>
      <c r="C491" s="68">
        <v>0</v>
      </c>
      <c r="D491" s="68">
        <v>1</v>
      </c>
      <c r="E491" s="68">
        <v>1</v>
      </c>
      <c r="F491" s="68">
        <v>41</v>
      </c>
      <c r="Q491" t="s">
        <v>10</v>
      </c>
      <c r="R491" t="s">
        <v>52</v>
      </c>
      <c r="S491">
        <v>0</v>
      </c>
      <c r="T491">
        <v>1</v>
      </c>
      <c r="U491">
        <v>1</v>
      </c>
      <c r="V491">
        <v>41</v>
      </c>
    </row>
    <row r="492" spans="1:22" x14ac:dyDescent="0.25">
      <c r="A492" s="68" t="s">
        <v>10</v>
      </c>
      <c r="B492" s="68" t="s">
        <v>52</v>
      </c>
      <c r="C492" s="68">
        <v>1</v>
      </c>
      <c r="D492" s="68">
        <v>0</v>
      </c>
      <c r="E492" s="68">
        <v>0</v>
      </c>
      <c r="F492" s="68">
        <v>24</v>
      </c>
      <c r="Q492" t="s">
        <v>10</v>
      </c>
      <c r="R492" t="s">
        <v>52</v>
      </c>
      <c r="S492">
        <v>1</v>
      </c>
      <c r="T492">
        <v>0</v>
      </c>
      <c r="U492">
        <v>0</v>
      </c>
      <c r="V492">
        <v>24</v>
      </c>
    </row>
    <row r="493" spans="1:22" x14ac:dyDescent="0.25">
      <c r="A493" s="68" t="s">
        <v>10</v>
      </c>
      <c r="B493" s="68" t="s">
        <v>52</v>
      </c>
      <c r="C493" s="68">
        <v>1</v>
      </c>
      <c r="D493" s="68">
        <v>0</v>
      </c>
      <c r="E493" s="68">
        <v>1</v>
      </c>
      <c r="F493" s="68">
        <v>109</v>
      </c>
      <c r="Q493" t="s">
        <v>10</v>
      </c>
      <c r="R493" t="s">
        <v>52</v>
      </c>
      <c r="S493">
        <v>1</v>
      </c>
      <c r="T493">
        <v>0</v>
      </c>
      <c r="U493">
        <v>1</v>
      </c>
      <c r="V493">
        <v>109</v>
      </c>
    </row>
    <row r="494" spans="1:22" x14ac:dyDescent="0.25">
      <c r="A494" s="68" t="s">
        <v>10</v>
      </c>
      <c r="B494" s="68" t="s">
        <v>52</v>
      </c>
      <c r="C494" s="68">
        <v>1</v>
      </c>
      <c r="D494" s="68">
        <v>1</v>
      </c>
      <c r="E494" s="68">
        <v>0</v>
      </c>
      <c r="F494" s="68">
        <v>9</v>
      </c>
      <c r="Q494" t="s">
        <v>10</v>
      </c>
      <c r="R494" t="s">
        <v>52</v>
      </c>
      <c r="S494">
        <v>1</v>
      </c>
      <c r="T494">
        <v>1</v>
      </c>
      <c r="U494">
        <v>0</v>
      </c>
      <c r="V494">
        <v>9</v>
      </c>
    </row>
    <row r="495" spans="1:22" x14ac:dyDescent="0.25">
      <c r="A495" s="68" t="s">
        <v>10</v>
      </c>
      <c r="B495" s="68" t="s">
        <v>52</v>
      </c>
      <c r="C495" s="68">
        <v>1</v>
      </c>
      <c r="D495" s="68">
        <v>1</v>
      </c>
      <c r="E495" s="68">
        <v>1</v>
      </c>
      <c r="F495" s="68">
        <v>33</v>
      </c>
      <c r="Q495" t="s">
        <v>10</v>
      </c>
      <c r="R495" t="s">
        <v>52</v>
      </c>
      <c r="S495">
        <v>1</v>
      </c>
      <c r="T495">
        <v>1</v>
      </c>
      <c r="U495">
        <v>1</v>
      </c>
      <c r="V495">
        <v>33</v>
      </c>
    </row>
    <row r="496" spans="1:22" x14ac:dyDescent="0.25">
      <c r="A496" s="68" t="s">
        <v>10</v>
      </c>
      <c r="B496" s="68" t="s">
        <v>200</v>
      </c>
      <c r="C496" s="68">
        <v>0</v>
      </c>
      <c r="D496" s="68">
        <v>0</v>
      </c>
      <c r="E496" s="68">
        <v>0</v>
      </c>
      <c r="F496" s="68">
        <v>1958</v>
      </c>
      <c r="Q496" t="s">
        <v>10</v>
      </c>
      <c r="R496" t="s">
        <v>200</v>
      </c>
      <c r="S496">
        <v>0</v>
      </c>
      <c r="T496">
        <v>0</v>
      </c>
      <c r="U496">
        <v>0</v>
      </c>
      <c r="V496">
        <v>1958</v>
      </c>
    </row>
    <row r="497" spans="1:22" x14ac:dyDescent="0.25">
      <c r="A497" s="68" t="s">
        <v>10</v>
      </c>
      <c r="B497" s="68" t="s">
        <v>200</v>
      </c>
      <c r="C497" s="68">
        <v>0</v>
      </c>
      <c r="D497" s="68">
        <v>0</v>
      </c>
      <c r="E497" s="68">
        <v>1</v>
      </c>
      <c r="F497" s="68">
        <v>12000</v>
      </c>
      <c r="Q497" t="s">
        <v>10</v>
      </c>
      <c r="R497" t="s">
        <v>200</v>
      </c>
      <c r="S497">
        <v>0</v>
      </c>
      <c r="T497">
        <v>0</v>
      </c>
      <c r="U497">
        <v>1</v>
      </c>
      <c r="V497">
        <v>12000</v>
      </c>
    </row>
    <row r="498" spans="1:22" x14ac:dyDescent="0.25">
      <c r="A498" s="68" t="s">
        <v>10</v>
      </c>
      <c r="B498" s="68" t="s">
        <v>200</v>
      </c>
      <c r="C498" s="68">
        <v>0</v>
      </c>
      <c r="D498" s="68">
        <v>1</v>
      </c>
      <c r="E498" s="68">
        <v>0</v>
      </c>
      <c r="F498" s="68">
        <v>409</v>
      </c>
      <c r="Q498" t="s">
        <v>10</v>
      </c>
      <c r="R498" t="s">
        <v>200</v>
      </c>
      <c r="S498">
        <v>0</v>
      </c>
      <c r="T498">
        <v>1</v>
      </c>
      <c r="U498">
        <v>0</v>
      </c>
      <c r="V498">
        <v>409</v>
      </c>
    </row>
    <row r="499" spans="1:22" x14ac:dyDescent="0.25">
      <c r="A499" s="68" t="s">
        <v>10</v>
      </c>
      <c r="B499" s="68" t="s">
        <v>200</v>
      </c>
      <c r="C499" s="68">
        <v>0</v>
      </c>
      <c r="D499" s="68">
        <v>1</v>
      </c>
      <c r="E499" s="68">
        <v>1</v>
      </c>
      <c r="F499" s="68">
        <v>1331</v>
      </c>
      <c r="Q499" t="s">
        <v>10</v>
      </c>
      <c r="R499" t="s">
        <v>200</v>
      </c>
      <c r="S499">
        <v>0</v>
      </c>
      <c r="T499">
        <v>1</v>
      </c>
      <c r="U499">
        <v>1</v>
      </c>
      <c r="V499">
        <v>1331</v>
      </c>
    </row>
    <row r="500" spans="1:22" x14ac:dyDescent="0.25">
      <c r="A500" s="68" t="s">
        <v>10</v>
      </c>
      <c r="B500" s="68" t="s">
        <v>200</v>
      </c>
      <c r="C500" s="68">
        <v>1</v>
      </c>
      <c r="D500" s="68">
        <v>0</v>
      </c>
      <c r="E500" s="68">
        <v>0</v>
      </c>
      <c r="F500" s="68">
        <v>374</v>
      </c>
      <c r="Q500" t="s">
        <v>10</v>
      </c>
      <c r="R500" t="s">
        <v>200</v>
      </c>
      <c r="S500">
        <v>1</v>
      </c>
      <c r="T500">
        <v>0</v>
      </c>
      <c r="U500">
        <v>0</v>
      </c>
      <c r="V500">
        <v>374</v>
      </c>
    </row>
    <row r="501" spans="1:22" x14ac:dyDescent="0.25">
      <c r="A501" s="68" t="s">
        <v>10</v>
      </c>
      <c r="B501" s="68" t="s">
        <v>200</v>
      </c>
      <c r="C501" s="68">
        <v>1</v>
      </c>
      <c r="D501" s="68">
        <v>0</v>
      </c>
      <c r="E501" s="68">
        <v>1</v>
      </c>
      <c r="F501" s="68">
        <v>2347</v>
      </c>
      <c r="Q501" t="s">
        <v>10</v>
      </c>
      <c r="R501" t="s">
        <v>200</v>
      </c>
      <c r="S501">
        <v>1</v>
      </c>
      <c r="T501">
        <v>0</v>
      </c>
      <c r="U501">
        <v>1</v>
      </c>
      <c r="V501">
        <v>2347</v>
      </c>
    </row>
    <row r="502" spans="1:22" x14ac:dyDescent="0.25">
      <c r="A502" s="68" t="s">
        <v>10</v>
      </c>
      <c r="B502" s="68" t="s">
        <v>200</v>
      </c>
      <c r="C502" s="68">
        <v>1</v>
      </c>
      <c r="D502" s="68">
        <v>1</v>
      </c>
      <c r="E502" s="68">
        <v>0</v>
      </c>
      <c r="F502" s="68">
        <v>185</v>
      </c>
      <c r="Q502" t="s">
        <v>10</v>
      </c>
      <c r="R502" t="s">
        <v>200</v>
      </c>
      <c r="S502">
        <v>1</v>
      </c>
      <c r="T502">
        <v>1</v>
      </c>
      <c r="U502">
        <v>0</v>
      </c>
      <c r="V502">
        <v>185</v>
      </c>
    </row>
    <row r="503" spans="1:22" x14ac:dyDescent="0.25">
      <c r="A503" s="68" t="s">
        <v>10</v>
      </c>
      <c r="B503" s="68" t="s">
        <v>200</v>
      </c>
      <c r="C503" s="68">
        <v>1</v>
      </c>
      <c r="D503" s="68">
        <v>1</v>
      </c>
      <c r="E503" s="68">
        <v>1</v>
      </c>
      <c r="F503" s="68">
        <v>1141</v>
      </c>
      <c r="Q503" t="s">
        <v>10</v>
      </c>
      <c r="R503" t="s">
        <v>200</v>
      </c>
      <c r="S503">
        <v>1</v>
      </c>
      <c r="T503">
        <v>1</v>
      </c>
      <c r="U503">
        <v>1</v>
      </c>
      <c r="V503">
        <v>1141</v>
      </c>
    </row>
    <row r="504" spans="1:22" x14ac:dyDescent="0.25">
      <c r="A504" s="68" t="s">
        <v>21</v>
      </c>
      <c r="B504" s="68" t="s">
        <v>201</v>
      </c>
      <c r="C504" s="68">
        <v>0</v>
      </c>
      <c r="D504" s="68">
        <v>0</v>
      </c>
      <c r="E504" s="68">
        <v>0</v>
      </c>
      <c r="F504" s="68">
        <v>10</v>
      </c>
      <c r="Q504" t="s">
        <v>21</v>
      </c>
      <c r="R504" t="s">
        <v>201</v>
      </c>
      <c r="S504">
        <v>0</v>
      </c>
      <c r="T504">
        <v>0</v>
      </c>
      <c r="U504">
        <v>0</v>
      </c>
      <c r="V504">
        <v>10</v>
      </c>
    </row>
    <row r="505" spans="1:22" x14ac:dyDescent="0.25">
      <c r="A505" s="68" t="s">
        <v>21</v>
      </c>
      <c r="B505" s="68" t="s">
        <v>201</v>
      </c>
      <c r="C505" s="68">
        <v>0</v>
      </c>
      <c r="D505" s="68">
        <v>0</v>
      </c>
      <c r="E505" s="68">
        <v>1</v>
      </c>
      <c r="F505" s="68">
        <v>78</v>
      </c>
      <c r="Q505" t="s">
        <v>21</v>
      </c>
      <c r="R505" t="s">
        <v>201</v>
      </c>
      <c r="S505">
        <v>0</v>
      </c>
      <c r="T505">
        <v>0</v>
      </c>
      <c r="U505">
        <v>1</v>
      </c>
      <c r="V505">
        <v>78</v>
      </c>
    </row>
    <row r="506" spans="1:22" x14ac:dyDescent="0.25">
      <c r="A506" s="68" t="s">
        <v>21</v>
      </c>
      <c r="B506" s="68" t="s">
        <v>201</v>
      </c>
      <c r="C506" s="68">
        <v>0</v>
      </c>
      <c r="D506" s="68">
        <v>1</v>
      </c>
      <c r="E506" s="68">
        <v>0</v>
      </c>
      <c r="F506" s="68">
        <v>1</v>
      </c>
      <c r="Q506" t="s">
        <v>21</v>
      </c>
      <c r="R506" t="s">
        <v>201</v>
      </c>
      <c r="S506">
        <v>0</v>
      </c>
      <c r="T506">
        <v>1</v>
      </c>
      <c r="U506">
        <v>0</v>
      </c>
      <c r="V506">
        <v>1</v>
      </c>
    </row>
    <row r="507" spans="1:22" x14ac:dyDescent="0.25">
      <c r="A507" s="68" t="s">
        <v>21</v>
      </c>
      <c r="B507" s="68" t="s">
        <v>201</v>
      </c>
      <c r="C507" s="68">
        <v>0</v>
      </c>
      <c r="D507" s="68">
        <v>1</v>
      </c>
      <c r="E507" s="68">
        <v>1</v>
      </c>
      <c r="F507" s="68">
        <v>3</v>
      </c>
      <c r="Q507" t="s">
        <v>21</v>
      </c>
      <c r="R507" t="s">
        <v>201</v>
      </c>
      <c r="S507">
        <v>0</v>
      </c>
      <c r="T507">
        <v>1</v>
      </c>
      <c r="U507">
        <v>1</v>
      </c>
      <c r="V507">
        <v>3</v>
      </c>
    </row>
    <row r="508" spans="1:22" x14ac:dyDescent="0.25">
      <c r="A508" s="68" t="s">
        <v>21</v>
      </c>
      <c r="B508" s="68" t="s">
        <v>201</v>
      </c>
      <c r="C508" s="68">
        <v>1</v>
      </c>
      <c r="D508" s="68">
        <v>0</v>
      </c>
      <c r="E508" s="68">
        <v>0</v>
      </c>
      <c r="F508" s="68">
        <v>3</v>
      </c>
      <c r="Q508" t="s">
        <v>21</v>
      </c>
      <c r="R508" t="s">
        <v>201</v>
      </c>
      <c r="S508">
        <v>1</v>
      </c>
      <c r="T508">
        <v>0</v>
      </c>
      <c r="U508">
        <v>0</v>
      </c>
      <c r="V508">
        <v>3</v>
      </c>
    </row>
    <row r="509" spans="1:22" x14ac:dyDescent="0.25">
      <c r="A509" s="68" t="s">
        <v>21</v>
      </c>
      <c r="B509" s="68" t="s">
        <v>201</v>
      </c>
      <c r="C509" s="68">
        <v>1</v>
      </c>
      <c r="D509" s="68">
        <v>0</v>
      </c>
      <c r="E509" s="68">
        <v>1</v>
      </c>
      <c r="F509" s="68">
        <v>18</v>
      </c>
      <c r="Q509" t="s">
        <v>21</v>
      </c>
      <c r="R509" t="s">
        <v>201</v>
      </c>
      <c r="S509">
        <v>1</v>
      </c>
      <c r="T509">
        <v>0</v>
      </c>
      <c r="U509">
        <v>1</v>
      </c>
      <c r="V509">
        <v>18</v>
      </c>
    </row>
    <row r="510" spans="1:22" x14ac:dyDescent="0.25">
      <c r="A510" s="68" t="s">
        <v>21</v>
      </c>
      <c r="B510" s="68" t="s">
        <v>201</v>
      </c>
      <c r="C510" s="68">
        <v>1</v>
      </c>
      <c r="D510" s="68">
        <v>1</v>
      </c>
      <c r="E510" s="68">
        <v>0</v>
      </c>
      <c r="F510" s="68">
        <v>2</v>
      </c>
      <c r="Q510" t="s">
        <v>21</v>
      </c>
      <c r="R510" t="s">
        <v>201</v>
      </c>
      <c r="S510">
        <v>1</v>
      </c>
      <c r="T510">
        <v>1</v>
      </c>
      <c r="U510">
        <v>0</v>
      </c>
      <c r="V510">
        <v>2</v>
      </c>
    </row>
    <row r="511" spans="1:22" x14ac:dyDescent="0.25">
      <c r="A511" s="68" t="s">
        <v>21</v>
      </c>
      <c r="B511" s="68" t="s">
        <v>201</v>
      </c>
      <c r="C511" s="68">
        <v>1</v>
      </c>
      <c r="D511" s="68">
        <v>1</v>
      </c>
      <c r="E511" s="68">
        <v>1</v>
      </c>
      <c r="F511" s="68">
        <v>3</v>
      </c>
      <c r="Q511" t="s">
        <v>21</v>
      </c>
      <c r="R511" t="s">
        <v>201</v>
      </c>
      <c r="S511">
        <v>1</v>
      </c>
      <c r="T511">
        <v>1</v>
      </c>
      <c r="U511">
        <v>1</v>
      </c>
      <c r="V511">
        <v>3</v>
      </c>
    </row>
    <row r="512" spans="1:22" x14ac:dyDescent="0.25">
      <c r="A512" s="68" t="s">
        <v>21</v>
      </c>
      <c r="B512" s="68" t="s">
        <v>52</v>
      </c>
      <c r="C512" s="68">
        <v>0</v>
      </c>
      <c r="D512" s="68">
        <v>0</v>
      </c>
      <c r="E512" s="68">
        <v>0</v>
      </c>
      <c r="F512" s="68">
        <v>44</v>
      </c>
      <c r="Q512" t="s">
        <v>21</v>
      </c>
      <c r="R512" t="s">
        <v>52</v>
      </c>
      <c r="S512">
        <v>0</v>
      </c>
      <c r="T512">
        <v>0</v>
      </c>
      <c r="U512">
        <v>0</v>
      </c>
      <c r="V512">
        <v>44</v>
      </c>
    </row>
    <row r="513" spans="1:22" x14ac:dyDescent="0.25">
      <c r="A513" s="68" t="s">
        <v>21</v>
      </c>
      <c r="B513" s="68" t="s">
        <v>52</v>
      </c>
      <c r="C513" s="68">
        <v>0</v>
      </c>
      <c r="D513" s="68">
        <v>0</v>
      </c>
      <c r="E513" s="68">
        <v>1</v>
      </c>
      <c r="F513" s="68">
        <v>63</v>
      </c>
      <c r="Q513" t="s">
        <v>21</v>
      </c>
      <c r="R513" t="s">
        <v>52</v>
      </c>
      <c r="S513">
        <v>0</v>
      </c>
      <c r="T513">
        <v>0</v>
      </c>
      <c r="U513">
        <v>1</v>
      </c>
      <c r="V513">
        <v>63</v>
      </c>
    </row>
    <row r="514" spans="1:22" x14ac:dyDescent="0.25">
      <c r="A514" s="68" t="s">
        <v>21</v>
      </c>
      <c r="B514" s="68" t="s">
        <v>52</v>
      </c>
      <c r="C514" s="68">
        <v>0</v>
      </c>
      <c r="D514" s="68">
        <v>1</v>
      </c>
      <c r="E514" s="68">
        <v>0</v>
      </c>
      <c r="F514" s="68">
        <v>3</v>
      </c>
      <c r="Q514" t="s">
        <v>21</v>
      </c>
      <c r="R514" t="s">
        <v>52</v>
      </c>
      <c r="S514">
        <v>0</v>
      </c>
      <c r="T514">
        <v>1</v>
      </c>
      <c r="U514">
        <v>0</v>
      </c>
      <c r="V514">
        <v>3</v>
      </c>
    </row>
    <row r="515" spans="1:22" x14ac:dyDescent="0.25">
      <c r="A515" s="68" t="s">
        <v>21</v>
      </c>
      <c r="B515" s="68" t="s">
        <v>52</v>
      </c>
      <c r="C515" s="68">
        <v>1</v>
      </c>
      <c r="D515" s="68">
        <v>0</v>
      </c>
      <c r="E515" s="68">
        <v>0</v>
      </c>
      <c r="F515" s="68">
        <v>7</v>
      </c>
      <c r="Q515" t="s">
        <v>21</v>
      </c>
      <c r="R515" t="s">
        <v>52</v>
      </c>
      <c r="S515">
        <v>1</v>
      </c>
      <c r="T515">
        <v>0</v>
      </c>
      <c r="U515">
        <v>0</v>
      </c>
      <c r="V515">
        <v>7</v>
      </c>
    </row>
    <row r="516" spans="1:22" x14ac:dyDescent="0.25">
      <c r="A516" s="68" t="s">
        <v>21</v>
      </c>
      <c r="B516" s="68" t="s">
        <v>52</v>
      </c>
      <c r="C516" s="68">
        <v>1</v>
      </c>
      <c r="D516" s="68">
        <v>0</v>
      </c>
      <c r="E516" s="68">
        <v>1</v>
      </c>
      <c r="F516" s="68">
        <v>4</v>
      </c>
      <c r="Q516" t="s">
        <v>21</v>
      </c>
      <c r="R516" t="s">
        <v>52</v>
      </c>
      <c r="S516">
        <v>1</v>
      </c>
      <c r="T516">
        <v>0</v>
      </c>
      <c r="U516">
        <v>1</v>
      </c>
      <c r="V516">
        <v>4</v>
      </c>
    </row>
    <row r="517" spans="1:22" x14ac:dyDescent="0.25">
      <c r="A517" s="68" t="s">
        <v>21</v>
      </c>
      <c r="B517" s="68" t="s">
        <v>52</v>
      </c>
      <c r="C517" s="68">
        <v>1</v>
      </c>
      <c r="D517" s="68">
        <v>1</v>
      </c>
      <c r="E517" s="68">
        <v>0</v>
      </c>
      <c r="F517" s="68">
        <v>8</v>
      </c>
      <c r="Q517" t="s">
        <v>21</v>
      </c>
      <c r="R517" t="s">
        <v>52</v>
      </c>
      <c r="S517">
        <v>1</v>
      </c>
      <c r="T517">
        <v>1</v>
      </c>
      <c r="U517">
        <v>0</v>
      </c>
      <c r="V517">
        <v>8</v>
      </c>
    </row>
    <row r="518" spans="1:22" x14ac:dyDescent="0.25">
      <c r="A518" s="68" t="s">
        <v>21</v>
      </c>
      <c r="B518" s="68" t="s">
        <v>52</v>
      </c>
      <c r="C518" s="68">
        <v>1</v>
      </c>
      <c r="D518" s="68">
        <v>1</v>
      </c>
      <c r="E518" s="68">
        <v>1</v>
      </c>
      <c r="F518" s="68">
        <v>1</v>
      </c>
      <c r="Q518" t="s">
        <v>21</v>
      </c>
      <c r="R518" t="s">
        <v>52</v>
      </c>
      <c r="S518">
        <v>1</v>
      </c>
      <c r="T518">
        <v>1</v>
      </c>
      <c r="U518">
        <v>1</v>
      </c>
      <c r="V518">
        <v>1</v>
      </c>
    </row>
    <row r="519" spans="1:22" x14ac:dyDescent="0.25">
      <c r="A519" s="68" t="s">
        <v>21</v>
      </c>
      <c r="B519" s="68" t="s">
        <v>200</v>
      </c>
      <c r="C519" s="68">
        <v>0</v>
      </c>
      <c r="D519" s="68">
        <v>0</v>
      </c>
      <c r="E519" s="68">
        <v>0</v>
      </c>
      <c r="F519" s="68">
        <v>379</v>
      </c>
      <c r="Q519" t="s">
        <v>21</v>
      </c>
      <c r="R519" t="s">
        <v>200</v>
      </c>
      <c r="S519">
        <v>0</v>
      </c>
      <c r="T519">
        <v>0</v>
      </c>
      <c r="U519">
        <v>0</v>
      </c>
      <c r="V519">
        <v>379</v>
      </c>
    </row>
    <row r="520" spans="1:22" x14ac:dyDescent="0.25">
      <c r="A520" s="68" t="s">
        <v>21</v>
      </c>
      <c r="B520" s="68" t="s">
        <v>200</v>
      </c>
      <c r="C520" s="68">
        <v>0</v>
      </c>
      <c r="D520" s="68">
        <v>0</v>
      </c>
      <c r="E520" s="68">
        <v>1</v>
      </c>
      <c r="F520" s="68">
        <v>1874</v>
      </c>
      <c r="Q520" t="s">
        <v>21</v>
      </c>
      <c r="R520" t="s">
        <v>200</v>
      </c>
      <c r="S520">
        <v>0</v>
      </c>
      <c r="T520">
        <v>0</v>
      </c>
      <c r="U520">
        <v>1</v>
      </c>
      <c r="V520">
        <v>1874</v>
      </c>
    </row>
    <row r="521" spans="1:22" x14ac:dyDescent="0.25">
      <c r="A521" s="68" t="s">
        <v>21</v>
      </c>
      <c r="B521" s="68" t="s">
        <v>200</v>
      </c>
      <c r="C521" s="68">
        <v>0</v>
      </c>
      <c r="D521" s="68">
        <v>1</v>
      </c>
      <c r="E521" s="68">
        <v>0</v>
      </c>
      <c r="F521" s="68">
        <v>15</v>
      </c>
      <c r="Q521" t="s">
        <v>21</v>
      </c>
      <c r="R521" t="s">
        <v>200</v>
      </c>
      <c r="S521">
        <v>0</v>
      </c>
      <c r="T521">
        <v>1</v>
      </c>
      <c r="U521">
        <v>0</v>
      </c>
      <c r="V521">
        <v>15</v>
      </c>
    </row>
    <row r="522" spans="1:22" x14ac:dyDescent="0.25">
      <c r="A522" s="68" t="s">
        <v>21</v>
      </c>
      <c r="B522" s="68" t="s">
        <v>200</v>
      </c>
      <c r="C522" s="68">
        <v>0</v>
      </c>
      <c r="D522" s="68">
        <v>1</v>
      </c>
      <c r="E522" s="68">
        <v>1</v>
      </c>
      <c r="F522" s="68">
        <v>32</v>
      </c>
      <c r="Q522" t="s">
        <v>21</v>
      </c>
      <c r="R522" t="s">
        <v>200</v>
      </c>
      <c r="S522">
        <v>0</v>
      </c>
      <c r="T522">
        <v>1</v>
      </c>
      <c r="U522">
        <v>1</v>
      </c>
      <c r="V522">
        <v>32</v>
      </c>
    </row>
    <row r="523" spans="1:22" x14ac:dyDescent="0.25">
      <c r="A523" s="68" t="s">
        <v>21</v>
      </c>
      <c r="B523" s="68" t="s">
        <v>200</v>
      </c>
      <c r="C523" s="68">
        <v>1</v>
      </c>
      <c r="D523" s="68">
        <v>0</v>
      </c>
      <c r="E523" s="68">
        <v>0</v>
      </c>
      <c r="F523" s="68">
        <v>153</v>
      </c>
      <c r="Q523" t="s">
        <v>21</v>
      </c>
      <c r="R523" t="s">
        <v>200</v>
      </c>
      <c r="S523">
        <v>1</v>
      </c>
      <c r="T523">
        <v>0</v>
      </c>
      <c r="U523">
        <v>0</v>
      </c>
      <c r="V523">
        <v>153</v>
      </c>
    </row>
    <row r="524" spans="1:22" x14ac:dyDescent="0.25">
      <c r="A524" s="68" t="s">
        <v>21</v>
      </c>
      <c r="B524" s="68" t="s">
        <v>200</v>
      </c>
      <c r="C524" s="68">
        <v>1</v>
      </c>
      <c r="D524" s="68">
        <v>0</v>
      </c>
      <c r="E524" s="68">
        <v>1</v>
      </c>
      <c r="F524" s="68">
        <v>340</v>
      </c>
      <c r="Q524" t="s">
        <v>21</v>
      </c>
      <c r="R524" t="s">
        <v>200</v>
      </c>
      <c r="S524">
        <v>1</v>
      </c>
      <c r="T524">
        <v>0</v>
      </c>
      <c r="U524">
        <v>1</v>
      </c>
      <c r="V524">
        <v>340</v>
      </c>
    </row>
    <row r="525" spans="1:22" x14ac:dyDescent="0.25">
      <c r="A525" s="68" t="s">
        <v>21</v>
      </c>
      <c r="B525" s="68" t="s">
        <v>200</v>
      </c>
      <c r="C525" s="68">
        <v>1</v>
      </c>
      <c r="D525" s="68">
        <v>1</v>
      </c>
      <c r="E525" s="68">
        <v>0</v>
      </c>
      <c r="F525" s="68">
        <v>93</v>
      </c>
      <c r="Q525" t="s">
        <v>21</v>
      </c>
      <c r="R525" t="s">
        <v>200</v>
      </c>
      <c r="S525">
        <v>1</v>
      </c>
      <c r="T525">
        <v>1</v>
      </c>
      <c r="U525">
        <v>0</v>
      </c>
      <c r="V525">
        <v>93</v>
      </c>
    </row>
    <row r="526" spans="1:22" x14ac:dyDescent="0.25">
      <c r="A526" s="68" t="s">
        <v>21</v>
      </c>
      <c r="B526" s="68" t="s">
        <v>200</v>
      </c>
      <c r="C526" s="68">
        <v>1</v>
      </c>
      <c r="D526" s="68">
        <v>1</v>
      </c>
      <c r="E526" s="68">
        <v>1</v>
      </c>
      <c r="F526" s="68">
        <v>102</v>
      </c>
      <c r="Q526" t="s">
        <v>21</v>
      </c>
      <c r="R526" t="s">
        <v>200</v>
      </c>
      <c r="S526">
        <v>1</v>
      </c>
      <c r="T526">
        <v>1</v>
      </c>
      <c r="U526">
        <v>1</v>
      </c>
      <c r="V526">
        <v>102</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U706"/>
  <sheetViews>
    <sheetView workbookViewId="0">
      <selection activeCell="J14" sqref="J14"/>
    </sheetView>
  </sheetViews>
  <sheetFormatPr defaultRowHeight="15" x14ac:dyDescent="0.25"/>
  <cols>
    <col min="1" max="6" width="9.140625" style="68"/>
  </cols>
  <sheetData>
    <row r="1" spans="1:21" x14ac:dyDescent="0.25">
      <c r="A1" s="68" t="s">
        <v>173</v>
      </c>
      <c r="B1" s="68" t="s">
        <v>204</v>
      </c>
      <c r="C1" s="68" t="s">
        <v>211</v>
      </c>
      <c r="D1" s="68" t="s">
        <v>1</v>
      </c>
      <c r="E1" s="68" t="s">
        <v>59</v>
      </c>
      <c r="F1" s="68" t="s">
        <v>132</v>
      </c>
      <c r="P1" t="s">
        <v>173</v>
      </c>
      <c r="Q1" t="s">
        <v>204</v>
      </c>
      <c r="R1" t="s">
        <v>211</v>
      </c>
      <c r="S1" t="s">
        <v>1</v>
      </c>
      <c r="T1" t="s">
        <v>59</v>
      </c>
      <c r="U1" t="s">
        <v>132</v>
      </c>
    </row>
    <row r="2" spans="1:21" x14ac:dyDescent="0.25">
      <c r="A2" s="68" t="s">
        <v>2</v>
      </c>
      <c r="B2" s="68">
        <v>0</v>
      </c>
      <c r="C2" s="68">
        <v>0</v>
      </c>
      <c r="D2" s="68">
        <v>0</v>
      </c>
      <c r="E2" s="68">
        <v>0</v>
      </c>
      <c r="F2" s="68">
        <v>4330</v>
      </c>
      <c r="P2" t="s">
        <v>2</v>
      </c>
      <c r="Q2">
        <v>0</v>
      </c>
      <c r="R2">
        <v>0</v>
      </c>
      <c r="S2">
        <v>0</v>
      </c>
      <c r="T2">
        <v>0</v>
      </c>
      <c r="U2">
        <v>4330</v>
      </c>
    </row>
    <row r="3" spans="1:21" x14ac:dyDescent="0.25">
      <c r="A3" s="68" t="s">
        <v>2</v>
      </c>
      <c r="B3" s="68">
        <v>0</v>
      </c>
      <c r="C3" s="68">
        <v>0</v>
      </c>
      <c r="D3" s="68">
        <v>0</v>
      </c>
      <c r="E3" s="68">
        <v>1</v>
      </c>
      <c r="F3" s="68">
        <v>5137</v>
      </c>
      <c r="P3" t="s">
        <v>2</v>
      </c>
      <c r="Q3">
        <v>0</v>
      </c>
      <c r="R3">
        <v>0</v>
      </c>
      <c r="S3">
        <v>0</v>
      </c>
      <c r="T3">
        <v>1</v>
      </c>
      <c r="U3">
        <v>5137</v>
      </c>
    </row>
    <row r="4" spans="1:21" x14ac:dyDescent="0.25">
      <c r="A4" s="68" t="s">
        <v>2</v>
      </c>
      <c r="B4" s="68">
        <v>0</v>
      </c>
      <c r="C4" s="68">
        <v>0</v>
      </c>
      <c r="D4" s="68">
        <v>1</v>
      </c>
      <c r="E4" s="68">
        <v>0</v>
      </c>
      <c r="F4" s="68">
        <v>1004</v>
      </c>
      <c r="P4" t="s">
        <v>2</v>
      </c>
      <c r="Q4">
        <v>0</v>
      </c>
      <c r="R4">
        <v>0</v>
      </c>
      <c r="S4">
        <v>1</v>
      </c>
      <c r="T4">
        <v>0</v>
      </c>
      <c r="U4">
        <v>1004</v>
      </c>
    </row>
    <row r="5" spans="1:21" x14ac:dyDescent="0.25">
      <c r="A5" s="68" t="s">
        <v>2</v>
      </c>
      <c r="B5" s="68">
        <v>0</v>
      </c>
      <c r="C5" s="68">
        <v>0</v>
      </c>
      <c r="D5" s="68">
        <v>1</v>
      </c>
      <c r="E5" s="68">
        <v>1</v>
      </c>
      <c r="F5" s="68">
        <v>4370</v>
      </c>
      <c r="P5" t="s">
        <v>2</v>
      </c>
      <c r="Q5">
        <v>0</v>
      </c>
      <c r="R5">
        <v>0</v>
      </c>
      <c r="S5">
        <v>1</v>
      </c>
      <c r="T5">
        <v>1</v>
      </c>
      <c r="U5">
        <v>4370</v>
      </c>
    </row>
    <row r="6" spans="1:21" x14ac:dyDescent="0.25">
      <c r="A6" s="68" t="s">
        <v>2</v>
      </c>
      <c r="B6" s="68">
        <v>0</v>
      </c>
      <c r="C6" s="68">
        <v>1</v>
      </c>
      <c r="D6" s="68">
        <v>0</v>
      </c>
      <c r="E6" s="68">
        <v>0</v>
      </c>
      <c r="F6" s="68">
        <v>1976</v>
      </c>
      <c r="P6" t="s">
        <v>2</v>
      </c>
      <c r="Q6">
        <v>0</v>
      </c>
      <c r="R6">
        <v>1</v>
      </c>
      <c r="S6">
        <v>0</v>
      </c>
      <c r="T6">
        <v>0</v>
      </c>
      <c r="U6">
        <v>1976</v>
      </c>
    </row>
    <row r="7" spans="1:21" x14ac:dyDescent="0.25">
      <c r="A7" s="68" t="s">
        <v>2</v>
      </c>
      <c r="B7" s="68">
        <v>0</v>
      </c>
      <c r="C7" s="68">
        <v>1</v>
      </c>
      <c r="D7" s="68">
        <v>0</v>
      </c>
      <c r="E7" s="68">
        <v>1</v>
      </c>
      <c r="F7" s="68">
        <v>282</v>
      </c>
      <c r="P7" t="s">
        <v>2</v>
      </c>
      <c r="Q7">
        <v>0</v>
      </c>
      <c r="R7">
        <v>1</v>
      </c>
      <c r="S7">
        <v>0</v>
      </c>
      <c r="T7">
        <v>1</v>
      </c>
      <c r="U7">
        <v>282</v>
      </c>
    </row>
    <row r="8" spans="1:21" x14ac:dyDescent="0.25">
      <c r="A8" s="68" t="s">
        <v>2</v>
      </c>
      <c r="B8" s="68">
        <v>0</v>
      </c>
      <c r="C8" s="68">
        <v>1</v>
      </c>
      <c r="D8" s="68">
        <v>1</v>
      </c>
      <c r="E8" s="68">
        <v>0</v>
      </c>
      <c r="F8" s="68">
        <v>1551</v>
      </c>
      <c r="P8" t="s">
        <v>2</v>
      </c>
      <c r="Q8">
        <v>0</v>
      </c>
      <c r="R8">
        <v>1</v>
      </c>
      <c r="S8">
        <v>1</v>
      </c>
      <c r="T8">
        <v>0</v>
      </c>
      <c r="U8">
        <v>1551</v>
      </c>
    </row>
    <row r="9" spans="1:21" x14ac:dyDescent="0.25">
      <c r="A9" s="68" t="s">
        <v>2</v>
      </c>
      <c r="B9" s="68">
        <v>0</v>
      </c>
      <c r="C9" s="68">
        <v>1</v>
      </c>
      <c r="D9" s="68">
        <v>1</v>
      </c>
      <c r="E9" s="68">
        <v>1</v>
      </c>
      <c r="F9" s="68">
        <v>286</v>
      </c>
      <c r="P9" t="s">
        <v>2</v>
      </c>
      <c r="Q9">
        <v>0</v>
      </c>
      <c r="R9">
        <v>1</v>
      </c>
      <c r="S9">
        <v>1</v>
      </c>
      <c r="T9">
        <v>1</v>
      </c>
      <c r="U9">
        <v>286</v>
      </c>
    </row>
    <row r="10" spans="1:21" x14ac:dyDescent="0.25">
      <c r="A10" s="68" t="s">
        <v>2</v>
      </c>
      <c r="B10" s="68">
        <v>1</v>
      </c>
      <c r="C10" s="68">
        <v>0</v>
      </c>
      <c r="D10" s="68">
        <v>0</v>
      </c>
      <c r="E10" s="68">
        <v>0</v>
      </c>
      <c r="F10" s="68">
        <v>914</v>
      </c>
      <c r="P10" t="s">
        <v>2</v>
      </c>
      <c r="Q10">
        <v>1</v>
      </c>
      <c r="R10">
        <v>0</v>
      </c>
      <c r="S10">
        <v>0</v>
      </c>
      <c r="T10">
        <v>0</v>
      </c>
      <c r="U10">
        <v>914</v>
      </c>
    </row>
    <row r="11" spans="1:21" x14ac:dyDescent="0.25">
      <c r="A11" s="68" t="s">
        <v>2</v>
      </c>
      <c r="B11" s="68">
        <v>1</v>
      </c>
      <c r="C11" s="68">
        <v>0</v>
      </c>
      <c r="D11" s="68">
        <v>0</v>
      </c>
      <c r="E11" s="68">
        <v>1</v>
      </c>
      <c r="F11" s="68">
        <v>841</v>
      </c>
      <c r="P11" t="s">
        <v>2</v>
      </c>
      <c r="Q11">
        <v>1</v>
      </c>
      <c r="R11">
        <v>0</v>
      </c>
      <c r="S11">
        <v>0</v>
      </c>
      <c r="T11">
        <v>1</v>
      </c>
      <c r="U11">
        <v>841</v>
      </c>
    </row>
    <row r="12" spans="1:21" x14ac:dyDescent="0.25">
      <c r="A12" s="68" t="s">
        <v>2</v>
      </c>
      <c r="B12" s="68">
        <v>1</v>
      </c>
      <c r="C12" s="68">
        <v>0</v>
      </c>
      <c r="D12" s="68">
        <v>1</v>
      </c>
      <c r="E12" s="68">
        <v>0</v>
      </c>
      <c r="F12" s="68">
        <v>160</v>
      </c>
      <c r="P12" t="s">
        <v>2</v>
      </c>
      <c r="Q12">
        <v>1</v>
      </c>
      <c r="R12">
        <v>0</v>
      </c>
      <c r="S12">
        <v>1</v>
      </c>
      <c r="T12">
        <v>0</v>
      </c>
      <c r="U12">
        <v>160</v>
      </c>
    </row>
    <row r="13" spans="1:21" x14ac:dyDescent="0.25">
      <c r="A13" s="68" t="s">
        <v>2</v>
      </c>
      <c r="B13" s="68">
        <v>1</v>
      </c>
      <c r="C13" s="68">
        <v>0</v>
      </c>
      <c r="D13" s="68">
        <v>1</v>
      </c>
      <c r="E13" s="68">
        <v>1</v>
      </c>
      <c r="F13" s="68">
        <v>540</v>
      </c>
      <c r="P13" t="s">
        <v>2</v>
      </c>
      <c r="Q13">
        <v>1</v>
      </c>
      <c r="R13">
        <v>0</v>
      </c>
      <c r="S13">
        <v>1</v>
      </c>
      <c r="T13">
        <v>1</v>
      </c>
      <c r="U13">
        <v>540</v>
      </c>
    </row>
    <row r="14" spans="1:21" x14ac:dyDescent="0.25">
      <c r="A14" s="68" t="s">
        <v>2</v>
      </c>
      <c r="B14" s="68">
        <v>1</v>
      </c>
      <c r="C14" s="68">
        <v>1</v>
      </c>
      <c r="D14" s="68">
        <v>0</v>
      </c>
      <c r="E14" s="68">
        <v>0</v>
      </c>
      <c r="F14" s="68">
        <v>399</v>
      </c>
      <c r="P14" t="s">
        <v>2</v>
      </c>
      <c r="Q14">
        <v>1</v>
      </c>
      <c r="R14">
        <v>1</v>
      </c>
      <c r="S14">
        <v>0</v>
      </c>
      <c r="T14">
        <v>0</v>
      </c>
      <c r="U14">
        <v>399</v>
      </c>
    </row>
    <row r="15" spans="1:21" x14ac:dyDescent="0.25">
      <c r="A15" s="68" t="s">
        <v>2</v>
      </c>
      <c r="B15" s="68">
        <v>1</v>
      </c>
      <c r="C15" s="68">
        <v>1</v>
      </c>
      <c r="D15" s="68">
        <v>0</v>
      </c>
      <c r="E15" s="68">
        <v>1</v>
      </c>
      <c r="F15" s="68">
        <v>56</v>
      </c>
      <c r="P15" t="s">
        <v>2</v>
      </c>
      <c r="Q15">
        <v>1</v>
      </c>
      <c r="R15">
        <v>1</v>
      </c>
      <c r="S15">
        <v>0</v>
      </c>
      <c r="T15">
        <v>1</v>
      </c>
      <c r="U15">
        <v>56</v>
      </c>
    </row>
    <row r="16" spans="1:21" x14ac:dyDescent="0.25">
      <c r="A16" s="68" t="s">
        <v>2</v>
      </c>
      <c r="B16" s="68">
        <v>1</v>
      </c>
      <c r="C16" s="68">
        <v>1</v>
      </c>
      <c r="D16" s="68">
        <v>1</v>
      </c>
      <c r="E16" s="68">
        <v>0</v>
      </c>
      <c r="F16" s="68">
        <v>189</v>
      </c>
      <c r="P16" t="s">
        <v>2</v>
      </c>
      <c r="Q16">
        <v>1</v>
      </c>
      <c r="R16">
        <v>1</v>
      </c>
      <c r="S16">
        <v>1</v>
      </c>
      <c r="T16">
        <v>0</v>
      </c>
      <c r="U16">
        <v>189</v>
      </c>
    </row>
    <row r="17" spans="1:21" x14ac:dyDescent="0.25">
      <c r="A17" s="68" t="s">
        <v>2</v>
      </c>
      <c r="B17" s="68">
        <v>1</v>
      </c>
      <c r="C17" s="68">
        <v>1</v>
      </c>
      <c r="D17" s="68">
        <v>1</v>
      </c>
      <c r="E17" s="68">
        <v>1</v>
      </c>
      <c r="F17" s="68">
        <v>26</v>
      </c>
      <c r="P17" t="s">
        <v>2</v>
      </c>
      <c r="Q17">
        <v>1</v>
      </c>
      <c r="R17">
        <v>1</v>
      </c>
      <c r="S17">
        <v>1</v>
      </c>
      <c r="T17">
        <v>1</v>
      </c>
      <c r="U17">
        <v>26</v>
      </c>
    </row>
    <row r="18" spans="1:21" x14ac:dyDescent="0.25">
      <c r="A18" s="68" t="s">
        <v>2</v>
      </c>
      <c r="B18" s="68">
        <v>2</v>
      </c>
      <c r="C18" s="68">
        <v>0</v>
      </c>
      <c r="D18" s="68">
        <v>0</v>
      </c>
      <c r="E18" s="68">
        <v>0</v>
      </c>
      <c r="F18" s="68">
        <v>696</v>
      </c>
      <c r="P18" t="s">
        <v>2</v>
      </c>
      <c r="Q18">
        <v>2</v>
      </c>
      <c r="R18">
        <v>0</v>
      </c>
      <c r="S18">
        <v>0</v>
      </c>
      <c r="T18">
        <v>0</v>
      </c>
      <c r="U18">
        <v>696</v>
      </c>
    </row>
    <row r="19" spans="1:21" x14ac:dyDescent="0.25">
      <c r="A19" s="68" t="s">
        <v>2</v>
      </c>
      <c r="B19" s="68">
        <v>2</v>
      </c>
      <c r="C19" s="68">
        <v>0</v>
      </c>
      <c r="D19" s="68">
        <v>0</v>
      </c>
      <c r="E19" s="68">
        <v>1</v>
      </c>
      <c r="F19" s="68">
        <v>522</v>
      </c>
      <c r="P19" t="s">
        <v>2</v>
      </c>
      <c r="Q19">
        <v>2</v>
      </c>
      <c r="R19">
        <v>0</v>
      </c>
      <c r="S19">
        <v>0</v>
      </c>
      <c r="T19">
        <v>1</v>
      </c>
      <c r="U19">
        <v>522</v>
      </c>
    </row>
    <row r="20" spans="1:21" x14ac:dyDescent="0.25">
      <c r="A20" s="68" t="s">
        <v>2</v>
      </c>
      <c r="B20" s="68">
        <v>2</v>
      </c>
      <c r="C20" s="68">
        <v>0</v>
      </c>
      <c r="D20" s="68">
        <v>1</v>
      </c>
      <c r="E20" s="68">
        <v>0</v>
      </c>
      <c r="F20" s="68">
        <v>98</v>
      </c>
      <c r="P20" t="s">
        <v>2</v>
      </c>
      <c r="Q20">
        <v>2</v>
      </c>
      <c r="R20">
        <v>0</v>
      </c>
      <c r="S20">
        <v>1</v>
      </c>
      <c r="T20">
        <v>0</v>
      </c>
      <c r="U20">
        <v>98</v>
      </c>
    </row>
    <row r="21" spans="1:21" x14ac:dyDescent="0.25">
      <c r="A21" s="68" t="s">
        <v>2</v>
      </c>
      <c r="B21" s="68">
        <v>2</v>
      </c>
      <c r="C21" s="68">
        <v>0</v>
      </c>
      <c r="D21" s="68">
        <v>1</v>
      </c>
      <c r="E21" s="68">
        <v>1</v>
      </c>
      <c r="F21" s="68">
        <v>295</v>
      </c>
      <c r="P21" t="s">
        <v>2</v>
      </c>
      <c r="Q21">
        <v>2</v>
      </c>
      <c r="R21">
        <v>0</v>
      </c>
      <c r="S21">
        <v>1</v>
      </c>
      <c r="T21">
        <v>1</v>
      </c>
      <c r="U21">
        <v>295</v>
      </c>
    </row>
    <row r="22" spans="1:21" x14ac:dyDescent="0.25">
      <c r="A22" s="68" t="s">
        <v>2</v>
      </c>
      <c r="B22" s="68">
        <v>2</v>
      </c>
      <c r="C22" s="68">
        <v>1</v>
      </c>
      <c r="D22" s="68">
        <v>0</v>
      </c>
      <c r="E22" s="68">
        <v>0</v>
      </c>
      <c r="F22" s="68">
        <v>272</v>
      </c>
      <c r="P22" t="s">
        <v>2</v>
      </c>
      <c r="Q22">
        <v>2</v>
      </c>
      <c r="R22">
        <v>1</v>
      </c>
      <c r="S22">
        <v>0</v>
      </c>
      <c r="T22">
        <v>0</v>
      </c>
      <c r="U22">
        <v>272</v>
      </c>
    </row>
    <row r="23" spans="1:21" x14ac:dyDescent="0.25">
      <c r="A23" s="68" t="s">
        <v>2</v>
      </c>
      <c r="B23" s="68">
        <v>2</v>
      </c>
      <c r="C23" s="68">
        <v>1</v>
      </c>
      <c r="D23" s="68">
        <v>0</v>
      </c>
      <c r="E23" s="68">
        <v>1</v>
      </c>
      <c r="F23" s="68">
        <v>41</v>
      </c>
      <c r="P23" t="s">
        <v>2</v>
      </c>
      <c r="Q23">
        <v>2</v>
      </c>
      <c r="R23">
        <v>1</v>
      </c>
      <c r="S23">
        <v>0</v>
      </c>
      <c r="T23">
        <v>1</v>
      </c>
      <c r="U23">
        <v>41</v>
      </c>
    </row>
    <row r="24" spans="1:21" x14ac:dyDescent="0.25">
      <c r="A24" s="68" t="s">
        <v>2</v>
      </c>
      <c r="B24" s="68">
        <v>2</v>
      </c>
      <c r="C24" s="68">
        <v>1</v>
      </c>
      <c r="D24" s="68">
        <v>1</v>
      </c>
      <c r="E24" s="68">
        <v>0</v>
      </c>
      <c r="F24" s="68">
        <v>104</v>
      </c>
      <c r="P24" t="s">
        <v>2</v>
      </c>
      <c r="Q24">
        <v>2</v>
      </c>
      <c r="R24">
        <v>1</v>
      </c>
      <c r="S24">
        <v>1</v>
      </c>
      <c r="T24">
        <v>0</v>
      </c>
      <c r="U24">
        <v>104</v>
      </c>
    </row>
    <row r="25" spans="1:21" x14ac:dyDescent="0.25">
      <c r="A25" s="68" t="s">
        <v>2</v>
      </c>
      <c r="B25" s="68">
        <v>2</v>
      </c>
      <c r="C25" s="68">
        <v>1</v>
      </c>
      <c r="D25" s="68">
        <v>1</v>
      </c>
      <c r="E25" s="68">
        <v>1</v>
      </c>
      <c r="F25" s="68">
        <v>15</v>
      </c>
      <c r="P25" t="s">
        <v>2</v>
      </c>
      <c r="Q25">
        <v>2</v>
      </c>
      <c r="R25">
        <v>1</v>
      </c>
      <c r="S25">
        <v>1</v>
      </c>
      <c r="T25">
        <v>1</v>
      </c>
      <c r="U25">
        <v>15</v>
      </c>
    </row>
    <row r="26" spans="1:21" x14ac:dyDescent="0.25">
      <c r="A26" s="68" t="s">
        <v>2</v>
      </c>
      <c r="B26" s="68">
        <v>3</v>
      </c>
      <c r="C26" s="68">
        <v>0</v>
      </c>
      <c r="D26" s="68">
        <v>0</v>
      </c>
      <c r="E26" s="68">
        <v>0</v>
      </c>
      <c r="F26" s="68">
        <v>821</v>
      </c>
      <c r="P26" t="s">
        <v>2</v>
      </c>
      <c r="Q26">
        <v>3</v>
      </c>
      <c r="R26">
        <v>0</v>
      </c>
      <c r="S26">
        <v>0</v>
      </c>
      <c r="T26">
        <v>0</v>
      </c>
      <c r="U26">
        <v>821</v>
      </c>
    </row>
    <row r="27" spans="1:21" x14ac:dyDescent="0.25">
      <c r="A27" s="68" t="s">
        <v>2</v>
      </c>
      <c r="B27" s="68">
        <v>3</v>
      </c>
      <c r="C27" s="68">
        <v>0</v>
      </c>
      <c r="D27" s="68">
        <v>0</v>
      </c>
      <c r="E27" s="68">
        <v>1</v>
      </c>
      <c r="F27" s="68">
        <v>511</v>
      </c>
      <c r="P27" t="s">
        <v>2</v>
      </c>
      <c r="Q27">
        <v>3</v>
      </c>
      <c r="R27">
        <v>0</v>
      </c>
      <c r="S27">
        <v>0</v>
      </c>
      <c r="T27">
        <v>1</v>
      </c>
      <c r="U27">
        <v>511</v>
      </c>
    </row>
    <row r="28" spans="1:21" x14ac:dyDescent="0.25">
      <c r="A28" s="68" t="s">
        <v>2</v>
      </c>
      <c r="B28" s="68">
        <v>3</v>
      </c>
      <c r="C28" s="68">
        <v>0</v>
      </c>
      <c r="D28" s="68">
        <v>1</v>
      </c>
      <c r="E28" s="68">
        <v>0</v>
      </c>
      <c r="F28" s="68">
        <v>80</v>
      </c>
      <c r="P28" t="s">
        <v>2</v>
      </c>
      <c r="Q28">
        <v>3</v>
      </c>
      <c r="R28">
        <v>0</v>
      </c>
      <c r="S28">
        <v>1</v>
      </c>
      <c r="T28">
        <v>0</v>
      </c>
      <c r="U28">
        <v>80</v>
      </c>
    </row>
    <row r="29" spans="1:21" x14ac:dyDescent="0.25">
      <c r="A29" s="68" t="s">
        <v>2</v>
      </c>
      <c r="B29" s="68">
        <v>3</v>
      </c>
      <c r="C29" s="68">
        <v>0</v>
      </c>
      <c r="D29" s="68">
        <v>1</v>
      </c>
      <c r="E29" s="68">
        <v>1</v>
      </c>
      <c r="F29" s="68">
        <v>221</v>
      </c>
      <c r="P29" t="s">
        <v>2</v>
      </c>
      <c r="Q29">
        <v>3</v>
      </c>
      <c r="R29">
        <v>0</v>
      </c>
      <c r="S29">
        <v>1</v>
      </c>
      <c r="T29">
        <v>1</v>
      </c>
      <c r="U29">
        <v>221</v>
      </c>
    </row>
    <row r="30" spans="1:21" x14ac:dyDescent="0.25">
      <c r="A30" s="68" t="s">
        <v>2</v>
      </c>
      <c r="B30" s="68">
        <v>3</v>
      </c>
      <c r="C30" s="68">
        <v>1</v>
      </c>
      <c r="D30" s="68">
        <v>0</v>
      </c>
      <c r="E30" s="68">
        <v>0</v>
      </c>
      <c r="F30" s="68">
        <v>307</v>
      </c>
      <c r="P30" t="s">
        <v>2</v>
      </c>
      <c r="Q30">
        <v>3</v>
      </c>
      <c r="R30">
        <v>1</v>
      </c>
      <c r="S30">
        <v>0</v>
      </c>
      <c r="T30">
        <v>0</v>
      </c>
      <c r="U30">
        <v>307</v>
      </c>
    </row>
    <row r="31" spans="1:21" x14ac:dyDescent="0.25">
      <c r="A31" s="68" t="s">
        <v>2</v>
      </c>
      <c r="B31" s="68">
        <v>3</v>
      </c>
      <c r="C31" s="68">
        <v>1</v>
      </c>
      <c r="D31" s="68">
        <v>0</v>
      </c>
      <c r="E31" s="68">
        <v>1</v>
      </c>
      <c r="F31" s="68">
        <v>51</v>
      </c>
      <c r="P31" t="s">
        <v>2</v>
      </c>
      <c r="Q31">
        <v>3</v>
      </c>
      <c r="R31">
        <v>1</v>
      </c>
      <c r="S31">
        <v>0</v>
      </c>
      <c r="T31">
        <v>1</v>
      </c>
      <c r="U31">
        <v>51</v>
      </c>
    </row>
    <row r="32" spans="1:21" x14ac:dyDescent="0.25">
      <c r="A32" s="68" t="s">
        <v>2</v>
      </c>
      <c r="B32" s="68">
        <v>3</v>
      </c>
      <c r="C32" s="68">
        <v>1</v>
      </c>
      <c r="D32" s="68">
        <v>1</v>
      </c>
      <c r="E32" s="68">
        <v>0</v>
      </c>
      <c r="F32" s="68">
        <v>62</v>
      </c>
      <c r="P32" t="s">
        <v>2</v>
      </c>
      <c r="Q32">
        <v>3</v>
      </c>
      <c r="R32">
        <v>1</v>
      </c>
      <c r="S32">
        <v>1</v>
      </c>
      <c r="T32">
        <v>0</v>
      </c>
      <c r="U32">
        <v>62</v>
      </c>
    </row>
    <row r="33" spans="1:21" x14ac:dyDescent="0.25">
      <c r="A33" s="68" t="s">
        <v>2</v>
      </c>
      <c r="B33" s="68">
        <v>3</v>
      </c>
      <c r="C33" s="68">
        <v>1</v>
      </c>
      <c r="D33" s="68">
        <v>1</v>
      </c>
      <c r="E33" s="68">
        <v>1</v>
      </c>
      <c r="F33" s="68">
        <v>13</v>
      </c>
      <c r="P33" t="s">
        <v>2</v>
      </c>
      <c r="Q33">
        <v>3</v>
      </c>
      <c r="R33">
        <v>1</v>
      </c>
      <c r="S33">
        <v>1</v>
      </c>
      <c r="T33">
        <v>1</v>
      </c>
      <c r="U33">
        <v>13</v>
      </c>
    </row>
    <row r="34" spans="1:21" x14ac:dyDescent="0.25">
      <c r="A34" s="68" t="s">
        <v>4</v>
      </c>
      <c r="B34" s="68">
        <v>0</v>
      </c>
      <c r="C34" s="68">
        <v>0</v>
      </c>
      <c r="D34" s="68">
        <v>0</v>
      </c>
      <c r="E34" s="68">
        <v>0</v>
      </c>
      <c r="F34" s="68">
        <v>13733</v>
      </c>
      <c r="P34" t="s">
        <v>4</v>
      </c>
      <c r="Q34">
        <v>0</v>
      </c>
      <c r="R34">
        <v>0</v>
      </c>
      <c r="S34">
        <v>0</v>
      </c>
      <c r="T34">
        <v>0</v>
      </c>
      <c r="U34">
        <v>13733</v>
      </c>
    </row>
    <row r="35" spans="1:21" x14ac:dyDescent="0.25">
      <c r="A35" s="68" t="s">
        <v>4</v>
      </c>
      <c r="B35" s="68">
        <v>0</v>
      </c>
      <c r="C35" s="68">
        <v>0</v>
      </c>
      <c r="D35" s="68">
        <v>0</v>
      </c>
      <c r="E35" s="68">
        <v>1</v>
      </c>
      <c r="F35" s="68">
        <v>18424</v>
      </c>
      <c r="P35" t="s">
        <v>4</v>
      </c>
      <c r="Q35">
        <v>0</v>
      </c>
      <c r="R35">
        <v>0</v>
      </c>
      <c r="S35">
        <v>0</v>
      </c>
      <c r="T35">
        <v>1</v>
      </c>
      <c r="U35">
        <v>18424</v>
      </c>
    </row>
    <row r="36" spans="1:21" x14ac:dyDescent="0.25">
      <c r="A36" s="68" t="s">
        <v>4</v>
      </c>
      <c r="B36" s="68">
        <v>0</v>
      </c>
      <c r="C36" s="68">
        <v>0</v>
      </c>
      <c r="D36" s="68">
        <v>1</v>
      </c>
      <c r="E36" s="68">
        <v>0</v>
      </c>
      <c r="F36" s="68">
        <v>2029</v>
      </c>
      <c r="P36" t="s">
        <v>4</v>
      </c>
      <c r="Q36">
        <v>0</v>
      </c>
      <c r="R36">
        <v>0</v>
      </c>
      <c r="S36">
        <v>1</v>
      </c>
      <c r="T36">
        <v>0</v>
      </c>
      <c r="U36">
        <v>2029</v>
      </c>
    </row>
    <row r="37" spans="1:21" x14ac:dyDescent="0.25">
      <c r="A37" s="68" t="s">
        <v>4</v>
      </c>
      <c r="B37" s="68">
        <v>0</v>
      </c>
      <c r="C37" s="68">
        <v>0</v>
      </c>
      <c r="D37" s="68">
        <v>1</v>
      </c>
      <c r="E37" s="68">
        <v>1</v>
      </c>
      <c r="F37" s="68">
        <v>7269</v>
      </c>
      <c r="P37" t="s">
        <v>4</v>
      </c>
      <c r="Q37">
        <v>0</v>
      </c>
      <c r="R37">
        <v>0</v>
      </c>
      <c r="S37">
        <v>1</v>
      </c>
      <c r="T37">
        <v>1</v>
      </c>
      <c r="U37">
        <v>7269</v>
      </c>
    </row>
    <row r="38" spans="1:21" x14ac:dyDescent="0.25">
      <c r="A38" s="68" t="s">
        <v>4</v>
      </c>
      <c r="B38" s="68">
        <v>0</v>
      </c>
      <c r="C38" s="68">
        <v>1</v>
      </c>
      <c r="D38" s="68">
        <v>0</v>
      </c>
      <c r="E38" s="68">
        <v>0</v>
      </c>
      <c r="F38" s="68">
        <v>2251</v>
      </c>
      <c r="P38" t="s">
        <v>4</v>
      </c>
      <c r="Q38">
        <v>0</v>
      </c>
      <c r="R38">
        <v>1</v>
      </c>
      <c r="S38">
        <v>0</v>
      </c>
      <c r="T38">
        <v>0</v>
      </c>
      <c r="U38">
        <v>2251</v>
      </c>
    </row>
    <row r="39" spans="1:21" x14ac:dyDescent="0.25">
      <c r="A39" s="68" t="s">
        <v>4</v>
      </c>
      <c r="B39" s="68">
        <v>0</v>
      </c>
      <c r="C39" s="68">
        <v>1</v>
      </c>
      <c r="D39" s="68">
        <v>0</v>
      </c>
      <c r="E39" s="68">
        <v>1</v>
      </c>
      <c r="F39" s="68">
        <v>42422</v>
      </c>
      <c r="P39" t="s">
        <v>4</v>
      </c>
      <c r="Q39">
        <v>0</v>
      </c>
      <c r="R39">
        <v>1</v>
      </c>
      <c r="S39">
        <v>0</v>
      </c>
      <c r="T39">
        <v>1</v>
      </c>
      <c r="U39">
        <v>42422</v>
      </c>
    </row>
    <row r="40" spans="1:21" x14ac:dyDescent="0.25">
      <c r="A40" s="68" t="s">
        <v>4</v>
      </c>
      <c r="B40" s="68">
        <v>0</v>
      </c>
      <c r="C40" s="68">
        <v>1</v>
      </c>
      <c r="D40" s="68">
        <v>1</v>
      </c>
      <c r="E40" s="68">
        <v>0</v>
      </c>
      <c r="F40" s="68">
        <v>1704</v>
      </c>
      <c r="P40" t="s">
        <v>4</v>
      </c>
      <c r="Q40">
        <v>0</v>
      </c>
      <c r="R40">
        <v>1</v>
      </c>
      <c r="S40">
        <v>1</v>
      </c>
      <c r="T40">
        <v>0</v>
      </c>
      <c r="U40">
        <v>1704</v>
      </c>
    </row>
    <row r="41" spans="1:21" x14ac:dyDescent="0.25">
      <c r="A41" s="68" t="s">
        <v>4</v>
      </c>
      <c r="B41" s="68">
        <v>0</v>
      </c>
      <c r="C41" s="68">
        <v>1</v>
      </c>
      <c r="D41" s="68">
        <v>1</v>
      </c>
      <c r="E41" s="68">
        <v>1</v>
      </c>
      <c r="F41" s="68">
        <v>32718</v>
      </c>
      <c r="P41" t="s">
        <v>4</v>
      </c>
      <c r="Q41">
        <v>0</v>
      </c>
      <c r="R41">
        <v>1</v>
      </c>
      <c r="S41">
        <v>1</v>
      </c>
      <c r="T41">
        <v>1</v>
      </c>
      <c r="U41">
        <v>32718</v>
      </c>
    </row>
    <row r="42" spans="1:21" x14ac:dyDescent="0.25">
      <c r="A42" s="68" t="s">
        <v>4</v>
      </c>
      <c r="B42" s="68">
        <v>1</v>
      </c>
      <c r="C42" s="68">
        <v>0</v>
      </c>
      <c r="D42" s="68">
        <v>0</v>
      </c>
      <c r="E42" s="68">
        <v>0</v>
      </c>
      <c r="F42" s="68">
        <v>2286</v>
      </c>
      <c r="P42" t="s">
        <v>4</v>
      </c>
      <c r="Q42">
        <v>1</v>
      </c>
      <c r="R42">
        <v>0</v>
      </c>
      <c r="S42">
        <v>0</v>
      </c>
      <c r="T42">
        <v>0</v>
      </c>
      <c r="U42">
        <v>2286</v>
      </c>
    </row>
    <row r="43" spans="1:21" x14ac:dyDescent="0.25">
      <c r="A43" s="68" t="s">
        <v>4</v>
      </c>
      <c r="B43" s="68">
        <v>1</v>
      </c>
      <c r="C43" s="68">
        <v>0</v>
      </c>
      <c r="D43" s="68">
        <v>0</v>
      </c>
      <c r="E43" s="68">
        <v>1</v>
      </c>
      <c r="F43" s="68">
        <v>1668</v>
      </c>
      <c r="P43" t="s">
        <v>4</v>
      </c>
      <c r="Q43">
        <v>1</v>
      </c>
      <c r="R43">
        <v>0</v>
      </c>
      <c r="S43">
        <v>0</v>
      </c>
      <c r="T43">
        <v>1</v>
      </c>
      <c r="U43">
        <v>1668</v>
      </c>
    </row>
    <row r="44" spans="1:21" x14ac:dyDescent="0.25">
      <c r="A44" s="68" t="s">
        <v>4</v>
      </c>
      <c r="B44" s="68">
        <v>1</v>
      </c>
      <c r="C44" s="68">
        <v>0</v>
      </c>
      <c r="D44" s="68">
        <v>1</v>
      </c>
      <c r="E44" s="68">
        <v>0</v>
      </c>
      <c r="F44" s="68">
        <v>129</v>
      </c>
      <c r="P44" t="s">
        <v>4</v>
      </c>
      <c r="Q44">
        <v>1</v>
      </c>
      <c r="R44">
        <v>0</v>
      </c>
      <c r="S44">
        <v>1</v>
      </c>
      <c r="T44">
        <v>0</v>
      </c>
      <c r="U44">
        <v>129</v>
      </c>
    </row>
    <row r="45" spans="1:21" x14ac:dyDescent="0.25">
      <c r="A45" s="68" t="s">
        <v>4</v>
      </c>
      <c r="B45" s="68">
        <v>1</v>
      </c>
      <c r="C45" s="68">
        <v>0</v>
      </c>
      <c r="D45" s="68">
        <v>1</v>
      </c>
      <c r="E45" s="68">
        <v>1</v>
      </c>
      <c r="F45" s="68">
        <v>436</v>
      </c>
      <c r="P45" t="s">
        <v>4</v>
      </c>
      <c r="Q45">
        <v>1</v>
      </c>
      <c r="R45">
        <v>0</v>
      </c>
      <c r="S45">
        <v>1</v>
      </c>
      <c r="T45">
        <v>1</v>
      </c>
      <c r="U45">
        <v>436</v>
      </c>
    </row>
    <row r="46" spans="1:21" x14ac:dyDescent="0.25">
      <c r="A46" s="68" t="s">
        <v>4</v>
      </c>
      <c r="B46" s="68">
        <v>1</v>
      </c>
      <c r="C46" s="68">
        <v>1</v>
      </c>
      <c r="D46" s="68">
        <v>0</v>
      </c>
      <c r="E46" s="68">
        <v>0</v>
      </c>
      <c r="F46" s="68">
        <v>163</v>
      </c>
      <c r="P46" t="s">
        <v>4</v>
      </c>
      <c r="Q46">
        <v>1</v>
      </c>
      <c r="R46">
        <v>1</v>
      </c>
      <c r="S46">
        <v>0</v>
      </c>
      <c r="T46">
        <v>0</v>
      </c>
      <c r="U46">
        <v>163</v>
      </c>
    </row>
    <row r="47" spans="1:21" x14ac:dyDescent="0.25">
      <c r="A47" s="68" t="s">
        <v>4</v>
      </c>
      <c r="B47" s="68">
        <v>1</v>
      </c>
      <c r="C47" s="68">
        <v>1</v>
      </c>
      <c r="D47" s="68">
        <v>0</v>
      </c>
      <c r="E47" s="68">
        <v>1</v>
      </c>
      <c r="F47" s="68">
        <v>3061</v>
      </c>
      <c r="P47" t="s">
        <v>4</v>
      </c>
      <c r="Q47">
        <v>1</v>
      </c>
      <c r="R47">
        <v>1</v>
      </c>
      <c r="S47">
        <v>0</v>
      </c>
      <c r="T47">
        <v>1</v>
      </c>
      <c r="U47">
        <v>3061</v>
      </c>
    </row>
    <row r="48" spans="1:21" x14ac:dyDescent="0.25">
      <c r="A48" s="68" t="s">
        <v>4</v>
      </c>
      <c r="B48" s="68">
        <v>1</v>
      </c>
      <c r="C48" s="68">
        <v>1</v>
      </c>
      <c r="D48" s="68">
        <v>1</v>
      </c>
      <c r="E48" s="68">
        <v>0</v>
      </c>
      <c r="F48" s="68">
        <v>87</v>
      </c>
      <c r="P48" t="s">
        <v>4</v>
      </c>
      <c r="Q48">
        <v>1</v>
      </c>
      <c r="R48">
        <v>1</v>
      </c>
      <c r="S48">
        <v>1</v>
      </c>
      <c r="T48">
        <v>0</v>
      </c>
      <c r="U48">
        <v>87</v>
      </c>
    </row>
    <row r="49" spans="1:21" x14ac:dyDescent="0.25">
      <c r="A49" s="68" t="s">
        <v>4</v>
      </c>
      <c r="B49" s="68">
        <v>1</v>
      </c>
      <c r="C49" s="68">
        <v>1</v>
      </c>
      <c r="D49" s="68">
        <v>1</v>
      </c>
      <c r="E49" s="68">
        <v>1</v>
      </c>
      <c r="F49" s="68">
        <v>1588</v>
      </c>
      <c r="P49" t="s">
        <v>4</v>
      </c>
      <c r="Q49">
        <v>1</v>
      </c>
      <c r="R49">
        <v>1</v>
      </c>
      <c r="S49">
        <v>1</v>
      </c>
      <c r="T49">
        <v>1</v>
      </c>
      <c r="U49">
        <v>1588</v>
      </c>
    </row>
    <row r="50" spans="1:21" x14ac:dyDescent="0.25">
      <c r="A50" s="68" t="s">
        <v>4</v>
      </c>
      <c r="B50" s="68">
        <v>2</v>
      </c>
      <c r="C50" s="68">
        <v>0</v>
      </c>
      <c r="D50" s="68">
        <v>0</v>
      </c>
      <c r="E50" s="68">
        <v>0</v>
      </c>
      <c r="F50" s="68">
        <v>1488</v>
      </c>
      <c r="P50" t="s">
        <v>4</v>
      </c>
      <c r="Q50">
        <v>2</v>
      </c>
      <c r="R50">
        <v>0</v>
      </c>
      <c r="S50">
        <v>0</v>
      </c>
      <c r="T50">
        <v>0</v>
      </c>
      <c r="U50">
        <v>1488</v>
      </c>
    </row>
    <row r="51" spans="1:21" x14ac:dyDescent="0.25">
      <c r="A51" s="68" t="s">
        <v>4</v>
      </c>
      <c r="B51" s="68">
        <v>2</v>
      </c>
      <c r="C51" s="68">
        <v>0</v>
      </c>
      <c r="D51" s="68">
        <v>0</v>
      </c>
      <c r="E51" s="68">
        <v>1</v>
      </c>
      <c r="F51" s="68">
        <v>857</v>
      </c>
      <c r="P51" t="s">
        <v>4</v>
      </c>
      <c r="Q51">
        <v>2</v>
      </c>
      <c r="R51">
        <v>0</v>
      </c>
      <c r="S51">
        <v>0</v>
      </c>
      <c r="T51">
        <v>1</v>
      </c>
      <c r="U51">
        <v>857</v>
      </c>
    </row>
    <row r="52" spans="1:21" x14ac:dyDescent="0.25">
      <c r="A52" s="68" t="s">
        <v>4</v>
      </c>
      <c r="B52" s="68">
        <v>2</v>
      </c>
      <c r="C52" s="68">
        <v>0</v>
      </c>
      <c r="D52" s="68">
        <v>1</v>
      </c>
      <c r="E52" s="68">
        <v>0</v>
      </c>
      <c r="F52" s="68">
        <v>117</v>
      </c>
      <c r="P52" t="s">
        <v>4</v>
      </c>
      <c r="Q52">
        <v>2</v>
      </c>
      <c r="R52">
        <v>0</v>
      </c>
      <c r="S52">
        <v>1</v>
      </c>
      <c r="T52">
        <v>0</v>
      </c>
      <c r="U52">
        <v>117</v>
      </c>
    </row>
    <row r="53" spans="1:21" x14ac:dyDescent="0.25">
      <c r="A53" s="68" t="s">
        <v>4</v>
      </c>
      <c r="B53" s="68">
        <v>2</v>
      </c>
      <c r="C53" s="68">
        <v>0</v>
      </c>
      <c r="D53" s="68">
        <v>1</v>
      </c>
      <c r="E53" s="68">
        <v>1</v>
      </c>
      <c r="F53" s="68">
        <v>166</v>
      </c>
      <c r="P53" t="s">
        <v>4</v>
      </c>
      <c r="Q53">
        <v>2</v>
      </c>
      <c r="R53">
        <v>0</v>
      </c>
      <c r="S53">
        <v>1</v>
      </c>
      <c r="T53">
        <v>1</v>
      </c>
      <c r="U53">
        <v>166</v>
      </c>
    </row>
    <row r="54" spans="1:21" x14ac:dyDescent="0.25">
      <c r="A54" s="68" t="s">
        <v>4</v>
      </c>
      <c r="B54" s="68">
        <v>2</v>
      </c>
      <c r="C54" s="68">
        <v>1</v>
      </c>
      <c r="D54" s="68">
        <v>0</v>
      </c>
      <c r="E54" s="68">
        <v>0</v>
      </c>
      <c r="F54" s="68">
        <v>122</v>
      </c>
      <c r="P54" t="s">
        <v>4</v>
      </c>
      <c r="Q54">
        <v>2</v>
      </c>
      <c r="R54">
        <v>1</v>
      </c>
      <c r="S54">
        <v>0</v>
      </c>
      <c r="T54">
        <v>0</v>
      </c>
      <c r="U54">
        <v>122</v>
      </c>
    </row>
    <row r="55" spans="1:21" x14ac:dyDescent="0.25">
      <c r="A55" s="68" t="s">
        <v>4</v>
      </c>
      <c r="B55" s="68">
        <v>2</v>
      </c>
      <c r="C55" s="68">
        <v>1</v>
      </c>
      <c r="D55" s="68">
        <v>0</v>
      </c>
      <c r="E55" s="68">
        <v>1</v>
      </c>
      <c r="F55" s="68">
        <v>1265</v>
      </c>
      <c r="P55" t="s">
        <v>4</v>
      </c>
      <c r="Q55">
        <v>2</v>
      </c>
      <c r="R55">
        <v>1</v>
      </c>
      <c r="S55">
        <v>0</v>
      </c>
      <c r="T55">
        <v>1</v>
      </c>
      <c r="U55">
        <v>1265</v>
      </c>
    </row>
    <row r="56" spans="1:21" x14ac:dyDescent="0.25">
      <c r="A56" s="68" t="s">
        <v>4</v>
      </c>
      <c r="B56" s="68">
        <v>2</v>
      </c>
      <c r="C56" s="68">
        <v>1</v>
      </c>
      <c r="D56" s="68">
        <v>1</v>
      </c>
      <c r="E56" s="68">
        <v>0</v>
      </c>
      <c r="F56" s="68">
        <v>34</v>
      </c>
      <c r="P56" t="s">
        <v>4</v>
      </c>
      <c r="Q56">
        <v>2</v>
      </c>
      <c r="R56">
        <v>1</v>
      </c>
      <c r="S56">
        <v>1</v>
      </c>
      <c r="T56">
        <v>0</v>
      </c>
      <c r="U56">
        <v>34</v>
      </c>
    </row>
    <row r="57" spans="1:21" x14ac:dyDescent="0.25">
      <c r="A57" s="68" t="s">
        <v>4</v>
      </c>
      <c r="B57" s="68">
        <v>2</v>
      </c>
      <c r="C57" s="68">
        <v>1</v>
      </c>
      <c r="D57" s="68">
        <v>1</v>
      </c>
      <c r="E57" s="68">
        <v>1</v>
      </c>
      <c r="F57" s="68">
        <v>436</v>
      </c>
      <c r="P57" t="s">
        <v>4</v>
      </c>
      <c r="Q57">
        <v>2</v>
      </c>
      <c r="R57">
        <v>1</v>
      </c>
      <c r="S57">
        <v>1</v>
      </c>
      <c r="T57">
        <v>1</v>
      </c>
      <c r="U57">
        <v>436</v>
      </c>
    </row>
    <row r="58" spans="1:21" x14ac:dyDescent="0.25">
      <c r="A58" s="68" t="s">
        <v>4</v>
      </c>
      <c r="B58" s="68">
        <v>3</v>
      </c>
      <c r="C58" s="68">
        <v>0</v>
      </c>
      <c r="D58" s="68">
        <v>0</v>
      </c>
      <c r="E58" s="68">
        <v>0</v>
      </c>
      <c r="F58" s="68">
        <v>1669</v>
      </c>
      <c r="P58" t="s">
        <v>4</v>
      </c>
      <c r="Q58">
        <v>3</v>
      </c>
      <c r="R58">
        <v>0</v>
      </c>
      <c r="S58">
        <v>0</v>
      </c>
      <c r="T58">
        <v>0</v>
      </c>
      <c r="U58">
        <v>1669</v>
      </c>
    </row>
    <row r="59" spans="1:21" x14ac:dyDescent="0.25">
      <c r="A59" s="68" t="s">
        <v>4</v>
      </c>
      <c r="B59" s="68">
        <v>3</v>
      </c>
      <c r="C59" s="68">
        <v>0</v>
      </c>
      <c r="D59" s="68">
        <v>0</v>
      </c>
      <c r="E59" s="68">
        <v>1</v>
      </c>
      <c r="F59" s="68">
        <v>572</v>
      </c>
      <c r="P59" t="s">
        <v>4</v>
      </c>
      <c r="Q59">
        <v>3</v>
      </c>
      <c r="R59">
        <v>0</v>
      </c>
      <c r="S59">
        <v>0</v>
      </c>
      <c r="T59">
        <v>1</v>
      </c>
      <c r="U59">
        <v>572</v>
      </c>
    </row>
    <row r="60" spans="1:21" x14ac:dyDescent="0.25">
      <c r="A60" s="68" t="s">
        <v>4</v>
      </c>
      <c r="B60" s="68">
        <v>3</v>
      </c>
      <c r="C60" s="68">
        <v>0</v>
      </c>
      <c r="D60" s="68">
        <v>1</v>
      </c>
      <c r="E60" s="68">
        <v>0</v>
      </c>
      <c r="F60" s="68">
        <v>74</v>
      </c>
      <c r="P60" t="s">
        <v>4</v>
      </c>
      <c r="Q60">
        <v>3</v>
      </c>
      <c r="R60">
        <v>0</v>
      </c>
      <c r="S60">
        <v>1</v>
      </c>
      <c r="T60">
        <v>0</v>
      </c>
      <c r="U60">
        <v>74</v>
      </c>
    </row>
    <row r="61" spans="1:21" x14ac:dyDescent="0.25">
      <c r="A61" s="68" t="s">
        <v>4</v>
      </c>
      <c r="B61" s="68">
        <v>3</v>
      </c>
      <c r="C61" s="68">
        <v>0</v>
      </c>
      <c r="D61" s="68">
        <v>1</v>
      </c>
      <c r="E61" s="68">
        <v>1</v>
      </c>
      <c r="F61" s="68">
        <v>72</v>
      </c>
      <c r="P61" t="s">
        <v>4</v>
      </c>
      <c r="Q61">
        <v>3</v>
      </c>
      <c r="R61">
        <v>0</v>
      </c>
      <c r="S61">
        <v>1</v>
      </c>
      <c r="T61">
        <v>1</v>
      </c>
      <c r="U61">
        <v>72</v>
      </c>
    </row>
    <row r="62" spans="1:21" x14ac:dyDescent="0.25">
      <c r="A62" s="68" t="s">
        <v>4</v>
      </c>
      <c r="B62" s="68">
        <v>3</v>
      </c>
      <c r="C62" s="68">
        <v>1</v>
      </c>
      <c r="D62" s="68">
        <v>0</v>
      </c>
      <c r="E62" s="68">
        <v>0</v>
      </c>
      <c r="F62" s="68">
        <v>102</v>
      </c>
      <c r="P62" t="s">
        <v>4</v>
      </c>
      <c r="Q62">
        <v>3</v>
      </c>
      <c r="R62">
        <v>1</v>
      </c>
      <c r="S62">
        <v>0</v>
      </c>
      <c r="T62">
        <v>0</v>
      </c>
      <c r="U62">
        <v>102</v>
      </c>
    </row>
    <row r="63" spans="1:21" x14ac:dyDescent="0.25">
      <c r="A63" s="68" t="s">
        <v>4</v>
      </c>
      <c r="B63" s="68">
        <v>3</v>
      </c>
      <c r="C63" s="68">
        <v>1</v>
      </c>
      <c r="D63" s="68">
        <v>0</v>
      </c>
      <c r="E63" s="68">
        <v>1</v>
      </c>
      <c r="F63" s="68">
        <v>670</v>
      </c>
      <c r="P63" t="s">
        <v>4</v>
      </c>
      <c r="Q63">
        <v>3</v>
      </c>
      <c r="R63">
        <v>1</v>
      </c>
      <c r="S63">
        <v>0</v>
      </c>
      <c r="T63">
        <v>1</v>
      </c>
      <c r="U63">
        <v>670</v>
      </c>
    </row>
    <row r="64" spans="1:21" x14ac:dyDescent="0.25">
      <c r="A64" s="68" t="s">
        <v>4</v>
      </c>
      <c r="B64" s="68">
        <v>3</v>
      </c>
      <c r="C64" s="68">
        <v>1</v>
      </c>
      <c r="D64" s="68">
        <v>1</v>
      </c>
      <c r="E64" s="68">
        <v>0</v>
      </c>
      <c r="F64" s="68">
        <v>24</v>
      </c>
      <c r="P64" t="s">
        <v>4</v>
      </c>
      <c r="Q64">
        <v>3</v>
      </c>
      <c r="R64">
        <v>1</v>
      </c>
      <c r="S64">
        <v>1</v>
      </c>
      <c r="T64">
        <v>0</v>
      </c>
      <c r="U64">
        <v>24</v>
      </c>
    </row>
    <row r="65" spans="1:21" x14ac:dyDescent="0.25">
      <c r="A65" s="68" t="s">
        <v>4</v>
      </c>
      <c r="B65" s="68">
        <v>3</v>
      </c>
      <c r="C65" s="68">
        <v>1</v>
      </c>
      <c r="D65" s="68">
        <v>1</v>
      </c>
      <c r="E65" s="68">
        <v>1</v>
      </c>
      <c r="F65" s="68">
        <v>145</v>
      </c>
      <c r="P65" t="s">
        <v>4</v>
      </c>
      <c r="Q65">
        <v>3</v>
      </c>
      <c r="R65">
        <v>1</v>
      </c>
      <c r="S65">
        <v>1</v>
      </c>
      <c r="T65">
        <v>1</v>
      </c>
      <c r="U65">
        <v>145</v>
      </c>
    </row>
    <row r="66" spans="1:21" x14ac:dyDescent="0.25">
      <c r="A66" s="68" t="s">
        <v>15</v>
      </c>
      <c r="B66" s="68">
        <v>0</v>
      </c>
      <c r="C66" s="68">
        <v>0</v>
      </c>
      <c r="D66" s="68">
        <v>0</v>
      </c>
      <c r="E66" s="68">
        <v>0</v>
      </c>
      <c r="F66" s="68">
        <v>750</v>
      </c>
      <c r="P66" t="s">
        <v>15</v>
      </c>
      <c r="Q66">
        <v>0</v>
      </c>
      <c r="R66">
        <v>0</v>
      </c>
      <c r="S66">
        <v>0</v>
      </c>
      <c r="T66">
        <v>0</v>
      </c>
      <c r="U66">
        <v>750</v>
      </c>
    </row>
    <row r="67" spans="1:21" x14ac:dyDescent="0.25">
      <c r="A67" s="68" t="s">
        <v>15</v>
      </c>
      <c r="B67" s="68">
        <v>0</v>
      </c>
      <c r="C67" s="68">
        <v>0</v>
      </c>
      <c r="D67" s="68">
        <v>0</v>
      </c>
      <c r="E67" s="68">
        <v>1</v>
      </c>
      <c r="F67" s="68">
        <v>3315</v>
      </c>
      <c r="P67" t="s">
        <v>15</v>
      </c>
      <c r="Q67">
        <v>0</v>
      </c>
      <c r="R67">
        <v>0</v>
      </c>
      <c r="S67">
        <v>0</v>
      </c>
      <c r="T67">
        <v>1</v>
      </c>
      <c r="U67">
        <v>3315</v>
      </c>
    </row>
    <row r="68" spans="1:21" x14ac:dyDescent="0.25">
      <c r="A68" s="68" t="s">
        <v>15</v>
      </c>
      <c r="B68" s="68">
        <v>0</v>
      </c>
      <c r="C68" s="68">
        <v>0</v>
      </c>
      <c r="D68" s="68">
        <v>1</v>
      </c>
      <c r="E68" s="68">
        <v>0</v>
      </c>
      <c r="F68" s="68">
        <v>166</v>
      </c>
      <c r="P68" t="s">
        <v>15</v>
      </c>
      <c r="Q68">
        <v>0</v>
      </c>
      <c r="R68">
        <v>0</v>
      </c>
      <c r="S68">
        <v>1</v>
      </c>
      <c r="T68">
        <v>0</v>
      </c>
      <c r="U68">
        <v>166</v>
      </c>
    </row>
    <row r="69" spans="1:21" x14ac:dyDescent="0.25">
      <c r="A69" s="68" t="s">
        <v>15</v>
      </c>
      <c r="B69" s="68">
        <v>0</v>
      </c>
      <c r="C69" s="68">
        <v>0</v>
      </c>
      <c r="D69" s="68">
        <v>1</v>
      </c>
      <c r="E69" s="68">
        <v>1</v>
      </c>
      <c r="F69" s="68">
        <v>80</v>
      </c>
      <c r="P69" t="s">
        <v>15</v>
      </c>
      <c r="Q69">
        <v>0</v>
      </c>
      <c r="R69">
        <v>0</v>
      </c>
      <c r="S69">
        <v>1</v>
      </c>
      <c r="T69">
        <v>1</v>
      </c>
      <c r="U69">
        <v>80</v>
      </c>
    </row>
    <row r="70" spans="1:21" x14ac:dyDescent="0.25">
      <c r="A70" s="68" t="s">
        <v>15</v>
      </c>
      <c r="B70" s="68">
        <v>0</v>
      </c>
      <c r="C70" s="68">
        <v>1</v>
      </c>
      <c r="D70" s="68">
        <v>0</v>
      </c>
      <c r="E70" s="68">
        <v>0</v>
      </c>
      <c r="F70" s="68">
        <v>520</v>
      </c>
      <c r="P70" t="s">
        <v>15</v>
      </c>
      <c r="Q70">
        <v>0</v>
      </c>
      <c r="R70">
        <v>1</v>
      </c>
      <c r="S70">
        <v>0</v>
      </c>
      <c r="T70">
        <v>0</v>
      </c>
      <c r="U70">
        <v>520</v>
      </c>
    </row>
    <row r="71" spans="1:21" x14ac:dyDescent="0.25">
      <c r="A71" s="68" t="s">
        <v>15</v>
      </c>
      <c r="B71" s="68">
        <v>0</v>
      </c>
      <c r="C71" s="68">
        <v>1</v>
      </c>
      <c r="D71" s="68">
        <v>0</v>
      </c>
      <c r="E71" s="68">
        <v>1</v>
      </c>
      <c r="F71" s="68">
        <v>128</v>
      </c>
      <c r="P71" t="s">
        <v>15</v>
      </c>
      <c r="Q71">
        <v>0</v>
      </c>
      <c r="R71">
        <v>1</v>
      </c>
      <c r="S71">
        <v>0</v>
      </c>
      <c r="T71">
        <v>1</v>
      </c>
      <c r="U71">
        <v>128</v>
      </c>
    </row>
    <row r="72" spans="1:21" x14ac:dyDescent="0.25">
      <c r="A72" s="68" t="s">
        <v>15</v>
      </c>
      <c r="B72" s="68">
        <v>0</v>
      </c>
      <c r="C72" s="68">
        <v>1</v>
      </c>
      <c r="D72" s="68">
        <v>1</v>
      </c>
      <c r="E72" s="68">
        <v>0</v>
      </c>
      <c r="F72" s="68">
        <v>1783</v>
      </c>
      <c r="P72" t="s">
        <v>15</v>
      </c>
      <c r="Q72">
        <v>0</v>
      </c>
      <c r="R72">
        <v>1</v>
      </c>
      <c r="S72">
        <v>1</v>
      </c>
      <c r="T72">
        <v>0</v>
      </c>
      <c r="U72">
        <v>1783</v>
      </c>
    </row>
    <row r="73" spans="1:21" x14ac:dyDescent="0.25">
      <c r="A73" s="68" t="s">
        <v>15</v>
      </c>
      <c r="B73" s="68">
        <v>0</v>
      </c>
      <c r="C73" s="68">
        <v>1</v>
      </c>
      <c r="D73" s="68">
        <v>1</v>
      </c>
      <c r="E73" s="68">
        <v>1</v>
      </c>
      <c r="F73" s="68">
        <v>401</v>
      </c>
      <c r="P73" t="s">
        <v>15</v>
      </c>
      <c r="Q73">
        <v>0</v>
      </c>
      <c r="R73">
        <v>1</v>
      </c>
      <c r="S73">
        <v>1</v>
      </c>
      <c r="T73">
        <v>1</v>
      </c>
      <c r="U73">
        <v>401</v>
      </c>
    </row>
    <row r="74" spans="1:21" x14ac:dyDescent="0.25">
      <c r="A74" s="68" t="s">
        <v>15</v>
      </c>
      <c r="B74" s="68">
        <v>1</v>
      </c>
      <c r="C74" s="68">
        <v>0</v>
      </c>
      <c r="D74" s="68">
        <v>0</v>
      </c>
      <c r="E74" s="68">
        <v>0</v>
      </c>
      <c r="F74" s="68">
        <v>57</v>
      </c>
      <c r="P74" t="s">
        <v>15</v>
      </c>
      <c r="Q74">
        <v>1</v>
      </c>
      <c r="R74">
        <v>0</v>
      </c>
      <c r="S74">
        <v>0</v>
      </c>
      <c r="T74">
        <v>0</v>
      </c>
      <c r="U74">
        <v>57</v>
      </c>
    </row>
    <row r="75" spans="1:21" x14ac:dyDescent="0.25">
      <c r="A75" s="68" t="s">
        <v>15</v>
      </c>
      <c r="B75" s="68">
        <v>1</v>
      </c>
      <c r="C75" s="68">
        <v>0</v>
      </c>
      <c r="D75" s="68">
        <v>0</v>
      </c>
      <c r="E75" s="68">
        <v>1</v>
      </c>
      <c r="F75" s="68">
        <v>150</v>
      </c>
      <c r="P75" t="s">
        <v>15</v>
      </c>
      <c r="Q75">
        <v>1</v>
      </c>
      <c r="R75">
        <v>0</v>
      </c>
      <c r="S75">
        <v>0</v>
      </c>
      <c r="T75">
        <v>1</v>
      </c>
      <c r="U75">
        <v>150</v>
      </c>
    </row>
    <row r="76" spans="1:21" x14ac:dyDescent="0.25">
      <c r="A76" s="68" t="s">
        <v>15</v>
      </c>
      <c r="B76" s="68">
        <v>1</v>
      </c>
      <c r="C76" s="68">
        <v>0</v>
      </c>
      <c r="D76" s="68">
        <v>1</v>
      </c>
      <c r="E76" s="68">
        <v>0</v>
      </c>
      <c r="F76" s="68">
        <v>13</v>
      </c>
      <c r="P76" t="s">
        <v>15</v>
      </c>
      <c r="Q76">
        <v>1</v>
      </c>
      <c r="R76">
        <v>0</v>
      </c>
      <c r="S76">
        <v>1</v>
      </c>
      <c r="T76">
        <v>0</v>
      </c>
      <c r="U76">
        <v>13</v>
      </c>
    </row>
    <row r="77" spans="1:21" x14ac:dyDescent="0.25">
      <c r="A77" s="68" t="s">
        <v>15</v>
      </c>
      <c r="B77" s="68">
        <v>1</v>
      </c>
      <c r="C77" s="68">
        <v>0</v>
      </c>
      <c r="D77" s="68">
        <v>1</v>
      </c>
      <c r="E77" s="68">
        <v>1</v>
      </c>
      <c r="F77" s="68">
        <v>4</v>
      </c>
      <c r="P77" t="s">
        <v>15</v>
      </c>
      <c r="Q77">
        <v>1</v>
      </c>
      <c r="R77">
        <v>0</v>
      </c>
      <c r="S77">
        <v>1</v>
      </c>
      <c r="T77">
        <v>1</v>
      </c>
      <c r="U77">
        <v>4</v>
      </c>
    </row>
    <row r="78" spans="1:21" x14ac:dyDescent="0.25">
      <c r="A78" s="68" t="s">
        <v>15</v>
      </c>
      <c r="B78" s="68">
        <v>1</v>
      </c>
      <c r="C78" s="68">
        <v>1</v>
      </c>
      <c r="D78" s="68">
        <v>0</v>
      </c>
      <c r="E78" s="68">
        <v>0</v>
      </c>
      <c r="F78" s="68">
        <v>69</v>
      </c>
      <c r="P78" t="s">
        <v>15</v>
      </c>
      <c r="Q78">
        <v>1</v>
      </c>
      <c r="R78">
        <v>1</v>
      </c>
      <c r="S78">
        <v>0</v>
      </c>
      <c r="T78">
        <v>0</v>
      </c>
      <c r="U78">
        <v>69</v>
      </c>
    </row>
    <row r="79" spans="1:21" x14ac:dyDescent="0.25">
      <c r="A79" s="68" t="s">
        <v>15</v>
      </c>
      <c r="B79" s="68">
        <v>1</v>
      </c>
      <c r="C79" s="68">
        <v>1</v>
      </c>
      <c r="D79" s="68">
        <v>0</v>
      </c>
      <c r="E79" s="68">
        <v>1</v>
      </c>
      <c r="F79" s="68">
        <v>11</v>
      </c>
      <c r="P79" t="s">
        <v>15</v>
      </c>
      <c r="Q79">
        <v>1</v>
      </c>
      <c r="R79">
        <v>1</v>
      </c>
      <c r="S79">
        <v>0</v>
      </c>
      <c r="T79">
        <v>1</v>
      </c>
      <c r="U79">
        <v>11</v>
      </c>
    </row>
    <row r="80" spans="1:21" x14ac:dyDescent="0.25">
      <c r="A80" s="68" t="s">
        <v>15</v>
      </c>
      <c r="B80" s="68">
        <v>1</v>
      </c>
      <c r="C80" s="68">
        <v>1</v>
      </c>
      <c r="D80" s="68">
        <v>1</v>
      </c>
      <c r="E80" s="68">
        <v>0</v>
      </c>
      <c r="F80" s="68">
        <v>81</v>
      </c>
      <c r="P80" t="s">
        <v>15</v>
      </c>
      <c r="Q80">
        <v>1</v>
      </c>
      <c r="R80">
        <v>1</v>
      </c>
      <c r="S80">
        <v>1</v>
      </c>
      <c r="T80">
        <v>0</v>
      </c>
      <c r="U80">
        <v>81</v>
      </c>
    </row>
    <row r="81" spans="1:21" x14ac:dyDescent="0.25">
      <c r="A81" s="68" t="s">
        <v>15</v>
      </c>
      <c r="B81" s="68">
        <v>1</v>
      </c>
      <c r="C81" s="68">
        <v>1</v>
      </c>
      <c r="D81" s="68">
        <v>1</v>
      </c>
      <c r="E81" s="68">
        <v>1</v>
      </c>
      <c r="F81" s="68">
        <v>22</v>
      </c>
      <c r="P81" t="s">
        <v>15</v>
      </c>
      <c r="Q81">
        <v>1</v>
      </c>
      <c r="R81">
        <v>1</v>
      </c>
      <c r="S81">
        <v>1</v>
      </c>
      <c r="T81">
        <v>1</v>
      </c>
      <c r="U81">
        <v>22</v>
      </c>
    </row>
    <row r="82" spans="1:21" x14ac:dyDescent="0.25">
      <c r="A82" s="68" t="s">
        <v>15</v>
      </c>
      <c r="B82" s="68">
        <v>2</v>
      </c>
      <c r="C82" s="68">
        <v>0</v>
      </c>
      <c r="D82" s="68">
        <v>0</v>
      </c>
      <c r="E82" s="68">
        <v>0</v>
      </c>
      <c r="F82" s="68">
        <v>40</v>
      </c>
      <c r="P82" t="s">
        <v>15</v>
      </c>
      <c r="Q82">
        <v>2</v>
      </c>
      <c r="R82">
        <v>0</v>
      </c>
      <c r="S82">
        <v>0</v>
      </c>
      <c r="T82">
        <v>0</v>
      </c>
      <c r="U82">
        <v>40</v>
      </c>
    </row>
    <row r="83" spans="1:21" x14ac:dyDescent="0.25">
      <c r="A83" s="68" t="s">
        <v>15</v>
      </c>
      <c r="B83" s="68">
        <v>2</v>
      </c>
      <c r="C83" s="68">
        <v>0</v>
      </c>
      <c r="D83" s="68">
        <v>0</v>
      </c>
      <c r="E83" s="68">
        <v>1</v>
      </c>
      <c r="F83" s="68">
        <v>25</v>
      </c>
      <c r="P83" t="s">
        <v>15</v>
      </c>
      <c r="Q83">
        <v>2</v>
      </c>
      <c r="R83">
        <v>0</v>
      </c>
      <c r="S83">
        <v>0</v>
      </c>
      <c r="T83">
        <v>1</v>
      </c>
      <c r="U83">
        <v>25</v>
      </c>
    </row>
    <row r="84" spans="1:21" x14ac:dyDescent="0.25">
      <c r="A84" s="68" t="s">
        <v>15</v>
      </c>
      <c r="B84" s="68">
        <v>2</v>
      </c>
      <c r="C84" s="68">
        <v>0</v>
      </c>
      <c r="D84" s="68">
        <v>1</v>
      </c>
      <c r="E84" s="68">
        <v>0</v>
      </c>
      <c r="F84" s="68">
        <v>8</v>
      </c>
      <c r="P84" t="s">
        <v>15</v>
      </c>
      <c r="Q84">
        <v>2</v>
      </c>
      <c r="R84">
        <v>0</v>
      </c>
      <c r="S84">
        <v>1</v>
      </c>
      <c r="T84">
        <v>0</v>
      </c>
      <c r="U84">
        <v>8</v>
      </c>
    </row>
    <row r="85" spans="1:21" x14ac:dyDescent="0.25">
      <c r="A85" s="68" t="s">
        <v>15</v>
      </c>
      <c r="B85" s="68">
        <v>2</v>
      </c>
      <c r="C85" s="68">
        <v>0</v>
      </c>
      <c r="D85" s="68">
        <v>1</v>
      </c>
      <c r="E85" s="68">
        <v>1</v>
      </c>
      <c r="F85" s="68">
        <v>1</v>
      </c>
      <c r="P85" t="s">
        <v>15</v>
      </c>
      <c r="Q85">
        <v>2</v>
      </c>
      <c r="R85">
        <v>0</v>
      </c>
      <c r="S85">
        <v>1</v>
      </c>
      <c r="T85">
        <v>1</v>
      </c>
      <c r="U85">
        <v>1</v>
      </c>
    </row>
    <row r="86" spans="1:21" x14ac:dyDescent="0.25">
      <c r="A86" s="68" t="s">
        <v>15</v>
      </c>
      <c r="B86" s="68">
        <v>2</v>
      </c>
      <c r="C86" s="68">
        <v>1</v>
      </c>
      <c r="D86" s="68">
        <v>0</v>
      </c>
      <c r="E86" s="68">
        <v>0</v>
      </c>
      <c r="F86" s="68">
        <v>42</v>
      </c>
      <c r="P86" t="s">
        <v>15</v>
      </c>
      <c r="Q86">
        <v>2</v>
      </c>
      <c r="R86">
        <v>1</v>
      </c>
      <c r="S86">
        <v>0</v>
      </c>
      <c r="T86">
        <v>0</v>
      </c>
      <c r="U86">
        <v>42</v>
      </c>
    </row>
    <row r="87" spans="1:21" x14ac:dyDescent="0.25">
      <c r="A87" s="68" t="s">
        <v>15</v>
      </c>
      <c r="B87" s="68">
        <v>2</v>
      </c>
      <c r="C87" s="68">
        <v>1</v>
      </c>
      <c r="D87" s="68">
        <v>0</v>
      </c>
      <c r="E87" s="68">
        <v>1</v>
      </c>
      <c r="F87" s="68">
        <v>5</v>
      </c>
      <c r="P87" t="s">
        <v>15</v>
      </c>
      <c r="Q87">
        <v>2</v>
      </c>
      <c r="R87">
        <v>1</v>
      </c>
      <c r="S87">
        <v>0</v>
      </c>
      <c r="T87">
        <v>1</v>
      </c>
      <c r="U87">
        <v>5</v>
      </c>
    </row>
    <row r="88" spans="1:21" x14ac:dyDescent="0.25">
      <c r="A88" s="68" t="s">
        <v>15</v>
      </c>
      <c r="B88" s="68">
        <v>2</v>
      </c>
      <c r="C88" s="68">
        <v>1</v>
      </c>
      <c r="D88" s="68">
        <v>1</v>
      </c>
      <c r="E88" s="68">
        <v>0</v>
      </c>
      <c r="F88" s="68">
        <v>24</v>
      </c>
      <c r="P88" t="s">
        <v>15</v>
      </c>
      <c r="Q88">
        <v>2</v>
      </c>
      <c r="R88">
        <v>1</v>
      </c>
      <c r="S88">
        <v>1</v>
      </c>
      <c r="T88">
        <v>0</v>
      </c>
      <c r="U88">
        <v>24</v>
      </c>
    </row>
    <row r="89" spans="1:21" x14ac:dyDescent="0.25">
      <c r="A89" s="68" t="s">
        <v>15</v>
      </c>
      <c r="B89" s="68">
        <v>2</v>
      </c>
      <c r="C89" s="68">
        <v>1</v>
      </c>
      <c r="D89" s="68">
        <v>1</v>
      </c>
      <c r="E89" s="68">
        <v>1</v>
      </c>
      <c r="F89" s="68">
        <v>3</v>
      </c>
      <c r="P89" t="s">
        <v>15</v>
      </c>
      <c r="Q89">
        <v>2</v>
      </c>
      <c r="R89">
        <v>1</v>
      </c>
      <c r="S89">
        <v>1</v>
      </c>
      <c r="T89">
        <v>1</v>
      </c>
      <c r="U89">
        <v>3</v>
      </c>
    </row>
    <row r="90" spans="1:21" x14ac:dyDescent="0.25">
      <c r="A90" s="68" t="s">
        <v>15</v>
      </c>
      <c r="B90" s="68">
        <v>3</v>
      </c>
      <c r="C90" s="68">
        <v>0</v>
      </c>
      <c r="D90" s="68">
        <v>0</v>
      </c>
      <c r="E90" s="68">
        <v>0</v>
      </c>
      <c r="F90" s="68">
        <v>38</v>
      </c>
      <c r="P90" t="s">
        <v>15</v>
      </c>
      <c r="Q90">
        <v>3</v>
      </c>
      <c r="R90">
        <v>0</v>
      </c>
      <c r="S90">
        <v>0</v>
      </c>
      <c r="T90">
        <v>0</v>
      </c>
      <c r="U90">
        <v>38</v>
      </c>
    </row>
    <row r="91" spans="1:21" x14ac:dyDescent="0.25">
      <c r="A91" s="68" t="s">
        <v>15</v>
      </c>
      <c r="B91" s="68">
        <v>3</v>
      </c>
      <c r="C91" s="68">
        <v>0</v>
      </c>
      <c r="D91" s="68">
        <v>0</v>
      </c>
      <c r="E91" s="68">
        <v>1</v>
      </c>
      <c r="F91" s="68">
        <v>14</v>
      </c>
      <c r="P91" t="s">
        <v>15</v>
      </c>
      <c r="Q91">
        <v>3</v>
      </c>
      <c r="R91">
        <v>0</v>
      </c>
      <c r="S91">
        <v>0</v>
      </c>
      <c r="T91">
        <v>1</v>
      </c>
      <c r="U91">
        <v>14</v>
      </c>
    </row>
    <row r="92" spans="1:21" x14ac:dyDescent="0.25">
      <c r="A92" s="68" t="s">
        <v>15</v>
      </c>
      <c r="B92" s="68">
        <v>3</v>
      </c>
      <c r="C92" s="68">
        <v>0</v>
      </c>
      <c r="D92" s="68">
        <v>1</v>
      </c>
      <c r="E92" s="68">
        <v>0</v>
      </c>
      <c r="F92" s="68">
        <v>3</v>
      </c>
      <c r="P92" t="s">
        <v>15</v>
      </c>
      <c r="Q92">
        <v>3</v>
      </c>
      <c r="R92">
        <v>0</v>
      </c>
      <c r="S92">
        <v>1</v>
      </c>
      <c r="T92">
        <v>0</v>
      </c>
      <c r="U92">
        <v>3</v>
      </c>
    </row>
    <row r="93" spans="1:21" x14ac:dyDescent="0.25">
      <c r="A93" s="68" t="s">
        <v>15</v>
      </c>
      <c r="B93" s="68">
        <v>3</v>
      </c>
      <c r="C93" s="68">
        <v>0</v>
      </c>
      <c r="D93" s="68">
        <v>1</v>
      </c>
      <c r="E93" s="68">
        <v>1</v>
      </c>
      <c r="F93" s="68">
        <v>1</v>
      </c>
      <c r="P93" t="s">
        <v>15</v>
      </c>
      <c r="Q93">
        <v>3</v>
      </c>
      <c r="R93">
        <v>0</v>
      </c>
      <c r="S93">
        <v>1</v>
      </c>
      <c r="T93">
        <v>1</v>
      </c>
      <c r="U93">
        <v>1</v>
      </c>
    </row>
    <row r="94" spans="1:21" x14ac:dyDescent="0.25">
      <c r="A94" s="68" t="s">
        <v>15</v>
      </c>
      <c r="B94" s="68">
        <v>3</v>
      </c>
      <c r="C94" s="68">
        <v>1</v>
      </c>
      <c r="D94" s="68">
        <v>0</v>
      </c>
      <c r="E94" s="68">
        <v>0</v>
      </c>
      <c r="F94" s="68">
        <v>45</v>
      </c>
      <c r="P94" t="s">
        <v>15</v>
      </c>
      <c r="Q94">
        <v>3</v>
      </c>
      <c r="R94">
        <v>1</v>
      </c>
      <c r="S94">
        <v>0</v>
      </c>
      <c r="T94">
        <v>0</v>
      </c>
      <c r="U94">
        <v>45</v>
      </c>
    </row>
    <row r="95" spans="1:21" x14ac:dyDescent="0.25">
      <c r="A95" s="68" t="s">
        <v>15</v>
      </c>
      <c r="B95" s="68">
        <v>3</v>
      </c>
      <c r="C95" s="68">
        <v>1</v>
      </c>
      <c r="D95" s="68">
        <v>0</v>
      </c>
      <c r="E95" s="68">
        <v>1</v>
      </c>
      <c r="F95" s="68">
        <v>3</v>
      </c>
      <c r="P95" t="s">
        <v>15</v>
      </c>
      <c r="Q95">
        <v>3</v>
      </c>
      <c r="R95">
        <v>1</v>
      </c>
      <c r="S95">
        <v>0</v>
      </c>
      <c r="T95">
        <v>1</v>
      </c>
      <c r="U95">
        <v>3</v>
      </c>
    </row>
    <row r="96" spans="1:21" x14ac:dyDescent="0.25">
      <c r="A96" s="68" t="s">
        <v>15</v>
      </c>
      <c r="B96" s="68">
        <v>3</v>
      </c>
      <c r="C96" s="68">
        <v>1</v>
      </c>
      <c r="D96" s="68">
        <v>1</v>
      </c>
      <c r="E96" s="68">
        <v>0</v>
      </c>
      <c r="F96" s="68">
        <v>11</v>
      </c>
      <c r="P96" t="s">
        <v>15</v>
      </c>
      <c r="Q96">
        <v>3</v>
      </c>
      <c r="R96">
        <v>1</v>
      </c>
      <c r="S96">
        <v>1</v>
      </c>
      <c r="T96">
        <v>0</v>
      </c>
      <c r="U96">
        <v>11</v>
      </c>
    </row>
    <row r="97" spans="1:21" x14ac:dyDescent="0.25">
      <c r="A97" s="68" t="s">
        <v>15</v>
      </c>
      <c r="B97" s="68">
        <v>3</v>
      </c>
      <c r="C97" s="68">
        <v>1</v>
      </c>
      <c r="D97" s="68">
        <v>1</v>
      </c>
      <c r="E97" s="68">
        <v>1</v>
      </c>
      <c r="F97" s="68">
        <v>1</v>
      </c>
      <c r="P97" t="s">
        <v>15</v>
      </c>
      <c r="Q97">
        <v>3</v>
      </c>
      <c r="R97">
        <v>1</v>
      </c>
      <c r="S97">
        <v>1</v>
      </c>
      <c r="T97">
        <v>1</v>
      </c>
      <c r="U97">
        <v>1</v>
      </c>
    </row>
    <row r="98" spans="1:21" x14ac:dyDescent="0.25">
      <c r="A98" s="68" t="s">
        <v>5</v>
      </c>
      <c r="B98" s="68">
        <v>0</v>
      </c>
      <c r="C98" s="68">
        <v>0</v>
      </c>
      <c r="D98" s="68">
        <v>0</v>
      </c>
      <c r="E98" s="68">
        <v>0</v>
      </c>
      <c r="F98" s="68">
        <v>13093</v>
      </c>
      <c r="P98" t="s">
        <v>5</v>
      </c>
      <c r="Q98">
        <v>0</v>
      </c>
      <c r="R98">
        <v>0</v>
      </c>
      <c r="S98">
        <v>0</v>
      </c>
      <c r="T98">
        <v>0</v>
      </c>
      <c r="U98">
        <v>13093</v>
      </c>
    </row>
    <row r="99" spans="1:21" x14ac:dyDescent="0.25">
      <c r="A99" s="68" t="s">
        <v>5</v>
      </c>
      <c r="B99" s="68">
        <v>0</v>
      </c>
      <c r="C99" s="68">
        <v>0</v>
      </c>
      <c r="D99" s="68">
        <v>0</v>
      </c>
      <c r="E99" s="68">
        <v>1</v>
      </c>
      <c r="F99" s="68">
        <v>24421</v>
      </c>
      <c r="P99" t="s">
        <v>5</v>
      </c>
      <c r="Q99">
        <v>0</v>
      </c>
      <c r="R99">
        <v>0</v>
      </c>
      <c r="S99">
        <v>0</v>
      </c>
      <c r="T99">
        <v>1</v>
      </c>
      <c r="U99">
        <v>24421</v>
      </c>
    </row>
    <row r="100" spans="1:21" x14ac:dyDescent="0.25">
      <c r="A100" s="68" t="s">
        <v>5</v>
      </c>
      <c r="B100" s="68">
        <v>0</v>
      </c>
      <c r="C100" s="68">
        <v>0</v>
      </c>
      <c r="D100" s="68">
        <v>1</v>
      </c>
      <c r="E100" s="68">
        <v>0</v>
      </c>
      <c r="F100" s="68">
        <v>4628</v>
      </c>
      <c r="P100" t="s">
        <v>5</v>
      </c>
      <c r="Q100">
        <v>0</v>
      </c>
      <c r="R100">
        <v>0</v>
      </c>
      <c r="S100">
        <v>1</v>
      </c>
      <c r="T100">
        <v>0</v>
      </c>
      <c r="U100">
        <v>4628</v>
      </c>
    </row>
    <row r="101" spans="1:21" x14ac:dyDescent="0.25">
      <c r="A101" s="68" t="s">
        <v>5</v>
      </c>
      <c r="B101" s="68">
        <v>0</v>
      </c>
      <c r="C101" s="68">
        <v>0</v>
      </c>
      <c r="D101" s="68">
        <v>1</v>
      </c>
      <c r="E101" s="68">
        <v>1</v>
      </c>
      <c r="F101" s="68">
        <v>14610</v>
      </c>
      <c r="P101" t="s">
        <v>5</v>
      </c>
      <c r="Q101">
        <v>0</v>
      </c>
      <c r="R101">
        <v>0</v>
      </c>
      <c r="S101">
        <v>1</v>
      </c>
      <c r="T101">
        <v>1</v>
      </c>
      <c r="U101">
        <v>14610</v>
      </c>
    </row>
    <row r="102" spans="1:21" x14ac:dyDescent="0.25">
      <c r="A102" s="68" t="s">
        <v>5</v>
      </c>
      <c r="B102" s="68">
        <v>0</v>
      </c>
      <c r="C102" s="68">
        <v>1</v>
      </c>
      <c r="D102" s="68">
        <v>0</v>
      </c>
      <c r="E102" s="68">
        <v>0</v>
      </c>
      <c r="F102" s="68">
        <v>434</v>
      </c>
      <c r="P102" t="s">
        <v>5</v>
      </c>
      <c r="Q102">
        <v>0</v>
      </c>
      <c r="R102">
        <v>1</v>
      </c>
      <c r="S102">
        <v>0</v>
      </c>
      <c r="T102">
        <v>0</v>
      </c>
      <c r="U102">
        <v>434</v>
      </c>
    </row>
    <row r="103" spans="1:21" x14ac:dyDescent="0.25">
      <c r="A103" s="68" t="s">
        <v>5</v>
      </c>
      <c r="B103" s="68">
        <v>0</v>
      </c>
      <c r="C103" s="68">
        <v>1</v>
      </c>
      <c r="D103" s="68">
        <v>0</v>
      </c>
      <c r="E103" s="68">
        <v>1</v>
      </c>
      <c r="F103" s="68">
        <v>269</v>
      </c>
      <c r="P103" t="s">
        <v>5</v>
      </c>
      <c r="Q103">
        <v>0</v>
      </c>
      <c r="R103">
        <v>1</v>
      </c>
      <c r="S103">
        <v>0</v>
      </c>
      <c r="T103">
        <v>1</v>
      </c>
      <c r="U103">
        <v>269</v>
      </c>
    </row>
    <row r="104" spans="1:21" x14ac:dyDescent="0.25">
      <c r="A104" s="68" t="s">
        <v>5</v>
      </c>
      <c r="B104" s="68">
        <v>0</v>
      </c>
      <c r="C104" s="68">
        <v>1</v>
      </c>
      <c r="D104" s="68">
        <v>1</v>
      </c>
      <c r="E104" s="68">
        <v>0</v>
      </c>
      <c r="F104" s="68">
        <v>767</v>
      </c>
      <c r="P104" t="s">
        <v>5</v>
      </c>
      <c r="Q104">
        <v>0</v>
      </c>
      <c r="R104">
        <v>1</v>
      </c>
      <c r="S104">
        <v>1</v>
      </c>
      <c r="T104">
        <v>0</v>
      </c>
      <c r="U104">
        <v>767</v>
      </c>
    </row>
    <row r="105" spans="1:21" x14ac:dyDescent="0.25">
      <c r="A105" s="68" t="s">
        <v>5</v>
      </c>
      <c r="B105" s="68">
        <v>0</v>
      </c>
      <c r="C105" s="68">
        <v>1</v>
      </c>
      <c r="D105" s="68">
        <v>1</v>
      </c>
      <c r="E105" s="68">
        <v>1</v>
      </c>
      <c r="F105" s="68">
        <v>635</v>
      </c>
      <c r="P105" t="s">
        <v>5</v>
      </c>
      <c r="Q105">
        <v>0</v>
      </c>
      <c r="R105">
        <v>1</v>
      </c>
      <c r="S105">
        <v>1</v>
      </c>
      <c r="T105">
        <v>1</v>
      </c>
      <c r="U105">
        <v>635</v>
      </c>
    </row>
    <row r="106" spans="1:21" x14ac:dyDescent="0.25">
      <c r="A106" s="68" t="s">
        <v>5</v>
      </c>
      <c r="B106" s="68">
        <v>1</v>
      </c>
      <c r="C106" s="68">
        <v>0</v>
      </c>
      <c r="D106" s="68">
        <v>0</v>
      </c>
      <c r="E106" s="68">
        <v>0</v>
      </c>
      <c r="F106" s="68">
        <v>2451</v>
      </c>
      <c r="P106" t="s">
        <v>5</v>
      </c>
      <c r="Q106">
        <v>1</v>
      </c>
      <c r="R106">
        <v>0</v>
      </c>
      <c r="S106">
        <v>0</v>
      </c>
      <c r="T106">
        <v>0</v>
      </c>
      <c r="U106">
        <v>2451</v>
      </c>
    </row>
    <row r="107" spans="1:21" x14ac:dyDescent="0.25">
      <c r="A107" s="68" t="s">
        <v>5</v>
      </c>
      <c r="B107" s="68">
        <v>1</v>
      </c>
      <c r="C107" s="68">
        <v>0</v>
      </c>
      <c r="D107" s="68">
        <v>0</v>
      </c>
      <c r="E107" s="68">
        <v>1</v>
      </c>
      <c r="F107" s="68">
        <v>3535</v>
      </c>
      <c r="P107" t="s">
        <v>5</v>
      </c>
      <c r="Q107">
        <v>1</v>
      </c>
      <c r="R107">
        <v>0</v>
      </c>
      <c r="S107">
        <v>0</v>
      </c>
      <c r="T107">
        <v>1</v>
      </c>
      <c r="U107">
        <v>3535</v>
      </c>
    </row>
    <row r="108" spans="1:21" x14ac:dyDescent="0.25">
      <c r="A108" s="68" t="s">
        <v>5</v>
      </c>
      <c r="B108" s="68">
        <v>1</v>
      </c>
      <c r="C108" s="68">
        <v>0</v>
      </c>
      <c r="D108" s="68">
        <v>1</v>
      </c>
      <c r="E108" s="68">
        <v>0</v>
      </c>
      <c r="F108" s="68">
        <v>387</v>
      </c>
      <c r="P108" t="s">
        <v>5</v>
      </c>
      <c r="Q108">
        <v>1</v>
      </c>
      <c r="R108">
        <v>0</v>
      </c>
      <c r="S108">
        <v>1</v>
      </c>
      <c r="T108">
        <v>0</v>
      </c>
      <c r="U108">
        <v>387</v>
      </c>
    </row>
    <row r="109" spans="1:21" x14ac:dyDescent="0.25">
      <c r="A109" s="68" t="s">
        <v>5</v>
      </c>
      <c r="B109" s="68">
        <v>1</v>
      </c>
      <c r="C109" s="68">
        <v>0</v>
      </c>
      <c r="D109" s="68">
        <v>1</v>
      </c>
      <c r="E109" s="68">
        <v>1</v>
      </c>
      <c r="F109" s="68">
        <v>1214</v>
      </c>
      <c r="P109" t="s">
        <v>5</v>
      </c>
      <c r="Q109">
        <v>1</v>
      </c>
      <c r="R109">
        <v>0</v>
      </c>
      <c r="S109">
        <v>1</v>
      </c>
      <c r="T109">
        <v>1</v>
      </c>
      <c r="U109">
        <v>1214</v>
      </c>
    </row>
    <row r="110" spans="1:21" x14ac:dyDescent="0.25">
      <c r="A110" s="68" t="s">
        <v>5</v>
      </c>
      <c r="B110" s="68">
        <v>1</v>
      </c>
      <c r="C110" s="68">
        <v>1</v>
      </c>
      <c r="D110" s="68">
        <v>0</v>
      </c>
      <c r="E110" s="68">
        <v>0</v>
      </c>
      <c r="F110" s="68">
        <v>80</v>
      </c>
      <c r="P110" t="s">
        <v>5</v>
      </c>
      <c r="Q110">
        <v>1</v>
      </c>
      <c r="R110">
        <v>1</v>
      </c>
      <c r="S110">
        <v>0</v>
      </c>
      <c r="T110">
        <v>0</v>
      </c>
      <c r="U110">
        <v>80</v>
      </c>
    </row>
    <row r="111" spans="1:21" x14ac:dyDescent="0.25">
      <c r="A111" s="68" t="s">
        <v>5</v>
      </c>
      <c r="B111" s="68">
        <v>1</v>
      </c>
      <c r="C111" s="68">
        <v>1</v>
      </c>
      <c r="D111" s="68">
        <v>0</v>
      </c>
      <c r="E111" s="68">
        <v>1</v>
      </c>
      <c r="F111" s="68">
        <v>32</v>
      </c>
      <c r="P111" t="s">
        <v>5</v>
      </c>
      <c r="Q111">
        <v>1</v>
      </c>
      <c r="R111">
        <v>1</v>
      </c>
      <c r="S111">
        <v>0</v>
      </c>
      <c r="T111">
        <v>1</v>
      </c>
      <c r="U111">
        <v>32</v>
      </c>
    </row>
    <row r="112" spans="1:21" x14ac:dyDescent="0.25">
      <c r="A112" s="68" t="s">
        <v>5</v>
      </c>
      <c r="B112" s="68">
        <v>1</v>
      </c>
      <c r="C112" s="68">
        <v>1</v>
      </c>
      <c r="D112" s="68">
        <v>1</v>
      </c>
      <c r="E112" s="68">
        <v>0</v>
      </c>
      <c r="F112" s="68">
        <v>51</v>
      </c>
      <c r="P112" t="s">
        <v>5</v>
      </c>
      <c r="Q112">
        <v>1</v>
      </c>
      <c r="R112">
        <v>1</v>
      </c>
      <c r="S112">
        <v>1</v>
      </c>
      <c r="T112">
        <v>0</v>
      </c>
      <c r="U112">
        <v>51</v>
      </c>
    </row>
    <row r="113" spans="1:21" x14ac:dyDescent="0.25">
      <c r="A113" s="68" t="s">
        <v>5</v>
      </c>
      <c r="B113" s="68">
        <v>1</v>
      </c>
      <c r="C113" s="68">
        <v>1</v>
      </c>
      <c r="D113" s="68">
        <v>1</v>
      </c>
      <c r="E113" s="68">
        <v>1</v>
      </c>
      <c r="F113" s="68">
        <v>31</v>
      </c>
      <c r="P113" t="s">
        <v>5</v>
      </c>
      <c r="Q113">
        <v>1</v>
      </c>
      <c r="R113">
        <v>1</v>
      </c>
      <c r="S113">
        <v>1</v>
      </c>
      <c r="T113">
        <v>1</v>
      </c>
      <c r="U113">
        <v>31</v>
      </c>
    </row>
    <row r="114" spans="1:21" x14ac:dyDescent="0.25">
      <c r="A114" s="68" t="s">
        <v>5</v>
      </c>
      <c r="B114" s="68">
        <v>2</v>
      </c>
      <c r="C114" s="68">
        <v>0</v>
      </c>
      <c r="D114" s="68">
        <v>0</v>
      </c>
      <c r="E114" s="68">
        <v>0</v>
      </c>
      <c r="F114" s="68">
        <v>1605</v>
      </c>
      <c r="P114" t="s">
        <v>5</v>
      </c>
      <c r="Q114">
        <v>2</v>
      </c>
      <c r="R114">
        <v>0</v>
      </c>
      <c r="S114">
        <v>0</v>
      </c>
      <c r="T114">
        <v>0</v>
      </c>
      <c r="U114">
        <v>1605</v>
      </c>
    </row>
    <row r="115" spans="1:21" x14ac:dyDescent="0.25">
      <c r="A115" s="68" t="s">
        <v>5</v>
      </c>
      <c r="B115" s="68">
        <v>2</v>
      </c>
      <c r="C115" s="68">
        <v>0</v>
      </c>
      <c r="D115" s="68">
        <v>0</v>
      </c>
      <c r="E115" s="68">
        <v>1</v>
      </c>
      <c r="F115" s="68">
        <v>2151</v>
      </c>
      <c r="P115" t="s">
        <v>5</v>
      </c>
      <c r="Q115">
        <v>2</v>
      </c>
      <c r="R115">
        <v>0</v>
      </c>
      <c r="S115">
        <v>0</v>
      </c>
      <c r="T115">
        <v>1</v>
      </c>
      <c r="U115">
        <v>2151</v>
      </c>
    </row>
    <row r="116" spans="1:21" x14ac:dyDescent="0.25">
      <c r="A116" s="68" t="s">
        <v>5</v>
      </c>
      <c r="B116" s="68">
        <v>2</v>
      </c>
      <c r="C116" s="68">
        <v>0</v>
      </c>
      <c r="D116" s="68">
        <v>1</v>
      </c>
      <c r="E116" s="68">
        <v>0</v>
      </c>
      <c r="F116" s="68">
        <v>196</v>
      </c>
      <c r="P116" t="s">
        <v>5</v>
      </c>
      <c r="Q116">
        <v>2</v>
      </c>
      <c r="R116">
        <v>0</v>
      </c>
      <c r="S116">
        <v>1</v>
      </c>
      <c r="T116">
        <v>0</v>
      </c>
      <c r="U116">
        <v>196</v>
      </c>
    </row>
    <row r="117" spans="1:21" x14ac:dyDescent="0.25">
      <c r="A117" s="68" t="s">
        <v>5</v>
      </c>
      <c r="B117" s="68">
        <v>2</v>
      </c>
      <c r="C117" s="68">
        <v>0</v>
      </c>
      <c r="D117" s="68">
        <v>1</v>
      </c>
      <c r="E117" s="68">
        <v>1</v>
      </c>
      <c r="F117" s="68">
        <v>634</v>
      </c>
      <c r="P117" t="s">
        <v>5</v>
      </c>
      <c r="Q117">
        <v>2</v>
      </c>
      <c r="R117">
        <v>0</v>
      </c>
      <c r="S117">
        <v>1</v>
      </c>
      <c r="T117">
        <v>1</v>
      </c>
      <c r="U117">
        <v>634</v>
      </c>
    </row>
    <row r="118" spans="1:21" x14ac:dyDescent="0.25">
      <c r="A118" s="68" t="s">
        <v>5</v>
      </c>
      <c r="B118" s="68">
        <v>2</v>
      </c>
      <c r="C118" s="68">
        <v>1</v>
      </c>
      <c r="D118" s="68">
        <v>0</v>
      </c>
      <c r="E118" s="68">
        <v>0</v>
      </c>
      <c r="F118" s="68">
        <v>44</v>
      </c>
      <c r="P118" t="s">
        <v>5</v>
      </c>
      <c r="Q118">
        <v>2</v>
      </c>
      <c r="R118">
        <v>1</v>
      </c>
      <c r="S118">
        <v>0</v>
      </c>
      <c r="T118">
        <v>0</v>
      </c>
      <c r="U118">
        <v>44</v>
      </c>
    </row>
    <row r="119" spans="1:21" x14ac:dyDescent="0.25">
      <c r="A119" s="68" t="s">
        <v>5</v>
      </c>
      <c r="B119" s="68">
        <v>2</v>
      </c>
      <c r="C119" s="68">
        <v>1</v>
      </c>
      <c r="D119" s="68">
        <v>0</v>
      </c>
      <c r="E119" s="68">
        <v>1</v>
      </c>
      <c r="F119" s="68">
        <v>25</v>
      </c>
      <c r="P119" t="s">
        <v>5</v>
      </c>
      <c r="Q119">
        <v>2</v>
      </c>
      <c r="R119">
        <v>1</v>
      </c>
      <c r="S119">
        <v>0</v>
      </c>
      <c r="T119">
        <v>1</v>
      </c>
      <c r="U119">
        <v>25</v>
      </c>
    </row>
    <row r="120" spans="1:21" x14ac:dyDescent="0.25">
      <c r="A120" s="68" t="s">
        <v>5</v>
      </c>
      <c r="B120" s="68">
        <v>2</v>
      </c>
      <c r="C120" s="68">
        <v>1</v>
      </c>
      <c r="D120" s="68">
        <v>1</v>
      </c>
      <c r="E120" s="68">
        <v>0</v>
      </c>
      <c r="F120" s="68">
        <v>32</v>
      </c>
      <c r="P120" t="s">
        <v>5</v>
      </c>
      <c r="Q120">
        <v>2</v>
      </c>
      <c r="R120">
        <v>1</v>
      </c>
      <c r="S120">
        <v>1</v>
      </c>
      <c r="T120">
        <v>0</v>
      </c>
      <c r="U120">
        <v>32</v>
      </c>
    </row>
    <row r="121" spans="1:21" x14ac:dyDescent="0.25">
      <c r="A121" s="68" t="s">
        <v>5</v>
      </c>
      <c r="B121" s="68">
        <v>2</v>
      </c>
      <c r="C121" s="68">
        <v>1</v>
      </c>
      <c r="D121" s="68">
        <v>1</v>
      </c>
      <c r="E121" s="68">
        <v>1</v>
      </c>
      <c r="F121" s="68">
        <v>19</v>
      </c>
      <c r="P121" t="s">
        <v>5</v>
      </c>
      <c r="Q121">
        <v>2</v>
      </c>
      <c r="R121">
        <v>1</v>
      </c>
      <c r="S121">
        <v>1</v>
      </c>
      <c r="T121">
        <v>1</v>
      </c>
      <c r="U121">
        <v>19</v>
      </c>
    </row>
    <row r="122" spans="1:21" x14ac:dyDescent="0.25">
      <c r="A122" s="68" t="s">
        <v>5</v>
      </c>
      <c r="B122" s="68">
        <v>3</v>
      </c>
      <c r="C122" s="68">
        <v>0</v>
      </c>
      <c r="D122" s="68">
        <v>0</v>
      </c>
      <c r="E122" s="68">
        <v>0</v>
      </c>
      <c r="F122" s="68">
        <v>2060</v>
      </c>
      <c r="P122" t="s">
        <v>5</v>
      </c>
      <c r="Q122">
        <v>3</v>
      </c>
      <c r="R122">
        <v>0</v>
      </c>
      <c r="S122">
        <v>0</v>
      </c>
      <c r="T122">
        <v>0</v>
      </c>
      <c r="U122">
        <v>2060</v>
      </c>
    </row>
    <row r="123" spans="1:21" x14ac:dyDescent="0.25">
      <c r="A123" s="68" t="s">
        <v>5</v>
      </c>
      <c r="B123" s="68">
        <v>3</v>
      </c>
      <c r="C123" s="68">
        <v>0</v>
      </c>
      <c r="D123" s="68">
        <v>0</v>
      </c>
      <c r="E123" s="68">
        <v>1</v>
      </c>
      <c r="F123" s="68">
        <v>1651</v>
      </c>
      <c r="P123" t="s">
        <v>5</v>
      </c>
      <c r="Q123">
        <v>3</v>
      </c>
      <c r="R123">
        <v>0</v>
      </c>
      <c r="S123">
        <v>0</v>
      </c>
      <c r="T123">
        <v>1</v>
      </c>
      <c r="U123">
        <v>1651</v>
      </c>
    </row>
    <row r="124" spans="1:21" x14ac:dyDescent="0.25">
      <c r="A124" s="68" t="s">
        <v>5</v>
      </c>
      <c r="B124" s="68">
        <v>3</v>
      </c>
      <c r="C124" s="68">
        <v>0</v>
      </c>
      <c r="D124" s="68">
        <v>1</v>
      </c>
      <c r="E124" s="68">
        <v>0</v>
      </c>
      <c r="F124" s="68">
        <v>131</v>
      </c>
      <c r="P124" t="s">
        <v>5</v>
      </c>
      <c r="Q124">
        <v>3</v>
      </c>
      <c r="R124">
        <v>0</v>
      </c>
      <c r="S124">
        <v>1</v>
      </c>
      <c r="T124">
        <v>0</v>
      </c>
      <c r="U124">
        <v>131</v>
      </c>
    </row>
    <row r="125" spans="1:21" x14ac:dyDescent="0.25">
      <c r="A125" s="68" t="s">
        <v>5</v>
      </c>
      <c r="B125" s="68">
        <v>3</v>
      </c>
      <c r="C125" s="68">
        <v>0</v>
      </c>
      <c r="D125" s="68">
        <v>1</v>
      </c>
      <c r="E125" s="68">
        <v>1</v>
      </c>
      <c r="F125" s="68">
        <v>260</v>
      </c>
      <c r="P125" t="s">
        <v>5</v>
      </c>
      <c r="Q125">
        <v>3</v>
      </c>
      <c r="R125">
        <v>0</v>
      </c>
      <c r="S125">
        <v>1</v>
      </c>
      <c r="T125">
        <v>1</v>
      </c>
      <c r="U125">
        <v>260</v>
      </c>
    </row>
    <row r="126" spans="1:21" x14ac:dyDescent="0.25">
      <c r="A126" s="68" t="s">
        <v>5</v>
      </c>
      <c r="B126" s="68">
        <v>3</v>
      </c>
      <c r="C126" s="68">
        <v>1</v>
      </c>
      <c r="D126" s="68">
        <v>0</v>
      </c>
      <c r="E126" s="68">
        <v>0</v>
      </c>
      <c r="F126" s="68">
        <v>56</v>
      </c>
      <c r="P126" t="s">
        <v>5</v>
      </c>
      <c r="Q126">
        <v>3</v>
      </c>
      <c r="R126">
        <v>1</v>
      </c>
      <c r="S126">
        <v>0</v>
      </c>
      <c r="T126">
        <v>0</v>
      </c>
      <c r="U126">
        <v>56</v>
      </c>
    </row>
    <row r="127" spans="1:21" x14ac:dyDescent="0.25">
      <c r="A127" s="68" t="s">
        <v>5</v>
      </c>
      <c r="B127" s="68">
        <v>3</v>
      </c>
      <c r="C127" s="68">
        <v>1</v>
      </c>
      <c r="D127" s="68">
        <v>0</v>
      </c>
      <c r="E127" s="68">
        <v>1</v>
      </c>
      <c r="F127" s="68">
        <v>27</v>
      </c>
      <c r="P127" t="s">
        <v>5</v>
      </c>
      <c r="Q127">
        <v>3</v>
      </c>
      <c r="R127">
        <v>1</v>
      </c>
      <c r="S127">
        <v>0</v>
      </c>
      <c r="T127">
        <v>1</v>
      </c>
      <c r="U127">
        <v>27</v>
      </c>
    </row>
    <row r="128" spans="1:21" x14ac:dyDescent="0.25">
      <c r="A128" s="68" t="s">
        <v>5</v>
      </c>
      <c r="B128" s="68">
        <v>3</v>
      </c>
      <c r="C128" s="68">
        <v>1</v>
      </c>
      <c r="D128" s="68">
        <v>1</v>
      </c>
      <c r="E128" s="68">
        <v>0</v>
      </c>
      <c r="F128" s="68">
        <v>13</v>
      </c>
      <c r="P128" t="s">
        <v>5</v>
      </c>
      <c r="Q128">
        <v>3</v>
      </c>
      <c r="R128">
        <v>1</v>
      </c>
      <c r="S128">
        <v>1</v>
      </c>
      <c r="T128">
        <v>0</v>
      </c>
      <c r="U128">
        <v>13</v>
      </c>
    </row>
    <row r="129" spans="1:21" x14ac:dyDescent="0.25">
      <c r="A129" s="68" t="s">
        <v>5</v>
      </c>
      <c r="B129" s="68">
        <v>3</v>
      </c>
      <c r="C129" s="68">
        <v>1</v>
      </c>
      <c r="D129" s="68">
        <v>1</v>
      </c>
      <c r="E129" s="68">
        <v>1</v>
      </c>
      <c r="F129" s="68">
        <v>10</v>
      </c>
      <c r="P129" t="s">
        <v>5</v>
      </c>
      <c r="Q129">
        <v>3</v>
      </c>
      <c r="R129">
        <v>1</v>
      </c>
      <c r="S129">
        <v>1</v>
      </c>
      <c r="T129">
        <v>1</v>
      </c>
      <c r="U129">
        <v>10</v>
      </c>
    </row>
    <row r="130" spans="1:21" x14ac:dyDescent="0.25">
      <c r="A130" s="68" t="s">
        <v>18</v>
      </c>
      <c r="B130" s="68">
        <v>0</v>
      </c>
      <c r="C130" s="68">
        <v>0</v>
      </c>
      <c r="D130" s="68">
        <v>0</v>
      </c>
      <c r="E130" s="68">
        <v>0</v>
      </c>
      <c r="F130" s="68">
        <v>190</v>
      </c>
      <c r="P130" t="s">
        <v>18</v>
      </c>
      <c r="Q130">
        <v>0</v>
      </c>
      <c r="R130">
        <v>0</v>
      </c>
      <c r="S130">
        <v>0</v>
      </c>
      <c r="T130">
        <v>0</v>
      </c>
      <c r="U130">
        <v>190</v>
      </c>
    </row>
    <row r="131" spans="1:21" x14ac:dyDescent="0.25">
      <c r="A131" s="68" t="s">
        <v>18</v>
      </c>
      <c r="B131" s="68">
        <v>0</v>
      </c>
      <c r="C131" s="68">
        <v>0</v>
      </c>
      <c r="D131" s="68">
        <v>0</v>
      </c>
      <c r="E131" s="68">
        <v>1</v>
      </c>
      <c r="F131" s="68">
        <v>88</v>
      </c>
      <c r="P131" t="s">
        <v>18</v>
      </c>
      <c r="Q131">
        <v>0</v>
      </c>
      <c r="R131">
        <v>0</v>
      </c>
      <c r="S131">
        <v>0</v>
      </c>
      <c r="T131">
        <v>1</v>
      </c>
      <c r="U131">
        <v>88</v>
      </c>
    </row>
    <row r="132" spans="1:21" x14ac:dyDescent="0.25">
      <c r="A132" s="68" t="s">
        <v>18</v>
      </c>
      <c r="B132" s="68">
        <v>0</v>
      </c>
      <c r="C132" s="68">
        <v>0</v>
      </c>
      <c r="D132" s="68">
        <v>1</v>
      </c>
      <c r="E132" s="68">
        <v>0</v>
      </c>
      <c r="F132" s="68">
        <v>38</v>
      </c>
      <c r="P132" t="s">
        <v>18</v>
      </c>
      <c r="Q132">
        <v>0</v>
      </c>
      <c r="R132">
        <v>0</v>
      </c>
      <c r="S132">
        <v>1</v>
      </c>
      <c r="T132">
        <v>0</v>
      </c>
      <c r="U132">
        <v>38</v>
      </c>
    </row>
    <row r="133" spans="1:21" x14ac:dyDescent="0.25">
      <c r="A133" s="68" t="s">
        <v>18</v>
      </c>
      <c r="B133" s="68">
        <v>0</v>
      </c>
      <c r="C133" s="68">
        <v>0</v>
      </c>
      <c r="D133" s="68">
        <v>1</v>
      </c>
      <c r="E133" s="68">
        <v>1</v>
      </c>
      <c r="F133" s="68">
        <v>7</v>
      </c>
      <c r="P133" t="s">
        <v>18</v>
      </c>
      <c r="Q133">
        <v>0</v>
      </c>
      <c r="R133">
        <v>0</v>
      </c>
      <c r="S133">
        <v>1</v>
      </c>
      <c r="T133">
        <v>1</v>
      </c>
      <c r="U133">
        <v>7</v>
      </c>
    </row>
    <row r="134" spans="1:21" x14ac:dyDescent="0.25">
      <c r="A134" s="68" t="s">
        <v>18</v>
      </c>
      <c r="B134" s="68">
        <v>0</v>
      </c>
      <c r="C134" s="68">
        <v>1</v>
      </c>
      <c r="D134" s="68">
        <v>0</v>
      </c>
      <c r="E134" s="68">
        <v>0</v>
      </c>
      <c r="F134" s="68">
        <v>239</v>
      </c>
      <c r="P134" t="s">
        <v>18</v>
      </c>
      <c r="Q134">
        <v>0</v>
      </c>
      <c r="R134">
        <v>1</v>
      </c>
      <c r="S134">
        <v>0</v>
      </c>
      <c r="T134">
        <v>0</v>
      </c>
      <c r="U134">
        <v>239</v>
      </c>
    </row>
    <row r="135" spans="1:21" x14ac:dyDescent="0.25">
      <c r="A135" s="68" t="s">
        <v>18</v>
      </c>
      <c r="B135" s="68">
        <v>0</v>
      </c>
      <c r="C135" s="68">
        <v>1</v>
      </c>
      <c r="D135" s="68">
        <v>0</v>
      </c>
      <c r="E135" s="68">
        <v>1</v>
      </c>
      <c r="F135" s="68">
        <v>133</v>
      </c>
      <c r="P135" t="s">
        <v>18</v>
      </c>
      <c r="Q135">
        <v>0</v>
      </c>
      <c r="R135">
        <v>1</v>
      </c>
      <c r="S135">
        <v>0</v>
      </c>
      <c r="T135">
        <v>1</v>
      </c>
      <c r="U135">
        <v>133</v>
      </c>
    </row>
    <row r="136" spans="1:21" x14ac:dyDescent="0.25">
      <c r="A136" s="68" t="s">
        <v>18</v>
      </c>
      <c r="B136" s="68">
        <v>0</v>
      </c>
      <c r="C136" s="68">
        <v>1</v>
      </c>
      <c r="D136" s="68">
        <v>1</v>
      </c>
      <c r="E136" s="68">
        <v>0</v>
      </c>
      <c r="F136" s="68">
        <v>324</v>
      </c>
      <c r="P136" t="s">
        <v>18</v>
      </c>
      <c r="Q136">
        <v>0</v>
      </c>
      <c r="R136">
        <v>1</v>
      </c>
      <c r="S136">
        <v>1</v>
      </c>
      <c r="T136">
        <v>0</v>
      </c>
      <c r="U136">
        <v>324</v>
      </c>
    </row>
    <row r="137" spans="1:21" x14ac:dyDescent="0.25">
      <c r="A137" s="68" t="s">
        <v>18</v>
      </c>
      <c r="B137" s="68">
        <v>0</v>
      </c>
      <c r="C137" s="68">
        <v>1</v>
      </c>
      <c r="D137" s="68">
        <v>1</v>
      </c>
      <c r="E137" s="68">
        <v>1</v>
      </c>
      <c r="F137" s="68">
        <v>166</v>
      </c>
      <c r="P137" t="s">
        <v>18</v>
      </c>
      <c r="Q137">
        <v>0</v>
      </c>
      <c r="R137">
        <v>1</v>
      </c>
      <c r="S137">
        <v>1</v>
      </c>
      <c r="T137">
        <v>1</v>
      </c>
      <c r="U137">
        <v>166</v>
      </c>
    </row>
    <row r="138" spans="1:21" x14ac:dyDescent="0.25">
      <c r="A138" s="68" t="s">
        <v>18</v>
      </c>
      <c r="B138" s="68">
        <v>1</v>
      </c>
      <c r="C138" s="68">
        <v>0</v>
      </c>
      <c r="D138" s="68">
        <v>0</v>
      </c>
      <c r="E138" s="68">
        <v>0</v>
      </c>
      <c r="F138" s="68">
        <v>30</v>
      </c>
      <c r="P138" t="s">
        <v>18</v>
      </c>
      <c r="Q138">
        <v>1</v>
      </c>
      <c r="R138">
        <v>0</v>
      </c>
      <c r="S138">
        <v>0</v>
      </c>
      <c r="T138">
        <v>0</v>
      </c>
      <c r="U138">
        <v>30</v>
      </c>
    </row>
    <row r="139" spans="1:21" x14ac:dyDescent="0.25">
      <c r="A139" s="68" t="s">
        <v>18</v>
      </c>
      <c r="B139" s="68">
        <v>1</v>
      </c>
      <c r="C139" s="68">
        <v>0</v>
      </c>
      <c r="D139" s="68">
        <v>0</v>
      </c>
      <c r="E139" s="68">
        <v>1</v>
      </c>
      <c r="F139" s="68">
        <v>16</v>
      </c>
      <c r="P139" t="s">
        <v>18</v>
      </c>
      <c r="Q139">
        <v>1</v>
      </c>
      <c r="R139">
        <v>0</v>
      </c>
      <c r="S139">
        <v>0</v>
      </c>
      <c r="T139">
        <v>1</v>
      </c>
      <c r="U139">
        <v>16</v>
      </c>
    </row>
    <row r="140" spans="1:21" x14ac:dyDescent="0.25">
      <c r="A140" s="68" t="s">
        <v>18</v>
      </c>
      <c r="B140" s="68">
        <v>1</v>
      </c>
      <c r="C140" s="68">
        <v>0</v>
      </c>
      <c r="D140" s="68">
        <v>1</v>
      </c>
      <c r="E140" s="68">
        <v>0</v>
      </c>
      <c r="F140" s="68">
        <v>10</v>
      </c>
      <c r="P140" t="s">
        <v>18</v>
      </c>
      <c r="Q140">
        <v>1</v>
      </c>
      <c r="R140">
        <v>0</v>
      </c>
      <c r="S140">
        <v>1</v>
      </c>
      <c r="T140">
        <v>0</v>
      </c>
      <c r="U140">
        <v>10</v>
      </c>
    </row>
    <row r="141" spans="1:21" x14ac:dyDescent="0.25">
      <c r="A141" s="68" t="s">
        <v>18</v>
      </c>
      <c r="B141" s="68">
        <v>1</v>
      </c>
      <c r="C141" s="68">
        <v>0</v>
      </c>
      <c r="D141" s="68">
        <v>1</v>
      </c>
      <c r="E141" s="68">
        <v>1</v>
      </c>
      <c r="F141" s="68">
        <v>1</v>
      </c>
      <c r="P141" t="s">
        <v>18</v>
      </c>
      <c r="Q141">
        <v>1</v>
      </c>
      <c r="R141">
        <v>0</v>
      </c>
      <c r="S141">
        <v>1</v>
      </c>
      <c r="T141">
        <v>1</v>
      </c>
      <c r="U141">
        <v>1</v>
      </c>
    </row>
    <row r="142" spans="1:21" x14ac:dyDescent="0.25">
      <c r="A142" s="68" t="s">
        <v>18</v>
      </c>
      <c r="B142" s="68">
        <v>1</v>
      </c>
      <c r="C142" s="68">
        <v>1</v>
      </c>
      <c r="D142" s="68">
        <v>0</v>
      </c>
      <c r="E142" s="68">
        <v>0</v>
      </c>
      <c r="F142" s="68">
        <v>37</v>
      </c>
      <c r="P142" t="s">
        <v>18</v>
      </c>
      <c r="Q142">
        <v>1</v>
      </c>
      <c r="R142">
        <v>1</v>
      </c>
      <c r="S142">
        <v>0</v>
      </c>
      <c r="T142">
        <v>0</v>
      </c>
      <c r="U142">
        <v>37</v>
      </c>
    </row>
    <row r="143" spans="1:21" x14ac:dyDescent="0.25">
      <c r="A143" s="68" t="s">
        <v>18</v>
      </c>
      <c r="B143" s="68">
        <v>1</v>
      </c>
      <c r="C143" s="68">
        <v>1</v>
      </c>
      <c r="D143" s="68">
        <v>0</v>
      </c>
      <c r="E143" s="68">
        <v>1</v>
      </c>
      <c r="F143" s="68">
        <v>30</v>
      </c>
      <c r="P143" t="s">
        <v>18</v>
      </c>
      <c r="Q143">
        <v>1</v>
      </c>
      <c r="R143">
        <v>1</v>
      </c>
      <c r="S143">
        <v>0</v>
      </c>
      <c r="T143">
        <v>1</v>
      </c>
      <c r="U143">
        <v>30</v>
      </c>
    </row>
    <row r="144" spans="1:21" x14ac:dyDescent="0.25">
      <c r="A144" s="68" t="s">
        <v>18</v>
      </c>
      <c r="B144" s="68">
        <v>1</v>
      </c>
      <c r="C144" s="68">
        <v>1</v>
      </c>
      <c r="D144" s="68">
        <v>1</v>
      </c>
      <c r="E144" s="68">
        <v>0</v>
      </c>
      <c r="F144" s="68">
        <v>36</v>
      </c>
      <c r="P144" t="s">
        <v>18</v>
      </c>
      <c r="Q144">
        <v>1</v>
      </c>
      <c r="R144">
        <v>1</v>
      </c>
      <c r="S144">
        <v>1</v>
      </c>
      <c r="T144">
        <v>0</v>
      </c>
      <c r="U144">
        <v>36</v>
      </c>
    </row>
    <row r="145" spans="1:21" x14ac:dyDescent="0.25">
      <c r="A145" s="68" t="s">
        <v>18</v>
      </c>
      <c r="B145" s="68">
        <v>1</v>
      </c>
      <c r="C145" s="68">
        <v>1</v>
      </c>
      <c r="D145" s="68">
        <v>1</v>
      </c>
      <c r="E145" s="68">
        <v>1</v>
      </c>
      <c r="F145" s="68">
        <v>10</v>
      </c>
      <c r="P145" t="s">
        <v>18</v>
      </c>
      <c r="Q145">
        <v>1</v>
      </c>
      <c r="R145">
        <v>1</v>
      </c>
      <c r="S145">
        <v>1</v>
      </c>
      <c r="T145">
        <v>1</v>
      </c>
      <c r="U145">
        <v>10</v>
      </c>
    </row>
    <row r="146" spans="1:21" x14ac:dyDescent="0.25">
      <c r="A146" s="68" t="s">
        <v>18</v>
      </c>
      <c r="B146" s="68">
        <v>2</v>
      </c>
      <c r="C146" s="68">
        <v>0</v>
      </c>
      <c r="D146" s="68">
        <v>0</v>
      </c>
      <c r="E146" s="68">
        <v>0</v>
      </c>
      <c r="F146" s="68">
        <v>19</v>
      </c>
      <c r="P146" t="s">
        <v>18</v>
      </c>
      <c r="Q146">
        <v>2</v>
      </c>
      <c r="R146">
        <v>0</v>
      </c>
      <c r="S146">
        <v>0</v>
      </c>
      <c r="T146">
        <v>0</v>
      </c>
      <c r="U146">
        <v>19</v>
      </c>
    </row>
    <row r="147" spans="1:21" x14ac:dyDescent="0.25">
      <c r="A147" s="68" t="s">
        <v>18</v>
      </c>
      <c r="B147" s="68">
        <v>2</v>
      </c>
      <c r="C147" s="68">
        <v>0</v>
      </c>
      <c r="D147" s="68">
        <v>0</v>
      </c>
      <c r="E147" s="68">
        <v>1</v>
      </c>
      <c r="F147" s="68">
        <v>9</v>
      </c>
      <c r="P147" t="s">
        <v>18</v>
      </c>
      <c r="Q147">
        <v>2</v>
      </c>
      <c r="R147">
        <v>0</v>
      </c>
      <c r="S147">
        <v>0</v>
      </c>
      <c r="T147">
        <v>1</v>
      </c>
      <c r="U147">
        <v>9</v>
      </c>
    </row>
    <row r="148" spans="1:21" x14ac:dyDescent="0.25">
      <c r="A148" s="68" t="s">
        <v>18</v>
      </c>
      <c r="B148" s="68">
        <v>2</v>
      </c>
      <c r="C148" s="68">
        <v>0</v>
      </c>
      <c r="D148" s="68">
        <v>1</v>
      </c>
      <c r="E148" s="68">
        <v>0</v>
      </c>
      <c r="F148" s="68">
        <v>1</v>
      </c>
      <c r="P148" t="s">
        <v>18</v>
      </c>
      <c r="Q148">
        <v>2</v>
      </c>
      <c r="R148">
        <v>0</v>
      </c>
      <c r="S148">
        <v>1</v>
      </c>
      <c r="T148">
        <v>0</v>
      </c>
      <c r="U148">
        <v>1</v>
      </c>
    </row>
    <row r="149" spans="1:21" x14ac:dyDescent="0.25">
      <c r="A149" s="68" t="s">
        <v>18</v>
      </c>
      <c r="B149" s="68">
        <v>2</v>
      </c>
      <c r="C149" s="68">
        <v>1</v>
      </c>
      <c r="D149" s="68">
        <v>0</v>
      </c>
      <c r="E149" s="68">
        <v>0</v>
      </c>
      <c r="F149" s="68">
        <v>29</v>
      </c>
      <c r="P149" t="s">
        <v>18</v>
      </c>
      <c r="Q149">
        <v>2</v>
      </c>
      <c r="R149">
        <v>1</v>
      </c>
      <c r="S149">
        <v>0</v>
      </c>
      <c r="T149">
        <v>0</v>
      </c>
      <c r="U149">
        <v>29</v>
      </c>
    </row>
    <row r="150" spans="1:21" x14ac:dyDescent="0.25">
      <c r="A150" s="68" t="s">
        <v>18</v>
      </c>
      <c r="B150" s="68">
        <v>2</v>
      </c>
      <c r="C150" s="68">
        <v>1</v>
      </c>
      <c r="D150" s="68">
        <v>0</v>
      </c>
      <c r="E150" s="68">
        <v>1</v>
      </c>
      <c r="F150" s="68">
        <v>8</v>
      </c>
      <c r="P150" t="s">
        <v>18</v>
      </c>
      <c r="Q150">
        <v>2</v>
      </c>
      <c r="R150">
        <v>1</v>
      </c>
      <c r="S150">
        <v>0</v>
      </c>
      <c r="T150">
        <v>1</v>
      </c>
      <c r="U150">
        <v>8</v>
      </c>
    </row>
    <row r="151" spans="1:21" x14ac:dyDescent="0.25">
      <c r="A151" s="68" t="s">
        <v>18</v>
      </c>
      <c r="B151" s="68">
        <v>2</v>
      </c>
      <c r="C151" s="68">
        <v>1</v>
      </c>
      <c r="D151" s="68">
        <v>1</v>
      </c>
      <c r="E151" s="68">
        <v>0</v>
      </c>
      <c r="F151" s="68">
        <v>20</v>
      </c>
      <c r="P151" t="s">
        <v>18</v>
      </c>
      <c r="Q151">
        <v>2</v>
      </c>
      <c r="R151">
        <v>1</v>
      </c>
      <c r="S151">
        <v>1</v>
      </c>
      <c r="T151">
        <v>0</v>
      </c>
      <c r="U151">
        <v>20</v>
      </c>
    </row>
    <row r="152" spans="1:21" x14ac:dyDescent="0.25">
      <c r="A152" s="68" t="s">
        <v>18</v>
      </c>
      <c r="B152" s="68">
        <v>2</v>
      </c>
      <c r="C152" s="68">
        <v>1</v>
      </c>
      <c r="D152" s="68">
        <v>1</v>
      </c>
      <c r="E152" s="68">
        <v>1</v>
      </c>
      <c r="F152" s="68">
        <v>3</v>
      </c>
      <c r="P152" t="s">
        <v>18</v>
      </c>
      <c r="Q152">
        <v>2</v>
      </c>
      <c r="R152">
        <v>1</v>
      </c>
      <c r="S152">
        <v>1</v>
      </c>
      <c r="T152">
        <v>1</v>
      </c>
      <c r="U152">
        <v>3</v>
      </c>
    </row>
    <row r="153" spans="1:21" x14ac:dyDescent="0.25">
      <c r="A153" s="68" t="s">
        <v>18</v>
      </c>
      <c r="B153" s="68">
        <v>3</v>
      </c>
      <c r="C153" s="68">
        <v>0</v>
      </c>
      <c r="D153" s="68">
        <v>0</v>
      </c>
      <c r="E153" s="68">
        <v>0</v>
      </c>
      <c r="F153" s="68">
        <v>38</v>
      </c>
      <c r="P153" t="s">
        <v>18</v>
      </c>
      <c r="Q153">
        <v>3</v>
      </c>
      <c r="R153">
        <v>0</v>
      </c>
      <c r="S153">
        <v>0</v>
      </c>
      <c r="T153">
        <v>0</v>
      </c>
      <c r="U153">
        <v>38</v>
      </c>
    </row>
    <row r="154" spans="1:21" x14ac:dyDescent="0.25">
      <c r="A154" s="68" t="s">
        <v>18</v>
      </c>
      <c r="B154" s="68">
        <v>3</v>
      </c>
      <c r="C154" s="68">
        <v>0</v>
      </c>
      <c r="D154" s="68">
        <v>0</v>
      </c>
      <c r="E154" s="68">
        <v>1</v>
      </c>
      <c r="F154" s="68">
        <v>5</v>
      </c>
      <c r="P154" t="s">
        <v>18</v>
      </c>
      <c r="Q154">
        <v>3</v>
      </c>
      <c r="R154">
        <v>0</v>
      </c>
      <c r="S154">
        <v>0</v>
      </c>
      <c r="T154">
        <v>1</v>
      </c>
      <c r="U154">
        <v>5</v>
      </c>
    </row>
    <row r="155" spans="1:21" x14ac:dyDescent="0.25">
      <c r="A155" s="68" t="s">
        <v>18</v>
      </c>
      <c r="B155" s="68">
        <v>3</v>
      </c>
      <c r="C155" s="68">
        <v>0</v>
      </c>
      <c r="D155" s="68">
        <v>1</v>
      </c>
      <c r="E155" s="68">
        <v>0</v>
      </c>
      <c r="F155" s="68">
        <v>1</v>
      </c>
      <c r="P155" t="s">
        <v>18</v>
      </c>
      <c r="Q155">
        <v>3</v>
      </c>
      <c r="R155">
        <v>0</v>
      </c>
      <c r="S155">
        <v>1</v>
      </c>
      <c r="T155">
        <v>0</v>
      </c>
      <c r="U155">
        <v>1</v>
      </c>
    </row>
    <row r="156" spans="1:21" x14ac:dyDescent="0.25">
      <c r="A156" s="68" t="s">
        <v>18</v>
      </c>
      <c r="B156" s="68">
        <v>3</v>
      </c>
      <c r="C156" s="68">
        <v>0</v>
      </c>
      <c r="D156" s="68">
        <v>1</v>
      </c>
      <c r="E156" s="68">
        <v>1</v>
      </c>
      <c r="F156" s="68">
        <v>1</v>
      </c>
      <c r="P156" t="s">
        <v>18</v>
      </c>
      <c r="Q156">
        <v>3</v>
      </c>
      <c r="R156">
        <v>0</v>
      </c>
      <c r="S156">
        <v>1</v>
      </c>
      <c r="T156">
        <v>1</v>
      </c>
      <c r="U156">
        <v>1</v>
      </c>
    </row>
    <row r="157" spans="1:21" x14ac:dyDescent="0.25">
      <c r="A157" s="68" t="s">
        <v>18</v>
      </c>
      <c r="B157" s="68">
        <v>3</v>
      </c>
      <c r="C157" s="68">
        <v>1</v>
      </c>
      <c r="D157" s="68">
        <v>0</v>
      </c>
      <c r="E157" s="68">
        <v>0</v>
      </c>
      <c r="F157" s="68">
        <v>32</v>
      </c>
      <c r="P157" t="s">
        <v>18</v>
      </c>
      <c r="Q157">
        <v>3</v>
      </c>
      <c r="R157">
        <v>1</v>
      </c>
      <c r="S157">
        <v>0</v>
      </c>
      <c r="T157">
        <v>0</v>
      </c>
      <c r="U157">
        <v>32</v>
      </c>
    </row>
    <row r="158" spans="1:21" x14ac:dyDescent="0.25">
      <c r="A158" s="68" t="s">
        <v>18</v>
      </c>
      <c r="B158" s="68">
        <v>3</v>
      </c>
      <c r="C158" s="68">
        <v>1</v>
      </c>
      <c r="D158" s="68">
        <v>0</v>
      </c>
      <c r="E158" s="68">
        <v>1</v>
      </c>
      <c r="F158" s="68">
        <v>19</v>
      </c>
      <c r="P158" t="s">
        <v>18</v>
      </c>
      <c r="Q158">
        <v>3</v>
      </c>
      <c r="R158">
        <v>1</v>
      </c>
      <c r="S158">
        <v>0</v>
      </c>
      <c r="T158">
        <v>1</v>
      </c>
      <c r="U158">
        <v>19</v>
      </c>
    </row>
    <row r="159" spans="1:21" x14ac:dyDescent="0.25">
      <c r="A159" s="68" t="s">
        <v>18</v>
      </c>
      <c r="B159" s="68">
        <v>3</v>
      </c>
      <c r="C159" s="68">
        <v>1</v>
      </c>
      <c r="D159" s="68">
        <v>1</v>
      </c>
      <c r="E159" s="68">
        <v>0</v>
      </c>
      <c r="F159" s="68">
        <v>10</v>
      </c>
      <c r="P159" t="s">
        <v>18</v>
      </c>
      <c r="Q159">
        <v>3</v>
      </c>
      <c r="R159">
        <v>1</v>
      </c>
      <c r="S159">
        <v>1</v>
      </c>
      <c r="T159">
        <v>0</v>
      </c>
      <c r="U159">
        <v>10</v>
      </c>
    </row>
    <row r="160" spans="1:21" x14ac:dyDescent="0.25">
      <c r="A160" s="68" t="s">
        <v>18</v>
      </c>
      <c r="B160" s="68">
        <v>3</v>
      </c>
      <c r="C160" s="68">
        <v>1</v>
      </c>
      <c r="D160" s="68">
        <v>1</v>
      </c>
      <c r="E160" s="68">
        <v>1</v>
      </c>
      <c r="F160" s="68">
        <v>5</v>
      </c>
      <c r="P160" t="s">
        <v>18</v>
      </c>
      <c r="Q160">
        <v>3</v>
      </c>
      <c r="R160">
        <v>1</v>
      </c>
      <c r="S160">
        <v>1</v>
      </c>
      <c r="T160">
        <v>1</v>
      </c>
      <c r="U160">
        <v>5</v>
      </c>
    </row>
    <row r="161" spans="1:21" x14ac:dyDescent="0.25">
      <c r="A161" s="68" t="s">
        <v>7</v>
      </c>
      <c r="B161" s="68">
        <v>0</v>
      </c>
      <c r="C161" s="68">
        <v>0</v>
      </c>
      <c r="D161" s="68">
        <v>0</v>
      </c>
      <c r="E161" s="68">
        <v>0</v>
      </c>
      <c r="F161" s="68">
        <v>7047</v>
      </c>
      <c r="P161" t="s">
        <v>7</v>
      </c>
      <c r="Q161">
        <v>0</v>
      </c>
      <c r="R161">
        <v>0</v>
      </c>
      <c r="S161">
        <v>0</v>
      </c>
      <c r="T161">
        <v>0</v>
      </c>
      <c r="U161">
        <v>7047</v>
      </c>
    </row>
    <row r="162" spans="1:21" x14ac:dyDescent="0.25">
      <c r="A162" s="68" t="s">
        <v>7</v>
      </c>
      <c r="B162" s="68">
        <v>0</v>
      </c>
      <c r="C162" s="68">
        <v>0</v>
      </c>
      <c r="D162" s="68">
        <v>0</v>
      </c>
      <c r="E162" s="68">
        <v>1</v>
      </c>
      <c r="F162" s="68">
        <v>12269</v>
      </c>
      <c r="P162" t="s">
        <v>7</v>
      </c>
      <c r="Q162">
        <v>0</v>
      </c>
      <c r="R162">
        <v>0</v>
      </c>
      <c r="S162">
        <v>0</v>
      </c>
      <c r="T162">
        <v>1</v>
      </c>
      <c r="U162">
        <v>12269</v>
      </c>
    </row>
    <row r="163" spans="1:21" x14ac:dyDescent="0.25">
      <c r="A163" s="68" t="s">
        <v>7</v>
      </c>
      <c r="B163" s="68">
        <v>0</v>
      </c>
      <c r="C163" s="68">
        <v>0</v>
      </c>
      <c r="D163" s="68">
        <v>1</v>
      </c>
      <c r="E163" s="68">
        <v>0</v>
      </c>
      <c r="F163" s="68">
        <v>1195</v>
      </c>
      <c r="P163" t="s">
        <v>7</v>
      </c>
      <c r="Q163">
        <v>0</v>
      </c>
      <c r="R163">
        <v>0</v>
      </c>
      <c r="S163">
        <v>1</v>
      </c>
      <c r="T163">
        <v>0</v>
      </c>
      <c r="U163">
        <v>1195</v>
      </c>
    </row>
    <row r="164" spans="1:21" x14ac:dyDescent="0.25">
      <c r="A164" s="68" t="s">
        <v>7</v>
      </c>
      <c r="B164" s="68">
        <v>0</v>
      </c>
      <c r="C164" s="68">
        <v>0</v>
      </c>
      <c r="D164" s="68">
        <v>1</v>
      </c>
      <c r="E164" s="68">
        <v>1</v>
      </c>
      <c r="F164" s="68">
        <v>1200</v>
      </c>
      <c r="P164" t="s">
        <v>7</v>
      </c>
      <c r="Q164">
        <v>0</v>
      </c>
      <c r="R164">
        <v>0</v>
      </c>
      <c r="S164">
        <v>1</v>
      </c>
      <c r="T164">
        <v>1</v>
      </c>
      <c r="U164">
        <v>1200</v>
      </c>
    </row>
    <row r="165" spans="1:21" x14ac:dyDescent="0.25">
      <c r="A165" s="68" t="s">
        <v>7</v>
      </c>
      <c r="B165" s="68">
        <v>0</v>
      </c>
      <c r="C165" s="68">
        <v>1</v>
      </c>
      <c r="D165" s="68">
        <v>0</v>
      </c>
      <c r="E165" s="68">
        <v>0</v>
      </c>
      <c r="F165" s="68">
        <v>592</v>
      </c>
      <c r="P165" t="s">
        <v>7</v>
      </c>
      <c r="Q165">
        <v>0</v>
      </c>
      <c r="R165">
        <v>1</v>
      </c>
      <c r="S165">
        <v>0</v>
      </c>
      <c r="T165">
        <v>0</v>
      </c>
      <c r="U165">
        <v>592</v>
      </c>
    </row>
    <row r="166" spans="1:21" x14ac:dyDescent="0.25">
      <c r="A166" s="68" t="s">
        <v>7</v>
      </c>
      <c r="B166" s="68">
        <v>0</v>
      </c>
      <c r="C166" s="68">
        <v>1</v>
      </c>
      <c r="D166" s="68">
        <v>0</v>
      </c>
      <c r="E166" s="68">
        <v>1</v>
      </c>
      <c r="F166" s="68">
        <v>272</v>
      </c>
      <c r="P166" t="s">
        <v>7</v>
      </c>
      <c r="Q166">
        <v>0</v>
      </c>
      <c r="R166">
        <v>1</v>
      </c>
      <c r="S166">
        <v>0</v>
      </c>
      <c r="T166">
        <v>1</v>
      </c>
      <c r="U166">
        <v>272</v>
      </c>
    </row>
    <row r="167" spans="1:21" x14ac:dyDescent="0.25">
      <c r="A167" s="68" t="s">
        <v>7</v>
      </c>
      <c r="B167" s="68">
        <v>0</v>
      </c>
      <c r="C167" s="68">
        <v>1</v>
      </c>
      <c r="D167" s="68">
        <v>1</v>
      </c>
      <c r="E167" s="68">
        <v>0</v>
      </c>
      <c r="F167" s="68">
        <v>722</v>
      </c>
      <c r="P167" t="s">
        <v>7</v>
      </c>
      <c r="Q167">
        <v>0</v>
      </c>
      <c r="R167">
        <v>1</v>
      </c>
      <c r="S167">
        <v>1</v>
      </c>
      <c r="T167">
        <v>0</v>
      </c>
      <c r="U167">
        <v>722</v>
      </c>
    </row>
    <row r="168" spans="1:21" x14ac:dyDescent="0.25">
      <c r="A168" s="68" t="s">
        <v>7</v>
      </c>
      <c r="B168" s="68">
        <v>0</v>
      </c>
      <c r="C168" s="68">
        <v>1</v>
      </c>
      <c r="D168" s="68">
        <v>1</v>
      </c>
      <c r="E168" s="68">
        <v>1</v>
      </c>
      <c r="F168" s="68">
        <v>388</v>
      </c>
      <c r="P168" t="s">
        <v>7</v>
      </c>
      <c r="Q168">
        <v>0</v>
      </c>
      <c r="R168">
        <v>1</v>
      </c>
      <c r="S168">
        <v>1</v>
      </c>
      <c r="T168">
        <v>1</v>
      </c>
      <c r="U168">
        <v>388</v>
      </c>
    </row>
    <row r="169" spans="1:21" x14ac:dyDescent="0.25">
      <c r="A169" s="68" t="s">
        <v>7</v>
      </c>
      <c r="B169" s="68">
        <v>1</v>
      </c>
      <c r="C169" s="68">
        <v>0</v>
      </c>
      <c r="D169" s="68">
        <v>0</v>
      </c>
      <c r="E169" s="68">
        <v>0</v>
      </c>
      <c r="F169" s="68">
        <v>1341</v>
      </c>
      <c r="P169" t="s">
        <v>7</v>
      </c>
      <c r="Q169">
        <v>1</v>
      </c>
      <c r="R169">
        <v>0</v>
      </c>
      <c r="S169">
        <v>0</v>
      </c>
      <c r="T169">
        <v>0</v>
      </c>
      <c r="U169">
        <v>1341</v>
      </c>
    </row>
    <row r="170" spans="1:21" x14ac:dyDescent="0.25">
      <c r="A170" s="68" t="s">
        <v>7</v>
      </c>
      <c r="B170" s="68">
        <v>1</v>
      </c>
      <c r="C170" s="68">
        <v>0</v>
      </c>
      <c r="D170" s="68">
        <v>0</v>
      </c>
      <c r="E170" s="68">
        <v>1</v>
      </c>
      <c r="F170" s="68">
        <v>1671</v>
      </c>
      <c r="P170" t="s">
        <v>7</v>
      </c>
      <c r="Q170">
        <v>1</v>
      </c>
      <c r="R170">
        <v>0</v>
      </c>
      <c r="S170">
        <v>0</v>
      </c>
      <c r="T170">
        <v>1</v>
      </c>
      <c r="U170">
        <v>1671</v>
      </c>
    </row>
    <row r="171" spans="1:21" x14ac:dyDescent="0.25">
      <c r="A171" s="68" t="s">
        <v>7</v>
      </c>
      <c r="B171" s="68">
        <v>1</v>
      </c>
      <c r="C171" s="68">
        <v>0</v>
      </c>
      <c r="D171" s="68">
        <v>1</v>
      </c>
      <c r="E171" s="68">
        <v>0</v>
      </c>
      <c r="F171" s="68">
        <v>122</v>
      </c>
      <c r="P171" t="s">
        <v>7</v>
      </c>
      <c r="Q171">
        <v>1</v>
      </c>
      <c r="R171">
        <v>0</v>
      </c>
      <c r="S171">
        <v>1</v>
      </c>
      <c r="T171">
        <v>0</v>
      </c>
      <c r="U171">
        <v>122</v>
      </c>
    </row>
    <row r="172" spans="1:21" x14ac:dyDescent="0.25">
      <c r="A172" s="68" t="s">
        <v>7</v>
      </c>
      <c r="B172" s="68">
        <v>1</v>
      </c>
      <c r="C172" s="68">
        <v>0</v>
      </c>
      <c r="D172" s="68">
        <v>1</v>
      </c>
      <c r="E172" s="68">
        <v>1</v>
      </c>
      <c r="F172" s="68">
        <v>127</v>
      </c>
      <c r="P172" t="s">
        <v>7</v>
      </c>
      <c r="Q172">
        <v>1</v>
      </c>
      <c r="R172">
        <v>0</v>
      </c>
      <c r="S172">
        <v>1</v>
      </c>
      <c r="T172">
        <v>1</v>
      </c>
      <c r="U172">
        <v>127</v>
      </c>
    </row>
    <row r="173" spans="1:21" x14ac:dyDescent="0.25">
      <c r="A173" s="68" t="s">
        <v>7</v>
      </c>
      <c r="B173" s="68">
        <v>1</v>
      </c>
      <c r="C173" s="68">
        <v>1</v>
      </c>
      <c r="D173" s="68">
        <v>0</v>
      </c>
      <c r="E173" s="68">
        <v>0</v>
      </c>
      <c r="F173" s="68">
        <v>111</v>
      </c>
      <c r="P173" t="s">
        <v>7</v>
      </c>
      <c r="Q173">
        <v>1</v>
      </c>
      <c r="R173">
        <v>1</v>
      </c>
      <c r="S173">
        <v>0</v>
      </c>
      <c r="T173">
        <v>0</v>
      </c>
      <c r="U173">
        <v>111</v>
      </c>
    </row>
    <row r="174" spans="1:21" x14ac:dyDescent="0.25">
      <c r="A174" s="68" t="s">
        <v>7</v>
      </c>
      <c r="B174" s="68">
        <v>1</v>
      </c>
      <c r="C174" s="68">
        <v>1</v>
      </c>
      <c r="D174" s="68">
        <v>0</v>
      </c>
      <c r="E174" s="68">
        <v>1</v>
      </c>
      <c r="F174" s="68">
        <v>48</v>
      </c>
      <c r="P174" t="s">
        <v>7</v>
      </c>
      <c r="Q174">
        <v>1</v>
      </c>
      <c r="R174">
        <v>1</v>
      </c>
      <c r="S174">
        <v>0</v>
      </c>
      <c r="T174">
        <v>1</v>
      </c>
      <c r="U174">
        <v>48</v>
      </c>
    </row>
    <row r="175" spans="1:21" x14ac:dyDescent="0.25">
      <c r="A175" s="68" t="s">
        <v>7</v>
      </c>
      <c r="B175" s="68">
        <v>1</v>
      </c>
      <c r="C175" s="68">
        <v>1</v>
      </c>
      <c r="D175" s="68">
        <v>1</v>
      </c>
      <c r="E175" s="68">
        <v>0</v>
      </c>
      <c r="F175" s="68">
        <v>74</v>
      </c>
      <c r="P175" t="s">
        <v>7</v>
      </c>
      <c r="Q175">
        <v>1</v>
      </c>
      <c r="R175">
        <v>1</v>
      </c>
      <c r="S175">
        <v>1</v>
      </c>
      <c r="T175">
        <v>0</v>
      </c>
      <c r="U175">
        <v>74</v>
      </c>
    </row>
    <row r="176" spans="1:21" x14ac:dyDescent="0.25">
      <c r="A176" s="68" t="s">
        <v>7</v>
      </c>
      <c r="B176" s="68">
        <v>1</v>
      </c>
      <c r="C176" s="68">
        <v>1</v>
      </c>
      <c r="D176" s="68">
        <v>1</v>
      </c>
      <c r="E176" s="68">
        <v>1</v>
      </c>
      <c r="F176" s="68">
        <v>25</v>
      </c>
      <c r="P176" t="s">
        <v>7</v>
      </c>
      <c r="Q176">
        <v>1</v>
      </c>
      <c r="R176">
        <v>1</v>
      </c>
      <c r="S176">
        <v>1</v>
      </c>
      <c r="T176">
        <v>1</v>
      </c>
      <c r="U176">
        <v>25</v>
      </c>
    </row>
    <row r="177" spans="1:21" x14ac:dyDescent="0.25">
      <c r="A177" s="68" t="s">
        <v>7</v>
      </c>
      <c r="B177" s="68">
        <v>2</v>
      </c>
      <c r="C177" s="68">
        <v>0</v>
      </c>
      <c r="D177" s="68">
        <v>0</v>
      </c>
      <c r="E177" s="68">
        <v>0</v>
      </c>
      <c r="F177" s="68">
        <v>1116</v>
      </c>
      <c r="P177" t="s">
        <v>7</v>
      </c>
      <c r="Q177">
        <v>2</v>
      </c>
      <c r="R177">
        <v>0</v>
      </c>
      <c r="S177">
        <v>0</v>
      </c>
      <c r="T177">
        <v>0</v>
      </c>
      <c r="U177">
        <v>1116</v>
      </c>
    </row>
    <row r="178" spans="1:21" x14ac:dyDescent="0.25">
      <c r="A178" s="68" t="s">
        <v>7</v>
      </c>
      <c r="B178" s="68">
        <v>2</v>
      </c>
      <c r="C178" s="68">
        <v>0</v>
      </c>
      <c r="D178" s="68">
        <v>0</v>
      </c>
      <c r="E178" s="68">
        <v>1</v>
      </c>
      <c r="F178" s="68">
        <v>1111</v>
      </c>
      <c r="P178" t="s">
        <v>7</v>
      </c>
      <c r="Q178">
        <v>2</v>
      </c>
      <c r="R178">
        <v>0</v>
      </c>
      <c r="S178">
        <v>0</v>
      </c>
      <c r="T178">
        <v>1</v>
      </c>
      <c r="U178">
        <v>1111</v>
      </c>
    </row>
    <row r="179" spans="1:21" x14ac:dyDescent="0.25">
      <c r="A179" s="68" t="s">
        <v>7</v>
      </c>
      <c r="B179" s="68">
        <v>2</v>
      </c>
      <c r="C179" s="68">
        <v>0</v>
      </c>
      <c r="D179" s="68">
        <v>1</v>
      </c>
      <c r="E179" s="68">
        <v>0</v>
      </c>
      <c r="F179" s="68">
        <v>65</v>
      </c>
      <c r="P179" t="s">
        <v>7</v>
      </c>
      <c r="Q179">
        <v>2</v>
      </c>
      <c r="R179">
        <v>0</v>
      </c>
      <c r="S179">
        <v>1</v>
      </c>
      <c r="T179">
        <v>0</v>
      </c>
      <c r="U179">
        <v>65</v>
      </c>
    </row>
    <row r="180" spans="1:21" x14ac:dyDescent="0.25">
      <c r="A180" s="68" t="s">
        <v>7</v>
      </c>
      <c r="B180" s="68">
        <v>2</v>
      </c>
      <c r="C180" s="68">
        <v>0</v>
      </c>
      <c r="D180" s="68">
        <v>1</v>
      </c>
      <c r="E180" s="68">
        <v>1</v>
      </c>
      <c r="F180" s="68">
        <v>71</v>
      </c>
      <c r="P180" t="s">
        <v>7</v>
      </c>
      <c r="Q180">
        <v>2</v>
      </c>
      <c r="R180">
        <v>0</v>
      </c>
      <c r="S180">
        <v>1</v>
      </c>
      <c r="T180">
        <v>1</v>
      </c>
      <c r="U180">
        <v>71</v>
      </c>
    </row>
    <row r="181" spans="1:21" x14ac:dyDescent="0.25">
      <c r="A181" s="68" t="s">
        <v>7</v>
      </c>
      <c r="B181" s="68">
        <v>2</v>
      </c>
      <c r="C181" s="68">
        <v>1</v>
      </c>
      <c r="D181" s="68">
        <v>0</v>
      </c>
      <c r="E181" s="68">
        <v>0</v>
      </c>
      <c r="F181" s="68">
        <v>67</v>
      </c>
      <c r="P181" t="s">
        <v>7</v>
      </c>
      <c r="Q181">
        <v>2</v>
      </c>
      <c r="R181">
        <v>1</v>
      </c>
      <c r="S181">
        <v>0</v>
      </c>
      <c r="T181">
        <v>0</v>
      </c>
      <c r="U181">
        <v>67</v>
      </c>
    </row>
    <row r="182" spans="1:21" x14ac:dyDescent="0.25">
      <c r="A182" s="68" t="s">
        <v>7</v>
      </c>
      <c r="B182" s="68">
        <v>2</v>
      </c>
      <c r="C182" s="68">
        <v>1</v>
      </c>
      <c r="D182" s="68">
        <v>0</v>
      </c>
      <c r="E182" s="68">
        <v>1</v>
      </c>
      <c r="F182" s="68">
        <v>28</v>
      </c>
      <c r="P182" t="s">
        <v>7</v>
      </c>
      <c r="Q182">
        <v>2</v>
      </c>
      <c r="R182">
        <v>1</v>
      </c>
      <c r="S182">
        <v>0</v>
      </c>
      <c r="T182">
        <v>1</v>
      </c>
      <c r="U182">
        <v>28</v>
      </c>
    </row>
    <row r="183" spans="1:21" x14ac:dyDescent="0.25">
      <c r="A183" s="68" t="s">
        <v>7</v>
      </c>
      <c r="B183" s="68">
        <v>2</v>
      </c>
      <c r="C183" s="68">
        <v>1</v>
      </c>
      <c r="D183" s="68">
        <v>1</v>
      </c>
      <c r="E183" s="68">
        <v>0</v>
      </c>
      <c r="F183" s="68">
        <v>32</v>
      </c>
      <c r="P183" t="s">
        <v>7</v>
      </c>
      <c r="Q183">
        <v>2</v>
      </c>
      <c r="R183">
        <v>1</v>
      </c>
      <c r="S183">
        <v>1</v>
      </c>
      <c r="T183">
        <v>0</v>
      </c>
      <c r="U183">
        <v>32</v>
      </c>
    </row>
    <row r="184" spans="1:21" x14ac:dyDescent="0.25">
      <c r="A184" s="68" t="s">
        <v>7</v>
      </c>
      <c r="B184" s="68">
        <v>2</v>
      </c>
      <c r="C184" s="68">
        <v>1</v>
      </c>
      <c r="D184" s="68">
        <v>1</v>
      </c>
      <c r="E184" s="68">
        <v>1</v>
      </c>
      <c r="F184" s="68">
        <v>16</v>
      </c>
      <c r="P184" t="s">
        <v>7</v>
      </c>
      <c r="Q184">
        <v>2</v>
      </c>
      <c r="R184">
        <v>1</v>
      </c>
      <c r="S184">
        <v>1</v>
      </c>
      <c r="T184">
        <v>1</v>
      </c>
      <c r="U184">
        <v>16</v>
      </c>
    </row>
    <row r="185" spans="1:21" x14ac:dyDescent="0.25">
      <c r="A185" s="68" t="s">
        <v>7</v>
      </c>
      <c r="B185" s="68">
        <v>3</v>
      </c>
      <c r="C185" s="68">
        <v>0</v>
      </c>
      <c r="D185" s="68">
        <v>0</v>
      </c>
      <c r="E185" s="68">
        <v>0</v>
      </c>
      <c r="F185" s="68">
        <v>1351</v>
      </c>
      <c r="P185" t="s">
        <v>7</v>
      </c>
      <c r="Q185">
        <v>3</v>
      </c>
      <c r="R185">
        <v>0</v>
      </c>
      <c r="S185">
        <v>0</v>
      </c>
      <c r="T185">
        <v>0</v>
      </c>
      <c r="U185">
        <v>1351</v>
      </c>
    </row>
    <row r="186" spans="1:21" x14ac:dyDescent="0.25">
      <c r="A186" s="68" t="s">
        <v>7</v>
      </c>
      <c r="B186" s="68">
        <v>3</v>
      </c>
      <c r="C186" s="68">
        <v>0</v>
      </c>
      <c r="D186" s="68">
        <v>0</v>
      </c>
      <c r="E186" s="68">
        <v>1</v>
      </c>
      <c r="F186" s="68">
        <v>756</v>
      </c>
      <c r="P186" t="s">
        <v>7</v>
      </c>
      <c r="Q186">
        <v>3</v>
      </c>
      <c r="R186">
        <v>0</v>
      </c>
      <c r="S186">
        <v>0</v>
      </c>
      <c r="T186">
        <v>1</v>
      </c>
      <c r="U186">
        <v>756</v>
      </c>
    </row>
    <row r="187" spans="1:21" x14ac:dyDescent="0.25">
      <c r="A187" s="68" t="s">
        <v>7</v>
      </c>
      <c r="B187" s="68">
        <v>3</v>
      </c>
      <c r="C187" s="68">
        <v>0</v>
      </c>
      <c r="D187" s="68">
        <v>1</v>
      </c>
      <c r="E187" s="68">
        <v>0</v>
      </c>
      <c r="F187" s="68">
        <v>76</v>
      </c>
      <c r="P187" t="s">
        <v>7</v>
      </c>
      <c r="Q187">
        <v>3</v>
      </c>
      <c r="R187">
        <v>0</v>
      </c>
      <c r="S187">
        <v>1</v>
      </c>
      <c r="T187">
        <v>0</v>
      </c>
      <c r="U187">
        <v>76</v>
      </c>
    </row>
    <row r="188" spans="1:21" x14ac:dyDescent="0.25">
      <c r="A188" s="68" t="s">
        <v>7</v>
      </c>
      <c r="B188" s="68">
        <v>3</v>
      </c>
      <c r="C188" s="68">
        <v>0</v>
      </c>
      <c r="D188" s="68">
        <v>1</v>
      </c>
      <c r="E188" s="68">
        <v>1</v>
      </c>
      <c r="F188" s="68">
        <v>33</v>
      </c>
      <c r="P188" t="s">
        <v>7</v>
      </c>
      <c r="Q188">
        <v>3</v>
      </c>
      <c r="R188">
        <v>0</v>
      </c>
      <c r="S188">
        <v>1</v>
      </c>
      <c r="T188">
        <v>1</v>
      </c>
      <c r="U188">
        <v>33</v>
      </c>
    </row>
    <row r="189" spans="1:21" x14ac:dyDescent="0.25">
      <c r="A189" s="68" t="s">
        <v>7</v>
      </c>
      <c r="B189" s="68">
        <v>3</v>
      </c>
      <c r="C189" s="68">
        <v>1</v>
      </c>
      <c r="D189" s="68">
        <v>0</v>
      </c>
      <c r="E189" s="68">
        <v>0</v>
      </c>
      <c r="F189" s="68">
        <v>71</v>
      </c>
      <c r="P189" t="s">
        <v>7</v>
      </c>
      <c r="Q189">
        <v>3</v>
      </c>
      <c r="R189">
        <v>1</v>
      </c>
      <c r="S189">
        <v>0</v>
      </c>
      <c r="T189">
        <v>0</v>
      </c>
      <c r="U189">
        <v>71</v>
      </c>
    </row>
    <row r="190" spans="1:21" x14ac:dyDescent="0.25">
      <c r="A190" s="68" t="s">
        <v>7</v>
      </c>
      <c r="B190" s="68">
        <v>3</v>
      </c>
      <c r="C190" s="68">
        <v>1</v>
      </c>
      <c r="D190" s="68">
        <v>0</v>
      </c>
      <c r="E190" s="68">
        <v>1</v>
      </c>
      <c r="F190" s="68">
        <v>16</v>
      </c>
      <c r="P190" t="s">
        <v>7</v>
      </c>
      <c r="Q190">
        <v>3</v>
      </c>
      <c r="R190">
        <v>1</v>
      </c>
      <c r="S190">
        <v>0</v>
      </c>
      <c r="T190">
        <v>1</v>
      </c>
      <c r="U190">
        <v>16</v>
      </c>
    </row>
    <row r="191" spans="1:21" x14ac:dyDescent="0.25">
      <c r="A191" s="68" t="s">
        <v>7</v>
      </c>
      <c r="B191" s="68">
        <v>3</v>
      </c>
      <c r="C191" s="68">
        <v>1</v>
      </c>
      <c r="D191" s="68">
        <v>1</v>
      </c>
      <c r="E191" s="68">
        <v>0</v>
      </c>
      <c r="F191" s="68">
        <v>13</v>
      </c>
      <c r="P191" t="s">
        <v>7</v>
      </c>
      <c r="Q191">
        <v>3</v>
      </c>
      <c r="R191">
        <v>1</v>
      </c>
      <c r="S191">
        <v>1</v>
      </c>
      <c r="T191">
        <v>0</v>
      </c>
      <c r="U191">
        <v>13</v>
      </c>
    </row>
    <row r="192" spans="1:21" x14ac:dyDescent="0.25">
      <c r="A192" s="68" t="s">
        <v>7</v>
      </c>
      <c r="B192" s="68">
        <v>3</v>
      </c>
      <c r="C192" s="68">
        <v>1</v>
      </c>
      <c r="D192" s="68">
        <v>1</v>
      </c>
      <c r="E192" s="68">
        <v>1</v>
      </c>
      <c r="F192" s="68">
        <v>7</v>
      </c>
      <c r="P192" t="s">
        <v>7</v>
      </c>
      <c r="Q192">
        <v>3</v>
      </c>
      <c r="R192">
        <v>1</v>
      </c>
      <c r="S192">
        <v>1</v>
      </c>
      <c r="T192">
        <v>1</v>
      </c>
      <c r="U192">
        <v>7</v>
      </c>
    </row>
    <row r="193" spans="1:21" x14ac:dyDescent="0.25">
      <c r="A193" s="68" t="s">
        <v>19</v>
      </c>
      <c r="B193" s="68">
        <v>0</v>
      </c>
      <c r="C193" s="68">
        <v>0</v>
      </c>
      <c r="D193" s="68">
        <v>0</v>
      </c>
      <c r="E193" s="68">
        <v>0</v>
      </c>
      <c r="F193" s="68">
        <v>392</v>
      </c>
      <c r="P193" t="s">
        <v>19</v>
      </c>
      <c r="Q193">
        <v>0</v>
      </c>
      <c r="R193">
        <v>0</v>
      </c>
      <c r="S193">
        <v>0</v>
      </c>
      <c r="T193">
        <v>0</v>
      </c>
      <c r="U193">
        <v>392</v>
      </c>
    </row>
    <row r="194" spans="1:21" x14ac:dyDescent="0.25">
      <c r="A194" s="68" t="s">
        <v>19</v>
      </c>
      <c r="B194" s="68">
        <v>0</v>
      </c>
      <c r="C194" s="68">
        <v>0</v>
      </c>
      <c r="D194" s="68">
        <v>0</v>
      </c>
      <c r="E194" s="68">
        <v>1</v>
      </c>
      <c r="F194" s="68">
        <v>952</v>
      </c>
      <c r="P194" t="s">
        <v>19</v>
      </c>
      <c r="Q194">
        <v>0</v>
      </c>
      <c r="R194">
        <v>0</v>
      </c>
      <c r="S194">
        <v>0</v>
      </c>
      <c r="T194">
        <v>1</v>
      </c>
      <c r="U194">
        <v>952</v>
      </c>
    </row>
    <row r="195" spans="1:21" x14ac:dyDescent="0.25">
      <c r="A195" s="68" t="s">
        <v>19</v>
      </c>
      <c r="B195" s="68">
        <v>0</v>
      </c>
      <c r="C195" s="68">
        <v>0</v>
      </c>
      <c r="D195" s="68">
        <v>1</v>
      </c>
      <c r="E195" s="68">
        <v>0</v>
      </c>
      <c r="F195" s="68">
        <v>36</v>
      </c>
      <c r="P195" t="s">
        <v>19</v>
      </c>
      <c r="Q195">
        <v>0</v>
      </c>
      <c r="R195">
        <v>0</v>
      </c>
      <c r="S195">
        <v>1</v>
      </c>
      <c r="T195">
        <v>0</v>
      </c>
      <c r="U195">
        <v>36</v>
      </c>
    </row>
    <row r="196" spans="1:21" x14ac:dyDescent="0.25">
      <c r="A196" s="68" t="s">
        <v>19</v>
      </c>
      <c r="B196" s="68">
        <v>0</v>
      </c>
      <c r="C196" s="68">
        <v>0</v>
      </c>
      <c r="D196" s="68">
        <v>1</v>
      </c>
      <c r="E196" s="68">
        <v>1</v>
      </c>
      <c r="F196" s="68">
        <v>37</v>
      </c>
      <c r="P196" t="s">
        <v>19</v>
      </c>
      <c r="Q196">
        <v>0</v>
      </c>
      <c r="R196">
        <v>0</v>
      </c>
      <c r="S196">
        <v>1</v>
      </c>
      <c r="T196">
        <v>1</v>
      </c>
      <c r="U196">
        <v>37</v>
      </c>
    </row>
    <row r="197" spans="1:21" x14ac:dyDescent="0.25">
      <c r="A197" s="68" t="s">
        <v>19</v>
      </c>
      <c r="B197" s="68">
        <v>0</v>
      </c>
      <c r="C197" s="68">
        <v>1</v>
      </c>
      <c r="D197" s="68">
        <v>0</v>
      </c>
      <c r="E197" s="68">
        <v>0</v>
      </c>
      <c r="F197" s="68">
        <v>1307</v>
      </c>
      <c r="P197" t="s">
        <v>19</v>
      </c>
      <c r="Q197">
        <v>0</v>
      </c>
      <c r="R197">
        <v>1</v>
      </c>
      <c r="S197">
        <v>0</v>
      </c>
      <c r="T197">
        <v>0</v>
      </c>
      <c r="U197">
        <v>1307</v>
      </c>
    </row>
    <row r="198" spans="1:21" x14ac:dyDescent="0.25">
      <c r="A198" s="68" t="s">
        <v>19</v>
      </c>
      <c r="B198" s="68">
        <v>0</v>
      </c>
      <c r="C198" s="68">
        <v>1</v>
      </c>
      <c r="D198" s="68">
        <v>0</v>
      </c>
      <c r="E198" s="68">
        <v>1</v>
      </c>
      <c r="F198" s="68">
        <v>763</v>
      </c>
      <c r="P198" t="s">
        <v>19</v>
      </c>
      <c r="Q198">
        <v>0</v>
      </c>
      <c r="R198">
        <v>1</v>
      </c>
      <c r="S198">
        <v>0</v>
      </c>
      <c r="T198">
        <v>1</v>
      </c>
      <c r="U198">
        <v>763</v>
      </c>
    </row>
    <row r="199" spans="1:21" x14ac:dyDescent="0.25">
      <c r="A199" s="68" t="s">
        <v>19</v>
      </c>
      <c r="B199" s="68">
        <v>0</v>
      </c>
      <c r="C199" s="68">
        <v>1</v>
      </c>
      <c r="D199" s="68">
        <v>1</v>
      </c>
      <c r="E199" s="68">
        <v>0</v>
      </c>
      <c r="F199" s="68">
        <v>435</v>
      </c>
      <c r="P199" t="s">
        <v>19</v>
      </c>
      <c r="Q199">
        <v>0</v>
      </c>
      <c r="R199">
        <v>1</v>
      </c>
      <c r="S199">
        <v>1</v>
      </c>
      <c r="T199">
        <v>0</v>
      </c>
      <c r="U199">
        <v>435</v>
      </c>
    </row>
    <row r="200" spans="1:21" x14ac:dyDescent="0.25">
      <c r="A200" s="68" t="s">
        <v>19</v>
      </c>
      <c r="B200" s="68">
        <v>0</v>
      </c>
      <c r="C200" s="68">
        <v>1</v>
      </c>
      <c r="D200" s="68">
        <v>1</v>
      </c>
      <c r="E200" s="68">
        <v>1</v>
      </c>
      <c r="F200" s="68">
        <v>286</v>
      </c>
      <c r="P200" t="s">
        <v>19</v>
      </c>
      <c r="Q200">
        <v>0</v>
      </c>
      <c r="R200">
        <v>1</v>
      </c>
      <c r="S200">
        <v>1</v>
      </c>
      <c r="T200">
        <v>1</v>
      </c>
      <c r="U200">
        <v>286</v>
      </c>
    </row>
    <row r="201" spans="1:21" x14ac:dyDescent="0.25">
      <c r="A201" s="68" t="s">
        <v>19</v>
      </c>
      <c r="B201" s="68">
        <v>1</v>
      </c>
      <c r="C201" s="68">
        <v>0</v>
      </c>
      <c r="D201" s="68">
        <v>0</v>
      </c>
      <c r="E201" s="68">
        <v>0</v>
      </c>
      <c r="F201" s="68">
        <v>107</v>
      </c>
      <c r="P201" t="s">
        <v>19</v>
      </c>
      <c r="Q201">
        <v>1</v>
      </c>
      <c r="R201">
        <v>0</v>
      </c>
      <c r="S201">
        <v>0</v>
      </c>
      <c r="T201">
        <v>0</v>
      </c>
      <c r="U201">
        <v>107</v>
      </c>
    </row>
    <row r="202" spans="1:21" x14ac:dyDescent="0.25">
      <c r="A202" s="68" t="s">
        <v>19</v>
      </c>
      <c r="B202" s="68">
        <v>1</v>
      </c>
      <c r="C202" s="68">
        <v>0</v>
      </c>
      <c r="D202" s="68">
        <v>0</v>
      </c>
      <c r="E202" s="68">
        <v>1</v>
      </c>
      <c r="F202" s="68">
        <v>172</v>
      </c>
      <c r="P202" t="s">
        <v>19</v>
      </c>
      <c r="Q202">
        <v>1</v>
      </c>
      <c r="R202">
        <v>0</v>
      </c>
      <c r="S202">
        <v>0</v>
      </c>
      <c r="T202">
        <v>1</v>
      </c>
      <c r="U202">
        <v>172</v>
      </c>
    </row>
    <row r="203" spans="1:21" x14ac:dyDescent="0.25">
      <c r="A203" s="68" t="s">
        <v>19</v>
      </c>
      <c r="B203" s="68">
        <v>1</v>
      </c>
      <c r="C203" s="68">
        <v>0</v>
      </c>
      <c r="D203" s="68">
        <v>1</v>
      </c>
      <c r="E203" s="68">
        <v>0</v>
      </c>
      <c r="F203" s="68">
        <v>5</v>
      </c>
      <c r="P203" t="s">
        <v>19</v>
      </c>
      <c r="Q203">
        <v>1</v>
      </c>
      <c r="R203">
        <v>0</v>
      </c>
      <c r="S203">
        <v>1</v>
      </c>
      <c r="T203">
        <v>0</v>
      </c>
      <c r="U203">
        <v>5</v>
      </c>
    </row>
    <row r="204" spans="1:21" x14ac:dyDescent="0.25">
      <c r="A204" s="68" t="s">
        <v>19</v>
      </c>
      <c r="B204" s="68">
        <v>1</v>
      </c>
      <c r="C204" s="68">
        <v>0</v>
      </c>
      <c r="D204" s="68">
        <v>1</v>
      </c>
      <c r="E204" s="68">
        <v>1</v>
      </c>
      <c r="F204" s="68">
        <v>2</v>
      </c>
      <c r="P204" t="s">
        <v>19</v>
      </c>
      <c r="Q204">
        <v>1</v>
      </c>
      <c r="R204">
        <v>0</v>
      </c>
      <c r="S204">
        <v>1</v>
      </c>
      <c r="T204">
        <v>1</v>
      </c>
      <c r="U204">
        <v>2</v>
      </c>
    </row>
    <row r="205" spans="1:21" x14ac:dyDescent="0.25">
      <c r="A205" s="68" t="s">
        <v>19</v>
      </c>
      <c r="B205" s="68">
        <v>1</v>
      </c>
      <c r="C205" s="68">
        <v>1</v>
      </c>
      <c r="D205" s="68">
        <v>0</v>
      </c>
      <c r="E205" s="68">
        <v>0</v>
      </c>
      <c r="F205" s="68">
        <v>213</v>
      </c>
      <c r="P205" t="s">
        <v>19</v>
      </c>
      <c r="Q205">
        <v>1</v>
      </c>
      <c r="R205">
        <v>1</v>
      </c>
      <c r="S205">
        <v>0</v>
      </c>
      <c r="T205">
        <v>0</v>
      </c>
      <c r="U205">
        <v>213</v>
      </c>
    </row>
    <row r="206" spans="1:21" x14ac:dyDescent="0.25">
      <c r="A206" s="68" t="s">
        <v>19</v>
      </c>
      <c r="B206" s="68">
        <v>1</v>
      </c>
      <c r="C206" s="68">
        <v>1</v>
      </c>
      <c r="D206" s="68">
        <v>0</v>
      </c>
      <c r="E206" s="68">
        <v>1</v>
      </c>
      <c r="F206" s="68">
        <v>108</v>
      </c>
      <c r="P206" t="s">
        <v>19</v>
      </c>
      <c r="Q206">
        <v>1</v>
      </c>
      <c r="R206">
        <v>1</v>
      </c>
      <c r="S206">
        <v>0</v>
      </c>
      <c r="T206">
        <v>1</v>
      </c>
      <c r="U206">
        <v>108</v>
      </c>
    </row>
    <row r="207" spans="1:21" x14ac:dyDescent="0.25">
      <c r="A207" s="68" t="s">
        <v>19</v>
      </c>
      <c r="B207" s="68">
        <v>1</v>
      </c>
      <c r="C207" s="68">
        <v>1</v>
      </c>
      <c r="D207" s="68">
        <v>1</v>
      </c>
      <c r="E207" s="68">
        <v>0</v>
      </c>
      <c r="F207" s="68">
        <v>46</v>
      </c>
      <c r="P207" t="s">
        <v>19</v>
      </c>
      <c r="Q207">
        <v>1</v>
      </c>
      <c r="R207">
        <v>1</v>
      </c>
      <c r="S207">
        <v>1</v>
      </c>
      <c r="T207">
        <v>0</v>
      </c>
      <c r="U207">
        <v>46</v>
      </c>
    </row>
    <row r="208" spans="1:21" x14ac:dyDescent="0.25">
      <c r="A208" s="68" t="s">
        <v>19</v>
      </c>
      <c r="B208" s="68">
        <v>1</v>
      </c>
      <c r="C208" s="68">
        <v>1</v>
      </c>
      <c r="D208" s="68">
        <v>1</v>
      </c>
      <c r="E208" s="68">
        <v>1</v>
      </c>
      <c r="F208" s="68">
        <v>26</v>
      </c>
      <c r="P208" t="s">
        <v>19</v>
      </c>
      <c r="Q208">
        <v>1</v>
      </c>
      <c r="R208">
        <v>1</v>
      </c>
      <c r="S208">
        <v>1</v>
      </c>
      <c r="T208">
        <v>1</v>
      </c>
      <c r="U208">
        <v>26</v>
      </c>
    </row>
    <row r="209" spans="1:21" x14ac:dyDescent="0.25">
      <c r="A209" s="68" t="s">
        <v>19</v>
      </c>
      <c r="B209" s="68">
        <v>2</v>
      </c>
      <c r="C209" s="68">
        <v>0</v>
      </c>
      <c r="D209" s="68">
        <v>0</v>
      </c>
      <c r="E209" s="68">
        <v>0</v>
      </c>
      <c r="F209" s="68">
        <v>65</v>
      </c>
      <c r="P209" t="s">
        <v>19</v>
      </c>
      <c r="Q209">
        <v>2</v>
      </c>
      <c r="R209">
        <v>0</v>
      </c>
      <c r="S209">
        <v>0</v>
      </c>
      <c r="T209">
        <v>0</v>
      </c>
      <c r="U209">
        <v>65</v>
      </c>
    </row>
    <row r="210" spans="1:21" x14ac:dyDescent="0.25">
      <c r="A210" s="68" t="s">
        <v>19</v>
      </c>
      <c r="B210" s="68">
        <v>2</v>
      </c>
      <c r="C210" s="68">
        <v>0</v>
      </c>
      <c r="D210" s="68">
        <v>0</v>
      </c>
      <c r="E210" s="68">
        <v>1</v>
      </c>
      <c r="F210" s="68">
        <v>74</v>
      </c>
      <c r="P210" t="s">
        <v>19</v>
      </c>
      <c r="Q210">
        <v>2</v>
      </c>
      <c r="R210">
        <v>0</v>
      </c>
      <c r="S210">
        <v>0</v>
      </c>
      <c r="T210">
        <v>1</v>
      </c>
      <c r="U210">
        <v>74</v>
      </c>
    </row>
    <row r="211" spans="1:21" x14ac:dyDescent="0.25">
      <c r="A211" s="68" t="s">
        <v>19</v>
      </c>
      <c r="B211" s="68">
        <v>2</v>
      </c>
      <c r="C211" s="68">
        <v>0</v>
      </c>
      <c r="D211" s="68">
        <v>1</v>
      </c>
      <c r="E211" s="68">
        <v>0</v>
      </c>
      <c r="F211" s="68">
        <v>3</v>
      </c>
      <c r="P211" t="s">
        <v>19</v>
      </c>
      <c r="Q211">
        <v>2</v>
      </c>
      <c r="R211">
        <v>0</v>
      </c>
      <c r="S211">
        <v>1</v>
      </c>
      <c r="T211">
        <v>0</v>
      </c>
      <c r="U211">
        <v>3</v>
      </c>
    </row>
    <row r="212" spans="1:21" x14ac:dyDescent="0.25">
      <c r="A212" s="68" t="s">
        <v>19</v>
      </c>
      <c r="B212" s="68">
        <v>2</v>
      </c>
      <c r="C212" s="68">
        <v>0</v>
      </c>
      <c r="D212" s="68">
        <v>1</v>
      </c>
      <c r="E212" s="68">
        <v>1</v>
      </c>
      <c r="F212" s="68">
        <v>3</v>
      </c>
      <c r="P212" t="s">
        <v>19</v>
      </c>
      <c r="Q212">
        <v>2</v>
      </c>
      <c r="R212">
        <v>0</v>
      </c>
      <c r="S212">
        <v>1</v>
      </c>
      <c r="T212">
        <v>1</v>
      </c>
      <c r="U212">
        <v>3</v>
      </c>
    </row>
    <row r="213" spans="1:21" x14ac:dyDescent="0.25">
      <c r="A213" s="68" t="s">
        <v>19</v>
      </c>
      <c r="B213" s="68">
        <v>2</v>
      </c>
      <c r="C213" s="68">
        <v>1</v>
      </c>
      <c r="D213" s="68">
        <v>0</v>
      </c>
      <c r="E213" s="68">
        <v>0</v>
      </c>
      <c r="F213" s="68">
        <v>111</v>
      </c>
      <c r="P213" t="s">
        <v>19</v>
      </c>
      <c r="Q213">
        <v>2</v>
      </c>
      <c r="R213">
        <v>1</v>
      </c>
      <c r="S213">
        <v>0</v>
      </c>
      <c r="T213">
        <v>0</v>
      </c>
      <c r="U213">
        <v>111</v>
      </c>
    </row>
    <row r="214" spans="1:21" x14ac:dyDescent="0.25">
      <c r="A214" s="68" t="s">
        <v>19</v>
      </c>
      <c r="B214" s="68">
        <v>2</v>
      </c>
      <c r="C214" s="68">
        <v>1</v>
      </c>
      <c r="D214" s="68">
        <v>0</v>
      </c>
      <c r="E214" s="68">
        <v>1</v>
      </c>
      <c r="F214" s="68">
        <v>65</v>
      </c>
      <c r="P214" t="s">
        <v>19</v>
      </c>
      <c r="Q214">
        <v>2</v>
      </c>
      <c r="R214">
        <v>1</v>
      </c>
      <c r="S214">
        <v>0</v>
      </c>
      <c r="T214">
        <v>1</v>
      </c>
      <c r="U214">
        <v>65</v>
      </c>
    </row>
    <row r="215" spans="1:21" x14ac:dyDescent="0.25">
      <c r="A215" s="68" t="s">
        <v>19</v>
      </c>
      <c r="B215" s="68">
        <v>2</v>
      </c>
      <c r="C215" s="68">
        <v>1</v>
      </c>
      <c r="D215" s="68">
        <v>1</v>
      </c>
      <c r="E215" s="68">
        <v>0</v>
      </c>
      <c r="F215" s="68">
        <v>31</v>
      </c>
      <c r="P215" t="s">
        <v>19</v>
      </c>
      <c r="Q215">
        <v>2</v>
      </c>
      <c r="R215">
        <v>1</v>
      </c>
      <c r="S215">
        <v>1</v>
      </c>
      <c r="T215">
        <v>0</v>
      </c>
      <c r="U215">
        <v>31</v>
      </c>
    </row>
    <row r="216" spans="1:21" x14ac:dyDescent="0.25">
      <c r="A216" s="68" t="s">
        <v>19</v>
      </c>
      <c r="B216" s="68">
        <v>2</v>
      </c>
      <c r="C216" s="68">
        <v>1</v>
      </c>
      <c r="D216" s="68">
        <v>1</v>
      </c>
      <c r="E216" s="68">
        <v>1</v>
      </c>
      <c r="F216" s="68">
        <v>10</v>
      </c>
      <c r="P216" t="s">
        <v>19</v>
      </c>
      <c r="Q216">
        <v>2</v>
      </c>
      <c r="R216">
        <v>1</v>
      </c>
      <c r="S216">
        <v>1</v>
      </c>
      <c r="T216">
        <v>1</v>
      </c>
      <c r="U216">
        <v>10</v>
      </c>
    </row>
    <row r="217" spans="1:21" x14ac:dyDescent="0.25">
      <c r="A217" s="68" t="s">
        <v>19</v>
      </c>
      <c r="B217" s="68">
        <v>3</v>
      </c>
      <c r="C217" s="68">
        <v>0</v>
      </c>
      <c r="D217" s="68">
        <v>0</v>
      </c>
      <c r="E217" s="68">
        <v>0</v>
      </c>
      <c r="F217" s="68">
        <v>68</v>
      </c>
      <c r="P217" t="s">
        <v>19</v>
      </c>
      <c r="Q217">
        <v>3</v>
      </c>
      <c r="R217">
        <v>0</v>
      </c>
      <c r="S217">
        <v>0</v>
      </c>
      <c r="T217">
        <v>0</v>
      </c>
      <c r="U217">
        <v>68</v>
      </c>
    </row>
    <row r="218" spans="1:21" x14ac:dyDescent="0.25">
      <c r="A218" s="68" t="s">
        <v>19</v>
      </c>
      <c r="B218" s="68">
        <v>3</v>
      </c>
      <c r="C218" s="68">
        <v>0</v>
      </c>
      <c r="D218" s="68">
        <v>0</v>
      </c>
      <c r="E218" s="68">
        <v>1</v>
      </c>
      <c r="F218" s="68">
        <v>61</v>
      </c>
      <c r="P218" t="s">
        <v>19</v>
      </c>
      <c r="Q218">
        <v>3</v>
      </c>
      <c r="R218">
        <v>0</v>
      </c>
      <c r="S218">
        <v>0</v>
      </c>
      <c r="T218">
        <v>1</v>
      </c>
      <c r="U218">
        <v>61</v>
      </c>
    </row>
    <row r="219" spans="1:21" x14ac:dyDescent="0.25">
      <c r="A219" s="68" t="s">
        <v>19</v>
      </c>
      <c r="B219" s="68">
        <v>3</v>
      </c>
      <c r="C219" s="68">
        <v>0</v>
      </c>
      <c r="D219" s="68">
        <v>1</v>
      </c>
      <c r="E219" s="68">
        <v>0</v>
      </c>
      <c r="F219" s="68">
        <v>1</v>
      </c>
      <c r="P219" t="s">
        <v>19</v>
      </c>
      <c r="Q219">
        <v>3</v>
      </c>
      <c r="R219">
        <v>0</v>
      </c>
      <c r="S219">
        <v>1</v>
      </c>
      <c r="T219">
        <v>0</v>
      </c>
      <c r="U219">
        <v>1</v>
      </c>
    </row>
    <row r="220" spans="1:21" x14ac:dyDescent="0.25">
      <c r="A220" s="68" t="s">
        <v>19</v>
      </c>
      <c r="B220" s="68">
        <v>3</v>
      </c>
      <c r="C220" s="68">
        <v>1</v>
      </c>
      <c r="D220" s="68">
        <v>0</v>
      </c>
      <c r="E220" s="68">
        <v>0</v>
      </c>
      <c r="F220" s="68">
        <v>98</v>
      </c>
      <c r="P220" t="s">
        <v>19</v>
      </c>
      <c r="Q220">
        <v>3</v>
      </c>
      <c r="R220">
        <v>1</v>
      </c>
      <c r="S220">
        <v>0</v>
      </c>
      <c r="T220">
        <v>0</v>
      </c>
      <c r="U220">
        <v>98</v>
      </c>
    </row>
    <row r="221" spans="1:21" x14ac:dyDescent="0.25">
      <c r="A221" s="68" t="s">
        <v>19</v>
      </c>
      <c r="B221" s="68">
        <v>3</v>
      </c>
      <c r="C221" s="68">
        <v>1</v>
      </c>
      <c r="D221" s="68">
        <v>0</v>
      </c>
      <c r="E221" s="68">
        <v>1</v>
      </c>
      <c r="F221" s="68">
        <v>62</v>
      </c>
      <c r="P221" t="s">
        <v>19</v>
      </c>
      <c r="Q221">
        <v>3</v>
      </c>
      <c r="R221">
        <v>1</v>
      </c>
      <c r="S221">
        <v>0</v>
      </c>
      <c r="T221">
        <v>1</v>
      </c>
      <c r="U221">
        <v>62</v>
      </c>
    </row>
    <row r="222" spans="1:21" x14ac:dyDescent="0.25">
      <c r="A222" s="68" t="s">
        <v>19</v>
      </c>
      <c r="B222" s="68">
        <v>3</v>
      </c>
      <c r="C222" s="68">
        <v>1</v>
      </c>
      <c r="D222" s="68">
        <v>1</v>
      </c>
      <c r="E222" s="68">
        <v>0</v>
      </c>
      <c r="F222" s="68">
        <v>15</v>
      </c>
      <c r="P222" t="s">
        <v>19</v>
      </c>
      <c r="Q222">
        <v>3</v>
      </c>
      <c r="R222">
        <v>1</v>
      </c>
      <c r="S222">
        <v>1</v>
      </c>
      <c r="T222">
        <v>0</v>
      </c>
      <c r="U222">
        <v>15</v>
      </c>
    </row>
    <row r="223" spans="1:21" x14ac:dyDescent="0.25">
      <c r="A223" s="68" t="s">
        <v>19</v>
      </c>
      <c r="B223" s="68">
        <v>3</v>
      </c>
      <c r="C223" s="68">
        <v>1</v>
      </c>
      <c r="D223" s="68">
        <v>1</v>
      </c>
      <c r="E223" s="68">
        <v>1</v>
      </c>
      <c r="F223" s="68">
        <v>10</v>
      </c>
      <c r="P223" t="s">
        <v>19</v>
      </c>
      <c r="Q223">
        <v>3</v>
      </c>
      <c r="R223">
        <v>1</v>
      </c>
      <c r="S223">
        <v>1</v>
      </c>
      <c r="T223">
        <v>1</v>
      </c>
      <c r="U223">
        <v>10</v>
      </c>
    </row>
    <row r="224" spans="1:21" x14ac:dyDescent="0.25">
      <c r="A224" s="68" t="s">
        <v>20</v>
      </c>
      <c r="B224" s="68">
        <v>0</v>
      </c>
      <c r="C224" s="68">
        <v>0</v>
      </c>
      <c r="D224" s="68">
        <v>0</v>
      </c>
      <c r="E224" s="68">
        <v>0</v>
      </c>
      <c r="F224" s="68">
        <v>5532</v>
      </c>
      <c r="P224" t="s">
        <v>20</v>
      </c>
      <c r="Q224">
        <v>0</v>
      </c>
      <c r="R224">
        <v>0</v>
      </c>
      <c r="S224">
        <v>0</v>
      </c>
      <c r="T224">
        <v>0</v>
      </c>
      <c r="U224">
        <v>5532</v>
      </c>
    </row>
    <row r="225" spans="1:21" x14ac:dyDescent="0.25">
      <c r="A225" s="68" t="s">
        <v>20</v>
      </c>
      <c r="B225" s="68">
        <v>0</v>
      </c>
      <c r="C225" s="68">
        <v>0</v>
      </c>
      <c r="D225" s="68">
        <v>0</v>
      </c>
      <c r="E225" s="68">
        <v>1</v>
      </c>
      <c r="F225" s="68">
        <v>742</v>
      </c>
      <c r="P225" t="s">
        <v>20</v>
      </c>
      <c r="Q225">
        <v>0</v>
      </c>
      <c r="R225">
        <v>0</v>
      </c>
      <c r="S225">
        <v>0</v>
      </c>
      <c r="T225">
        <v>1</v>
      </c>
      <c r="U225">
        <v>742</v>
      </c>
    </row>
    <row r="226" spans="1:21" x14ac:dyDescent="0.25">
      <c r="A226" s="68" t="s">
        <v>20</v>
      </c>
      <c r="B226" s="68">
        <v>0</v>
      </c>
      <c r="C226" s="68">
        <v>0</v>
      </c>
      <c r="D226" s="68">
        <v>1</v>
      </c>
      <c r="E226" s="68">
        <v>0</v>
      </c>
      <c r="F226" s="68">
        <v>1330</v>
      </c>
      <c r="P226" t="s">
        <v>20</v>
      </c>
      <c r="Q226">
        <v>0</v>
      </c>
      <c r="R226">
        <v>0</v>
      </c>
      <c r="S226">
        <v>1</v>
      </c>
      <c r="T226">
        <v>0</v>
      </c>
      <c r="U226">
        <v>1330</v>
      </c>
    </row>
    <row r="227" spans="1:21" x14ac:dyDescent="0.25">
      <c r="A227" s="68" t="s">
        <v>20</v>
      </c>
      <c r="B227" s="68">
        <v>0</v>
      </c>
      <c r="C227" s="68">
        <v>0</v>
      </c>
      <c r="D227" s="68">
        <v>1</v>
      </c>
      <c r="E227" s="68">
        <v>1</v>
      </c>
      <c r="F227" s="68">
        <v>727</v>
      </c>
      <c r="P227" t="s">
        <v>20</v>
      </c>
      <c r="Q227">
        <v>0</v>
      </c>
      <c r="R227">
        <v>0</v>
      </c>
      <c r="S227">
        <v>1</v>
      </c>
      <c r="T227">
        <v>1</v>
      </c>
      <c r="U227">
        <v>727</v>
      </c>
    </row>
    <row r="228" spans="1:21" x14ac:dyDescent="0.25">
      <c r="A228" s="68" t="s">
        <v>20</v>
      </c>
      <c r="B228" s="68">
        <v>0</v>
      </c>
      <c r="C228" s="68">
        <v>1</v>
      </c>
      <c r="D228" s="68">
        <v>0</v>
      </c>
      <c r="E228" s="68">
        <v>0</v>
      </c>
      <c r="F228" s="68">
        <v>146</v>
      </c>
      <c r="P228" t="s">
        <v>20</v>
      </c>
      <c r="Q228">
        <v>0</v>
      </c>
      <c r="R228">
        <v>1</v>
      </c>
      <c r="S228">
        <v>0</v>
      </c>
      <c r="T228">
        <v>0</v>
      </c>
      <c r="U228">
        <v>146</v>
      </c>
    </row>
    <row r="229" spans="1:21" x14ac:dyDescent="0.25">
      <c r="A229" s="68" t="s">
        <v>20</v>
      </c>
      <c r="B229" s="68">
        <v>0</v>
      </c>
      <c r="C229" s="68">
        <v>1</v>
      </c>
      <c r="D229" s="68">
        <v>0</v>
      </c>
      <c r="E229" s="68">
        <v>1</v>
      </c>
      <c r="F229" s="68">
        <v>23</v>
      </c>
      <c r="P229" t="s">
        <v>20</v>
      </c>
      <c r="Q229">
        <v>0</v>
      </c>
      <c r="R229">
        <v>1</v>
      </c>
      <c r="S229">
        <v>0</v>
      </c>
      <c r="T229">
        <v>1</v>
      </c>
      <c r="U229">
        <v>23</v>
      </c>
    </row>
    <row r="230" spans="1:21" x14ac:dyDescent="0.25">
      <c r="A230" s="68" t="s">
        <v>20</v>
      </c>
      <c r="B230" s="68">
        <v>0</v>
      </c>
      <c r="C230" s="68">
        <v>1</v>
      </c>
      <c r="D230" s="68">
        <v>1</v>
      </c>
      <c r="E230" s="68">
        <v>0</v>
      </c>
      <c r="F230" s="68">
        <v>182</v>
      </c>
      <c r="P230" t="s">
        <v>20</v>
      </c>
      <c r="Q230">
        <v>0</v>
      </c>
      <c r="R230">
        <v>1</v>
      </c>
      <c r="S230">
        <v>1</v>
      </c>
      <c r="T230">
        <v>0</v>
      </c>
      <c r="U230">
        <v>182</v>
      </c>
    </row>
    <row r="231" spans="1:21" x14ac:dyDescent="0.25">
      <c r="A231" s="68" t="s">
        <v>20</v>
      </c>
      <c r="B231" s="68">
        <v>0</v>
      </c>
      <c r="C231" s="68">
        <v>1</v>
      </c>
      <c r="D231" s="68">
        <v>1</v>
      </c>
      <c r="E231" s="68">
        <v>1</v>
      </c>
      <c r="F231" s="68">
        <v>64</v>
      </c>
      <c r="P231" t="s">
        <v>20</v>
      </c>
      <c r="Q231">
        <v>0</v>
      </c>
      <c r="R231">
        <v>1</v>
      </c>
      <c r="S231">
        <v>1</v>
      </c>
      <c r="T231">
        <v>1</v>
      </c>
      <c r="U231">
        <v>64</v>
      </c>
    </row>
    <row r="232" spans="1:21" x14ac:dyDescent="0.25">
      <c r="A232" s="68" t="s">
        <v>20</v>
      </c>
      <c r="B232" s="68">
        <v>1</v>
      </c>
      <c r="C232" s="68">
        <v>0</v>
      </c>
      <c r="D232" s="68">
        <v>0</v>
      </c>
      <c r="E232" s="68">
        <v>0</v>
      </c>
      <c r="F232" s="68">
        <v>1249</v>
      </c>
      <c r="P232" t="s">
        <v>20</v>
      </c>
      <c r="Q232">
        <v>1</v>
      </c>
      <c r="R232">
        <v>0</v>
      </c>
      <c r="S232">
        <v>0</v>
      </c>
      <c r="T232">
        <v>0</v>
      </c>
      <c r="U232">
        <v>1249</v>
      </c>
    </row>
    <row r="233" spans="1:21" x14ac:dyDescent="0.25">
      <c r="A233" s="68" t="s">
        <v>20</v>
      </c>
      <c r="B233" s="68">
        <v>1</v>
      </c>
      <c r="C233" s="68">
        <v>0</v>
      </c>
      <c r="D233" s="68">
        <v>0</v>
      </c>
      <c r="E233" s="68">
        <v>1</v>
      </c>
      <c r="F233" s="68">
        <v>198</v>
      </c>
      <c r="P233" t="s">
        <v>20</v>
      </c>
      <c r="Q233">
        <v>1</v>
      </c>
      <c r="R233">
        <v>0</v>
      </c>
      <c r="S233">
        <v>0</v>
      </c>
      <c r="T233">
        <v>1</v>
      </c>
      <c r="U233">
        <v>198</v>
      </c>
    </row>
    <row r="234" spans="1:21" x14ac:dyDescent="0.25">
      <c r="A234" s="68" t="s">
        <v>20</v>
      </c>
      <c r="B234" s="68">
        <v>1</v>
      </c>
      <c r="C234" s="68">
        <v>0</v>
      </c>
      <c r="D234" s="68">
        <v>1</v>
      </c>
      <c r="E234" s="68">
        <v>0</v>
      </c>
      <c r="F234" s="68">
        <v>210</v>
      </c>
      <c r="P234" t="s">
        <v>20</v>
      </c>
      <c r="Q234">
        <v>1</v>
      </c>
      <c r="R234">
        <v>0</v>
      </c>
      <c r="S234">
        <v>1</v>
      </c>
      <c r="T234">
        <v>0</v>
      </c>
      <c r="U234">
        <v>210</v>
      </c>
    </row>
    <row r="235" spans="1:21" x14ac:dyDescent="0.25">
      <c r="A235" s="68" t="s">
        <v>20</v>
      </c>
      <c r="B235" s="68">
        <v>1</v>
      </c>
      <c r="C235" s="68">
        <v>0</v>
      </c>
      <c r="D235" s="68">
        <v>1</v>
      </c>
      <c r="E235" s="68">
        <v>1</v>
      </c>
      <c r="F235" s="68">
        <v>175</v>
      </c>
      <c r="P235" t="s">
        <v>20</v>
      </c>
      <c r="Q235">
        <v>1</v>
      </c>
      <c r="R235">
        <v>0</v>
      </c>
      <c r="S235">
        <v>1</v>
      </c>
      <c r="T235">
        <v>1</v>
      </c>
      <c r="U235">
        <v>175</v>
      </c>
    </row>
    <row r="236" spans="1:21" x14ac:dyDescent="0.25">
      <c r="A236" s="68" t="s">
        <v>20</v>
      </c>
      <c r="B236" s="68">
        <v>1</v>
      </c>
      <c r="C236" s="68">
        <v>1</v>
      </c>
      <c r="D236" s="68">
        <v>0</v>
      </c>
      <c r="E236" s="68">
        <v>0</v>
      </c>
      <c r="F236" s="68">
        <v>29</v>
      </c>
      <c r="P236" t="s">
        <v>20</v>
      </c>
      <c r="Q236">
        <v>1</v>
      </c>
      <c r="R236">
        <v>1</v>
      </c>
      <c r="S236">
        <v>0</v>
      </c>
      <c r="T236">
        <v>0</v>
      </c>
      <c r="U236">
        <v>29</v>
      </c>
    </row>
    <row r="237" spans="1:21" x14ac:dyDescent="0.25">
      <c r="A237" s="68" t="s">
        <v>20</v>
      </c>
      <c r="B237" s="68">
        <v>1</v>
      </c>
      <c r="C237" s="68">
        <v>1</v>
      </c>
      <c r="D237" s="68">
        <v>0</v>
      </c>
      <c r="E237" s="68">
        <v>1</v>
      </c>
      <c r="F237" s="68">
        <v>11</v>
      </c>
      <c r="P237" t="s">
        <v>20</v>
      </c>
      <c r="Q237">
        <v>1</v>
      </c>
      <c r="R237">
        <v>1</v>
      </c>
      <c r="S237">
        <v>0</v>
      </c>
      <c r="T237">
        <v>1</v>
      </c>
      <c r="U237">
        <v>11</v>
      </c>
    </row>
    <row r="238" spans="1:21" x14ac:dyDescent="0.25">
      <c r="A238" s="68" t="s">
        <v>20</v>
      </c>
      <c r="B238" s="68">
        <v>1</v>
      </c>
      <c r="C238" s="68">
        <v>1</v>
      </c>
      <c r="D238" s="68">
        <v>1</v>
      </c>
      <c r="E238" s="68">
        <v>0</v>
      </c>
      <c r="F238" s="68">
        <v>13</v>
      </c>
      <c r="P238" t="s">
        <v>20</v>
      </c>
      <c r="Q238">
        <v>1</v>
      </c>
      <c r="R238">
        <v>1</v>
      </c>
      <c r="S238">
        <v>1</v>
      </c>
      <c r="T238">
        <v>0</v>
      </c>
      <c r="U238">
        <v>13</v>
      </c>
    </row>
    <row r="239" spans="1:21" x14ac:dyDescent="0.25">
      <c r="A239" s="68" t="s">
        <v>20</v>
      </c>
      <c r="B239" s="68">
        <v>1</v>
      </c>
      <c r="C239" s="68">
        <v>1</v>
      </c>
      <c r="D239" s="68">
        <v>1</v>
      </c>
      <c r="E239" s="68">
        <v>1</v>
      </c>
      <c r="F239" s="68">
        <v>5</v>
      </c>
      <c r="P239" t="s">
        <v>20</v>
      </c>
      <c r="Q239">
        <v>1</v>
      </c>
      <c r="R239">
        <v>1</v>
      </c>
      <c r="S239">
        <v>1</v>
      </c>
      <c r="T239">
        <v>1</v>
      </c>
      <c r="U239">
        <v>5</v>
      </c>
    </row>
    <row r="240" spans="1:21" x14ac:dyDescent="0.25">
      <c r="A240" s="68" t="s">
        <v>20</v>
      </c>
      <c r="B240" s="68">
        <v>2</v>
      </c>
      <c r="C240" s="68">
        <v>0</v>
      </c>
      <c r="D240" s="68">
        <v>0</v>
      </c>
      <c r="E240" s="68">
        <v>0</v>
      </c>
      <c r="F240" s="68">
        <v>804</v>
      </c>
      <c r="P240" t="s">
        <v>20</v>
      </c>
      <c r="Q240">
        <v>2</v>
      </c>
      <c r="R240">
        <v>0</v>
      </c>
      <c r="S240">
        <v>0</v>
      </c>
      <c r="T240">
        <v>0</v>
      </c>
      <c r="U240">
        <v>804</v>
      </c>
    </row>
    <row r="241" spans="1:21" x14ac:dyDescent="0.25">
      <c r="A241" s="68" t="s">
        <v>20</v>
      </c>
      <c r="B241" s="68">
        <v>2</v>
      </c>
      <c r="C241" s="68">
        <v>0</v>
      </c>
      <c r="D241" s="68">
        <v>0</v>
      </c>
      <c r="E241" s="68">
        <v>1</v>
      </c>
      <c r="F241" s="68">
        <v>105</v>
      </c>
      <c r="P241" t="s">
        <v>20</v>
      </c>
      <c r="Q241">
        <v>2</v>
      </c>
      <c r="R241">
        <v>0</v>
      </c>
      <c r="S241">
        <v>0</v>
      </c>
      <c r="T241">
        <v>1</v>
      </c>
      <c r="U241">
        <v>105</v>
      </c>
    </row>
    <row r="242" spans="1:21" x14ac:dyDescent="0.25">
      <c r="A242" s="68" t="s">
        <v>20</v>
      </c>
      <c r="B242" s="68">
        <v>2</v>
      </c>
      <c r="C242" s="68">
        <v>0</v>
      </c>
      <c r="D242" s="68">
        <v>1</v>
      </c>
      <c r="E242" s="68">
        <v>0</v>
      </c>
      <c r="F242" s="68">
        <v>105</v>
      </c>
      <c r="P242" t="s">
        <v>20</v>
      </c>
      <c r="Q242">
        <v>2</v>
      </c>
      <c r="R242">
        <v>0</v>
      </c>
      <c r="S242">
        <v>1</v>
      </c>
      <c r="T242">
        <v>0</v>
      </c>
      <c r="U242">
        <v>105</v>
      </c>
    </row>
    <row r="243" spans="1:21" x14ac:dyDescent="0.25">
      <c r="A243" s="68" t="s">
        <v>20</v>
      </c>
      <c r="B243" s="68">
        <v>2</v>
      </c>
      <c r="C243" s="68">
        <v>0</v>
      </c>
      <c r="D243" s="68">
        <v>1</v>
      </c>
      <c r="E243" s="68">
        <v>1</v>
      </c>
      <c r="F243" s="68">
        <v>112</v>
      </c>
      <c r="P243" t="s">
        <v>20</v>
      </c>
      <c r="Q243">
        <v>2</v>
      </c>
      <c r="R243">
        <v>0</v>
      </c>
      <c r="S243">
        <v>1</v>
      </c>
      <c r="T243">
        <v>1</v>
      </c>
      <c r="U243">
        <v>112</v>
      </c>
    </row>
    <row r="244" spans="1:21" x14ac:dyDescent="0.25">
      <c r="A244" s="68" t="s">
        <v>20</v>
      </c>
      <c r="B244" s="68">
        <v>2</v>
      </c>
      <c r="C244" s="68">
        <v>1</v>
      </c>
      <c r="D244" s="68">
        <v>0</v>
      </c>
      <c r="E244" s="68">
        <v>0</v>
      </c>
      <c r="F244" s="68">
        <v>20</v>
      </c>
      <c r="P244" t="s">
        <v>20</v>
      </c>
      <c r="Q244">
        <v>2</v>
      </c>
      <c r="R244">
        <v>1</v>
      </c>
      <c r="S244">
        <v>0</v>
      </c>
      <c r="T244">
        <v>0</v>
      </c>
      <c r="U244">
        <v>20</v>
      </c>
    </row>
    <row r="245" spans="1:21" x14ac:dyDescent="0.25">
      <c r="A245" s="68" t="s">
        <v>20</v>
      </c>
      <c r="B245" s="68">
        <v>2</v>
      </c>
      <c r="C245" s="68">
        <v>1</v>
      </c>
      <c r="D245" s="68">
        <v>0</v>
      </c>
      <c r="E245" s="68">
        <v>1</v>
      </c>
      <c r="F245" s="68">
        <v>4</v>
      </c>
      <c r="P245" t="s">
        <v>20</v>
      </c>
      <c r="Q245">
        <v>2</v>
      </c>
      <c r="R245">
        <v>1</v>
      </c>
      <c r="S245">
        <v>0</v>
      </c>
      <c r="T245">
        <v>1</v>
      </c>
      <c r="U245">
        <v>4</v>
      </c>
    </row>
    <row r="246" spans="1:21" x14ac:dyDescent="0.25">
      <c r="A246" s="68" t="s">
        <v>20</v>
      </c>
      <c r="B246" s="68">
        <v>2</v>
      </c>
      <c r="C246" s="68">
        <v>1</v>
      </c>
      <c r="D246" s="68">
        <v>1</v>
      </c>
      <c r="E246" s="68">
        <v>0</v>
      </c>
      <c r="F246" s="68">
        <v>7</v>
      </c>
      <c r="P246" t="s">
        <v>20</v>
      </c>
      <c r="Q246">
        <v>2</v>
      </c>
      <c r="R246">
        <v>1</v>
      </c>
      <c r="S246">
        <v>1</v>
      </c>
      <c r="T246">
        <v>0</v>
      </c>
      <c r="U246">
        <v>7</v>
      </c>
    </row>
    <row r="247" spans="1:21" x14ac:dyDescent="0.25">
      <c r="A247" s="68" t="s">
        <v>20</v>
      </c>
      <c r="B247" s="68">
        <v>2</v>
      </c>
      <c r="C247" s="68">
        <v>1</v>
      </c>
      <c r="D247" s="68">
        <v>1</v>
      </c>
      <c r="E247" s="68">
        <v>1</v>
      </c>
      <c r="F247" s="68">
        <v>9</v>
      </c>
      <c r="P247" t="s">
        <v>20</v>
      </c>
      <c r="Q247">
        <v>2</v>
      </c>
      <c r="R247">
        <v>1</v>
      </c>
      <c r="S247">
        <v>1</v>
      </c>
      <c r="T247">
        <v>1</v>
      </c>
      <c r="U247">
        <v>9</v>
      </c>
    </row>
    <row r="248" spans="1:21" x14ac:dyDescent="0.25">
      <c r="A248" s="68" t="s">
        <v>20</v>
      </c>
      <c r="B248" s="68">
        <v>3</v>
      </c>
      <c r="C248" s="68">
        <v>0</v>
      </c>
      <c r="D248" s="68">
        <v>0</v>
      </c>
      <c r="E248" s="68">
        <v>0</v>
      </c>
      <c r="F248" s="68">
        <v>1586</v>
      </c>
      <c r="P248" t="s">
        <v>20</v>
      </c>
      <c r="Q248">
        <v>3</v>
      </c>
      <c r="R248">
        <v>0</v>
      </c>
      <c r="S248">
        <v>0</v>
      </c>
      <c r="T248">
        <v>0</v>
      </c>
      <c r="U248">
        <v>1586</v>
      </c>
    </row>
    <row r="249" spans="1:21" x14ac:dyDescent="0.25">
      <c r="A249" s="68" t="s">
        <v>20</v>
      </c>
      <c r="B249" s="68">
        <v>3</v>
      </c>
      <c r="C249" s="68">
        <v>0</v>
      </c>
      <c r="D249" s="68">
        <v>0</v>
      </c>
      <c r="E249" s="68">
        <v>1</v>
      </c>
      <c r="F249" s="68">
        <v>355</v>
      </c>
      <c r="P249" t="s">
        <v>20</v>
      </c>
      <c r="Q249">
        <v>3</v>
      </c>
      <c r="R249">
        <v>0</v>
      </c>
      <c r="S249">
        <v>0</v>
      </c>
      <c r="T249">
        <v>1</v>
      </c>
      <c r="U249">
        <v>355</v>
      </c>
    </row>
    <row r="250" spans="1:21" x14ac:dyDescent="0.25">
      <c r="A250" s="68" t="s">
        <v>20</v>
      </c>
      <c r="B250" s="68">
        <v>3</v>
      </c>
      <c r="C250" s="68">
        <v>0</v>
      </c>
      <c r="D250" s="68">
        <v>1</v>
      </c>
      <c r="E250" s="68">
        <v>0</v>
      </c>
      <c r="F250" s="68">
        <v>194</v>
      </c>
      <c r="P250" t="s">
        <v>20</v>
      </c>
      <c r="Q250">
        <v>3</v>
      </c>
      <c r="R250">
        <v>0</v>
      </c>
      <c r="S250">
        <v>1</v>
      </c>
      <c r="T250">
        <v>0</v>
      </c>
      <c r="U250">
        <v>194</v>
      </c>
    </row>
    <row r="251" spans="1:21" x14ac:dyDescent="0.25">
      <c r="A251" s="68" t="s">
        <v>20</v>
      </c>
      <c r="B251" s="68">
        <v>3</v>
      </c>
      <c r="C251" s="68">
        <v>0</v>
      </c>
      <c r="D251" s="68">
        <v>1</v>
      </c>
      <c r="E251" s="68">
        <v>1</v>
      </c>
      <c r="F251" s="68">
        <v>284</v>
      </c>
      <c r="P251" t="s">
        <v>20</v>
      </c>
      <c r="Q251">
        <v>3</v>
      </c>
      <c r="R251">
        <v>0</v>
      </c>
      <c r="S251">
        <v>1</v>
      </c>
      <c r="T251">
        <v>1</v>
      </c>
      <c r="U251">
        <v>284</v>
      </c>
    </row>
    <row r="252" spans="1:21" x14ac:dyDescent="0.25">
      <c r="A252" s="68" t="s">
        <v>20</v>
      </c>
      <c r="B252" s="68">
        <v>3</v>
      </c>
      <c r="C252" s="68">
        <v>1</v>
      </c>
      <c r="D252" s="68">
        <v>0</v>
      </c>
      <c r="E252" s="68">
        <v>0</v>
      </c>
      <c r="F252" s="68">
        <v>32</v>
      </c>
      <c r="P252" t="s">
        <v>20</v>
      </c>
      <c r="Q252">
        <v>3</v>
      </c>
      <c r="R252">
        <v>1</v>
      </c>
      <c r="S252">
        <v>0</v>
      </c>
      <c r="T252">
        <v>0</v>
      </c>
      <c r="U252">
        <v>32</v>
      </c>
    </row>
    <row r="253" spans="1:21" x14ac:dyDescent="0.25">
      <c r="A253" s="68" t="s">
        <v>20</v>
      </c>
      <c r="B253" s="68">
        <v>3</v>
      </c>
      <c r="C253" s="68">
        <v>1</v>
      </c>
      <c r="D253" s="68">
        <v>0</v>
      </c>
      <c r="E253" s="68">
        <v>1</v>
      </c>
      <c r="F253" s="68">
        <v>16</v>
      </c>
      <c r="P253" t="s">
        <v>20</v>
      </c>
      <c r="Q253">
        <v>3</v>
      </c>
      <c r="R253">
        <v>1</v>
      </c>
      <c r="S253">
        <v>0</v>
      </c>
      <c r="T253">
        <v>1</v>
      </c>
      <c r="U253">
        <v>16</v>
      </c>
    </row>
    <row r="254" spans="1:21" x14ac:dyDescent="0.25">
      <c r="A254" s="68" t="s">
        <v>20</v>
      </c>
      <c r="B254" s="68">
        <v>3</v>
      </c>
      <c r="C254" s="68">
        <v>1</v>
      </c>
      <c r="D254" s="68">
        <v>1</v>
      </c>
      <c r="E254" s="68">
        <v>0</v>
      </c>
      <c r="F254" s="68">
        <v>11</v>
      </c>
      <c r="P254" t="s">
        <v>20</v>
      </c>
      <c r="Q254">
        <v>3</v>
      </c>
      <c r="R254">
        <v>1</v>
      </c>
      <c r="S254">
        <v>1</v>
      </c>
      <c r="T254">
        <v>0</v>
      </c>
      <c r="U254">
        <v>11</v>
      </c>
    </row>
    <row r="255" spans="1:21" x14ac:dyDescent="0.25">
      <c r="A255" s="68" t="s">
        <v>20</v>
      </c>
      <c r="B255" s="68">
        <v>3</v>
      </c>
      <c r="C255" s="68">
        <v>1</v>
      </c>
      <c r="D255" s="68">
        <v>1</v>
      </c>
      <c r="E255" s="68">
        <v>1</v>
      </c>
      <c r="F255" s="68">
        <v>17</v>
      </c>
      <c r="P255" t="s">
        <v>20</v>
      </c>
      <c r="Q255">
        <v>3</v>
      </c>
      <c r="R255">
        <v>1</v>
      </c>
      <c r="S255">
        <v>1</v>
      </c>
      <c r="T255">
        <v>1</v>
      </c>
      <c r="U255">
        <v>17</v>
      </c>
    </row>
    <row r="256" spans="1:21" x14ac:dyDescent="0.25">
      <c r="A256" s="68" t="s">
        <v>114</v>
      </c>
      <c r="B256" s="68">
        <v>0</v>
      </c>
      <c r="C256" s="68">
        <v>0</v>
      </c>
      <c r="D256" s="68">
        <v>0</v>
      </c>
      <c r="E256" s="68">
        <v>0</v>
      </c>
      <c r="F256" s="68">
        <v>29733</v>
      </c>
      <c r="P256" t="s">
        <v>114</v>
      </c>
      <c r="Q256">
        <v>0</v>
      </c>
      <c r="R256">
        <v>0</v>
      </c>
      <c r="S256">
        <v>0</v>
      </c>
      <c r="T256">
        <v>0</v>
      </c>
      <c r="U256">
        <v>29733</v>
      </c>
    </row>
    <row r="257" spans="1:21" x14ac:dyDescent="0.25">
      <c r="A257" s="68" t="s">
        <v>114</v>
      </c>
      <c r="B257" s="68">
        <v>0</v>
      </c>
      <c r="C257" s="68">
        <v>0</v>
      </c>
      <c r="D257" s="68">
        <v>0</v>
      </c>
      <c r="E257" s="68">
        <v>1</v>
      </c>
      <c r="F257" s="68">
        <v>7864</v>
      </c>
      <c r="P257" t="s">
        <v>114</v>
      </c>
      <c r="Q257">
        <v>0</v>
      </c>
      <c r="R257">
        <v>0</v>
      </c>
      <c r="S257">
        <v>0</v>
      </c>
      <c r="T257">
        <v>1</v>
      </c>
      <c r="U257">
        <v>7864</v>
      </c>
    </row>
    <row r="258" spans="1:21" x14ac:dyDescent="0.25">
      <c r="A258" s="68" t="s">
        <v>114</v>
      </c>
      <c r="B258" s="68">
        <v>0</v>
      </c>
      <c r="C258" s="68">
        <v>0</v>
      </c>
      <c r="D258" s="68">
        <v>1</v>
      </c>
      <c r="E258" s="68">
        <v>0</v>
      </c>
      <c r="F258" s="68">
        <v>9666</v>
      </c>
      <c r="P258" t="s">
        <v>114</v>
      </c>
      <c r="Q258">
        <v>0</v>
      </c>
      <c r="R258">
        <v>0</v>
      </c>
      <c r="S258">
        <v>1</v>
      </c>
      <c r="T258">
        <v>0</v>
      </c>
      <c r="U258">
        <v>9666</v>
      </c>
    </row>
    <row r="259" spans="1:21" x14ac:dyDescent="0.25">
      <c r="A259" s="68" t="s">
        <v>114</v>
      </c>
      <c r="B259" s="68">
        <v>0</v>
      </c>
      <c r="C259" s="68">
        <v>0</v>
      </c>
      <c r="D259" s="68">
        <v>1</v>
      </c>
      <c r="E259" s="68">
        <v>1</v>
      </c>
      <c r="F259" s="68">
        <v>2768</v>
      </c>
      <c r="P259" t="s">
        <v>114</v>
      </c>
      <c r="Q259">
        <v>0</v>
      </c>
      <c r="R259">
        <v>0</v>
      </c>
      <c r="S259">
        <v>1</v>
      </c>
      <c r="T259">
        <v>1</v>
      </c>
      <c r="U259">
        <v>2768</v>
      </c>
    </row>
    <row r="260" spans="1:21" x14ac:dyDescent="0.25">
      <c r="A260" s="68" t="s">
        <v>114</v>
      </c>
      <c r="B260" s="68">
        <v>0</v>
      </c>
      <c r="C260" s="68">
        <v>1</v>
      </c>
      <c r="D260" s="68">
        <v>0</v>
      </c>
      <c r="E260" s="68">
        <v>0</v>
      </c>
      <c r="F260" s="68">
        <v>11230</v>
      </c>
      <c r="P260" t="s">
        <v>114</v>
      </c>
      <c r="Q260">
        <v>0</v>
      </c>
      <c r="R260">
        <v>1</v>
      </c>
      <c r="S260">
        <v>0</v>
      </c>
      <c r="T260">
        <v>0</v>
      </c>
      <c r="U260">
        <v>11230</v>
      </c>
    </row>
    <row r="261" spans="1:21" x14ac:dyDescent="0.25">
      <c r="A261" s="68" t="s">
        <v>114</v>
      </c>
      <c r="B261" s="68">
        <v>0</v>
      </c>
      <c r="C261" s="68">
        <v>1</v>
      </c>
      <c r="D261" s="68">
        <v>0</v>
      </c>
      <c r="E261" s="68">
        <v>1</v>
      </c>
      <c r="F261" s="68">
        <v>365</v>
      </c>
      <c r="P261" t="s">
        <v>114</v>
      </c>
      <c r="Q261">
        <v>0</v>
      </c>
      <c r="R261">
        <v>1</v>
      </c>
      <c r="S261">
        <v>0</v>
      </c>
      <c r="T261">
        <v>1</v>
      </c>
      <c r="U261">
        <v>365</v>
      </c>
    </row>
    <row r="262" spans="1:21" x14ac:dyDescent="0.25">
      <c r="A262" s="68" t="s">
        <v>114</v>
      </c>
      <c r="B262" s="68">
        <v>0</v>
      </c>
      <c r="C262" s="68">
        <v>1</v>
      </c>
      <c r="D262" s="68">
        <v>1</v>
      </c>
      <c r="E262" s="68">
        <v>0</v>
      </c>
      <c r="F262" s="68">
        <v>8326</v>
      </c>
      <c r="P262" t="s">
        <v>114</v>
      </c>
      <c r="Q262">
        <v>0</v>
      </c>
      <c r="R262">
        <v>1</v>
      </c>
      <c r="S262">
        <v>1</v>
      </c>
      <c r="T262">
        <v>0</v>
      </c>
      <c r="U262">
        <v>8326</v>
      </c>
    </row>
    <row r="263" spans="1:21" x14ac:dyDescent="0.25">
      <c r="A263" s="68" t="s">
        <v>114</v>
      </c>
      <c r="B263" s="68">
        <v>0</v>
      </c>
      <c r="C263" s="68">
        <v>1</v>
      </c>
      <c r="D263" s="68">
        <v>1</v>
      </c>
      <c r="E263" s="68">
        <v>1</v>
      </c>
      <c r="F263" s="68">
        <v>286</v>
      </c>
      <c r="P263" t="s">
        <v>114</v>
      </c>
      <c r="Q263">
        <v>0</v>
      </c>
      <c r="R263">
        <v>1</v>
      </c>
      <c r="S263">
        <v>1</v>
      </c>
      <c r="T263">
        <v>1</v>
      </c>
      <c r="U263">
        <v>286</v>
      </c>
    </row>
    <row r="264" spans="1:21" x14ac:dyDescent="0.25">
      <c r="A264" s="68" t="s">
        <v>114</v>
      </c>
      <c r="B264" s="68">
        <v>1</v>
      </c>
      <c r="C264" s="68">
        <v>0</v>
      </c>
      <c r="D264" s="68">
        <v>0</v>
      </c>
      <c r="E264" s="68">
        <v>0</v>
      </c>
      <c r="F264" s="68">
        <v>7045</v>
      </c>
      <c r="P264" t="s">
        <v>114</v>
      </c>
      <c r="Q264">
        <v>1</v>
      </c>
      <c r="R264">
        <v>0</v>
      </c>
      <c r="S264">
        <v>0</v>
      </c>
      <c r="T264">
        <v>0</v>
      </c>
      <c r="U264">
        <v>7045</v>
      </c>
    </row>
    <row r="265" spans="1:21" x14ac:dyDescent="0.25">
      <c r="A265" s="68" t="s">
        <v>114</v>
      </c>
      <c r="B265" s="68">
        <v>1</v>
      </c>
      <c r="C265" s="68">
        <v>0</v>
      </c>
      <c r="D265" s="68">
        <v>0</v>
      </c>
      <c r="E265" s="68">
        <v>1</v>
      </c>
      <c r="F265" s="68">
        <v>1924</v>
      </c>
      <c r="P265" t="s">
        <v>114</v>
      </c>
      <c r="Q265">
        <v>1</v>
      </c>
      <c r="R265">
        <v>0</v>
      </c>
      <c r="S265">
        <v>0</v>
      </c>
      <c r="T265">
        <v>1</v>
      </c>
      <c r="U265">
        <v>1924</v>
      </c>
    </row>
    <row r="266" spans="1:21" x14ac:dyDescent="0.25">
      <c r="A266" s="68" t="s">
        <v>114</v>
      </c>
      <c r="B266" s="68">
        <v>1</v>
      </c>
      <c r="C266" s="68">
        <v>0</v>
      </c>
      <c r="D266" s="68">
        <v>1</v>
      </c>
      <c r="E266" s="68">
        <v>0</v>
      </c>
      <c r="F266" s="68">
        <v>1284</v>
      </c>
      <c r="P266" t="s">
        <v>114</v>
      </c>
      <c r="Q266">
        <v>1</v>
      </c>
      <c r="R266">
        <v>0</v>
      </c>
      <c r="S266">
        <v>1</v>
      </c>
      <c r="T266">
        <v>0</v>
      </c>
      <c r="U266">
        <v>1284</v>
      </c>
    </row>
    <row r="267" spans="1:21" x14ac:dyDescent="0.25">
      <c r="A267" s="68" t="s">
        <v>114</v>
      </c>
      <c r="B267" s="68">
        <v>1</v>
      </c>
      <c r="C267" s="68">
        <v>0</v>
      </c>
      <c r="D267" s="68">
        <v>1</v>
      </c>
      <c r="E267" s="68">
        <v>1</v>
      </c>
      <c r="F267" s="68">
        <v>443</v>
      </c>
      <c r="P267" t="s">
        <v>114</v>
      </c>
      <c r="Q267">
        <v>1</v>
      </c>
      <c r="R267">
        <v>0</v>
      </c>
      <c r="S267">
        <v>1</v>
      </c>
      <c r="T267">
        <v>1</v>
      </c>
      <c r="U267">
        <v>443</v>
      </c>
    </row>
    <row r="268" spans="1:21" x14ac:dyDescent="0.25">
      <c r="A268" s="68" t="s">
        <v>114</v>
      </c>
      <c r="B268" s="68">
        <v>1</v>
      </c>
      <c r="C268" s="68">
        <v>1</v>
      </c>
      <c r="D268" s="68">
        <v>0</v>
      </c>
      <c r="E268" s="68">
        <v>0</v>
      </c>
      <c r="F268" s="68">
        <v>2587</v>
      </c>
      <c r="P268" t="s">
        <v>114</v>
      </c>
      <c r="Q268">
        <v>1</v>
      </c>
      <c r="R268">
        <v>1</v>
      </c>
      <c r="S268">
        <v>0</v>
      </c>
      <c r="T268">
        <v>0</v>
      </c>
      <c r="U268">
        <v>2587</v>
      </c>
    </row>
    <row r="269" spans="1:21" x14ac:dyDescent="0.25">
      <c r="A269" s="68" t="s">
        <v>114</v>
      </c>
      <c r="B269" s="68">
        <v>1</v>
      </c>
      <c r="C269" s="68">
        <v>1</v>
      </c>
      <c r="D269" s="68">
        <v>0</v>
      </c>
      <c r="E269" s="68">
        <v>1</v>
      </c>
      <c r="F269" s="68">
        <v>87</v>
      </c>
      <c r="P269" t="s">
        <v>114</v>
      </c>
      <c r="Q269">
        <v>1</v>
      </c>
      <c r="R269">
        <v>1</v>
      </c>
      <c r="S269">
        <v>0</v>
      </c>
      <c r="T269">
        <v>1</v>
      </c>
      <c r="U269">
        <v>87</v>
      </c>
    </row>
    <row r="270" spans="1:21" x14ac:dyDescent="0.25">
      <c r="A270" s="68" t="s">
        <v>114</v>
      </c>
      <c r="B270" s="68">
        <v>1</v>
      </c>
      <c r="C270" s="68">
        <v>1</v>
      </c>
      <c r="D270" s="68">
        <v>1</v>
      </c>
      <c r="E270" s="68">
        <v>0</v>
      </c>
      <c r="F270" s="68">
        <v>1022</v>
      </c>
      <c r="P270" t="s">
        <v>114</v>
      </c>
      <c r="Q270">
        <v>1</v>
      </c>
      <c r="R270">
        <v>1</v>
      </c>
      <c r="S270">
        <v>1</v>
      </c>
      <c r="T270">
        <v>0</v>
      </c>
      <c r="U270">
        <v>1022</v>
      </c>
    </row>
    <row r="271" spans="1:21" x14ac:dyDescent="0.25">
      <c r="A271" s="68" t="s">
        <v>114</v>
      </c>
      <c r="B271" s="68">
        <v>1</v>
      </c>
      <c r="C271" s="68">
        <v>1</v>
      </c>
      <c r="D271" s="68">
        <v>1</v>
      </c>
      <c r="E271" s="68">
        <v>1</v>
      </c>
      <c r="F271" s="68">
        <v>44</v>
      </c>
      <c r="P271" t="s">
        <v>114</v>
      </c>
      <c r="Q271">
        <v>1</v>
      </c>
      <c r="R271">
        <v>1</v>
      </c>
      <c r="S271">
        <v>1</v>
      </c>
      <c r="T271">
        <v>1</v>
      </c>
      <c r="U271">
        <v>44</v>
      </c>
    </row>
    <row r="272" spans="1:21" x14ac:dyDescent="0.25">
      <c r="A272" s="68" t="s">
        <v>114</v>
      </c>
      <c r="B272" s="68">
        <v>2</v>
      </c>
      <c r="C272" s="68">
        <v>0</v>
      </c>
      <c r="D272" s="68">
        <v>0</v>
      </c>
      <c r="E272" s="68">
        <v>0</v>
      </c>
      <c r="F272" s="68">
        <v>4517</v>
      </c>
      <c r="P272" t="s">
        <v>114</v>
      </c>
      <c r="Q272">
        <v>2</v>
      </c>
      <c r="R272">
        <v>0</v>
      </c>
      <c r="S272">
        <v>0</v>
      </c>
      <c r="T272">
        <v>0</v>
      </c>
      <c r="U272">
        <v>4517</v>
      </c>
    </row>
    <row r="273" spans="1:21" x14ac:dyDescent="0.25">
      <c r="A273" s="68" t="s">
        <v>114</v>
      </c>
      <c r="B273" s="68">
        <v>2</v>
      </c>
      <c r="C273" s="68">
        <v>0</v>
      </c>
      <c r="D273" s="68">
        <v>0</v>
      </c>
      <c r="E273" s="68">
        <v>1</v>
      </c>
      <c r="F273" s="68">
        <v>1181</v>
      </c>
      <c r="P273" t="s">
        <v>114</v>
      </c>
      <c r="Q273">
        <v>2</v>
      </c>
      <c r="R273">
        <v>0</v>
      </c>
      <c r="S273">
        <v>0</v>
      </c>
      <c r="T273">
        <v>1</v>
      </c>
      <c r="U273">
        <v>1181</v>
      </c>
    </row>
    <row r="274" spans="1:21" x14ac:dyDescent="0.25">
      <c r="A274" s="68" t="s">
        <v>114</v>
      </c>
      <c r="B274" s="68">
        <v>2</v>
      </c>
      <c r="C274" s="68">
        <v>0</v>
      </c>
      <c r="D274" s="68">
        <v>1</v>
      </c>
      <c r="E274" s="68">
        <v>0</v>
      </c>
      <c r="F274" s="68">
        <v>611</v>
      </c>
      <c r="P274" t="s">
        <v>114</v>
      </c>
      <c r="Q274">
        <v>2</v>
      </c>
      <c r="R274">
        <v>0</v>
      </c>
      <c r="S274">
        <v>1</v>
      </c>
      <c r="T274">
        <v>0</v>
      </c>
      <c r="U274">
        <v>611</v>
      </c>
    </row>
    <row r="275" spans="1:21" x14ac:dyDescent="0.25">
      <c r="A275" s="68" t="s">
        <v>114</v>
      </c>
      <c r="B275" s="68">
        <v>2</v>
      </c>
      <c r="C275" s="68">
        <v>0</v>
      </c>
      <c r="D275" s="68">
        <v>1</v>
      </c>
      <c r="E275" s="68">
        <v>1</v>
      </c>
      <c r="F275" s="68">
        <v>209</v>
      </c>
      <c r="P275" t="s">
        <v>114</v>
      </c>
      <c r="Q275">
        <v>2</v>
      </c>
      <c r="R275">
        <v>0</v>
      </c>
      <c r="S275">
        <v>1</v>
      </c>
      <c r="T275">
        <v>1</v>
      </c>
      <c r="U275">
        <v>209</v>
      </c>
    </row>
    <row r="276" spans="1:21" x14ac:dyDescent="0.25">
      <c r="A276" s="68" t="s">
        <v>114</v>
      </c>
      <c r="B276" s="68">
        <v>2</v>
      </c>
      <c r="C276" s="68">
        <v>1</v>
      </c>
      <c r="D276" s="68">
        <v>0</v>
      </c>
      <c r="E276" s="68">
        <v>0</v>
      </c>
      <c r="F276" s="68">
        <v>1495</v>
      </c>
      <c r="P276" t="s">
        <v>114</v>
      </c>
      <c r="Q276">
        <v>2</v>
      </c>
      <c r="R276">
        <v>1</v>
      </c>
      <c r="S276">
        <v>0</v>
      </c>
      <c r="T276">
        <v>0</v>
      </c>
      <c r="U276">
        <v>1495</v>
      </c>
    </row>
    <row r="277" spans="1:21" x14ac:dyDescent="0.25">
      <c r="A277" s="68" t="s">
        <v>114</v>
      </c>
      <c r="B277" s="68">
        <v>2</v>
      </c>
      <c r="C277" s="68">
        <v>1</v>
      </c>
      <c r="D277" s="68">
        <v>0</v>
      </c>
      <c r="E277" s="68">
        <v>1</v>
      </c>
      <c r="F277" s="68">
        <v>53</v>
      </c>
      <c r="P277" t="s">
        <v>114</v>
      </c>
      <c r="Q277">
        <v>2</v>
      </c>
      <c r="R277">
        <v>1</v>
      </c>
      <c r="S277">
        <v>0</v>
      </c>
      <c r="T277">
        <v>1</v>
      </c>
      <c r="U277">
        <v>53</v>
      </c>
    </row>
    <row r="278" spans="1:21" x14ac:dyDescent="0.25">
      <c r="A278" s="68" t="s">
        <v>114</v>
      </c>
      <c r="B278" s="68">
        <v>2</v>
      </c>
      <c r="C278" s="68">
        <v>1</v>
      </c>
      <c r="D278" s="68">
        <v>1</v>
      </c>
      <c r="E278" s="68">
        <v>0</v>
      </c>
      <c r="F278" s="68">
        <v>460</v>
      </c>
      <c r="P278" t="s">
        <v>114</v>
      </c>
      <c r="Q278">
        <v>2</v>
      </c>
      <c r="R278">
        <v>1</v>
      </c>
      <c r="S278">
        <v>1</v>
      </c>
      <c r="T278">
        <v>0</v>
      </c>
      <c r="U278">
        <v>460</v>
      </c>
    </row>
    <row r="279" spans="1:21" x14ac:dyDescent="0.25">
      <c r="A279" s="68" t="s">
        <v>114</v>
      </c>
      <c r="B279" s="68">
        <v>2</v>
      </c>
      <c r="C279" s="68">
        <v>1</v>
      </c>
      <c r="D279" s="68">
        <v>1</v>
      </c>
      <c r="E279" s="68">
        <v>1</v>
      </c>
      <c r="F279" s="68">
        <v>23</v>
      </c>
      <c r="P279" t="s">
        <v>114</v>
      </c>
      <c r="Q279">
        <v>2</v>
      </c>
      <c r="R279">
        <v>1</v>
      </c>
      <c r="S279">
        <v>1</v>
      </c>
      <c r="T279">
        <v>1</v>
      </c>
      <c r="U279">
        <v>23</v>
      </c>
    </row>
    <row r="280" spans="1:21" x14ac:dyDescent="0.25">
      <c r="A280" s="68" t="s">
        <v>114</v>
      </c>
      <c r="B280" s="68">
        <v>3</v>
      </c>
      <c r="C280" s="68">
        <v>0</v>
      </c>
      <c r="D280" s="68">
        <v>0</v>
      </c>
      <c r="E280" s="68">
        <v>0</v>
      </c>
      <c r="F280" s="68">
        <v>5513</v>
      </c>
      <c r="P280" t="s">
        <v>114</v>
      </c>
      <c r="Q280">
        <v>3</v>
      </c>
      <c r="R280">
        <v>0</v>
      </c>
      <c r="S280">
        <v>0</v>
      </c>
      <c r="T280">
        <v>0</v>
      </c>
      <c r="U280">
        <v>5513</v>
      </c>
    </row>
    <row r="281" spans="1:21" x14ac:dyDescent="0.25">
      <c r="A281" s="68" t="s">
        <v>114</v>
      </c>
      <c r="B281" s="68">
        <v>3</v>
      </c>
      <c r="C281" s="68">
        <v>0</v>
      </c>
      <c r="D281" s="68">
        <v>0</v>
      </c>
      <c r="E281" s="68">
        <v>1</v>
      </c>
      <c r="F281" s="68">
        <v>902</v>
      </c>
      <c r="P281" t="s">
        <v>114</v>
      </c>
      <c r="Q281">
        <v>3</v>
      </c>
      <c r="R281">
        <v>0</v>
      </c>
      <c r="S281">
        <v>0</v>
      </c>
      <c r="T281">
        <v>1</v>
      </c>
      <c r="U281">
        <v>902</v>
      </c>
    </row>
    <row r="282" spans="1:21" x14ac:dyDescent="0.25">
      <c r="A282" s="68" t="s">
        <v>114</v>
      </c>
      <c r="B282" s="68">
        <v>3</v>
      </c>
      <c r="C282" s="68">
        <v>0</v>
      </c>
      <c r="D282" s="68">
        <v>1</v>
      </c>
      <c r="E282" s="68">
        <v>0</v>
      </c>
      <c r="F282" s="68">
        <v>341</v>
      </c>
      <c r="P282" t="s">
        <v>114</v>
      </c>
      <c r="Q282">
        <v>3</v>
      </c>
      <c r="R282">
        <v>0</v>
      </c>
      <c r="S282">
        <v>1</v>
      </c>
      <c r="T282">
        <v>0</v>
      </c>
      <c r="U282">
        <v>341</v>
      </c>
    </row>
    <row r="283" spans="1:21" x14ac:dyDescent="0.25">
      <c r="A283" s="68" t="s">
        <v>114</v>
      </c>
      <c r="B283" s="68">
        <v>3</v>
      </c>
      <c r="C283" s="68">
        <v>0</v>
      </c>
      <c r="D283" s="68">
        <v>1</v>
      </c>
      <c r="E283" s="68">
        <v>1</v>
      </c>
      <c r="F283" s="68">
        <v>108</v>
      </c>
      <c r="P283" t="s">
        <v>114</v>
      </c>
      <c r="Q283">
        <v>3</v>
      </c>
      <c r="R283">
        <v>0</v>
      </c>
      <c r="S283">
        <v>1</v>
      </c>
      <c r="T283">
        <v>1</v>
      </c>
      <c r="U283">
        <v>108</v>
      </c>
    </row>
    <row r="284" spans="1:21" x14ac:dyDescent="0.25">
      <c r="A284" s="68" t="s">
        <v>114</v>
      </c>
      <c r="B284" s="68">
        <v>3</v>
      </c>
      <c r="C284" s="68">
        <v>1</v>
      </c>
      <c r="D284" s="68">
        <v>0</v>
      </c>
      <c r="E284" s="68">
        <v>0</v>
      </c>
      <c r="F284" s="68">
        <v>1560</v>
      </c>
      <c r="P284" t="s">
        <v>114</v>
      </c>
      <c r="Q284">
        <v>3</v>
      </c>
      <c r="R284">
        <v>1</v>
      </c>
      <c r="S284">
        <v>0</v>
      </c>
      <c r="T284">
        <v>0</v>
      </c>
      <c r="U284">
        <v>1560</v>
      </c>
    </row>
    <row r="285" spans="1:21" x14ac:dyDescent="0.25">
      <c r="A285" s="68" t="s">
        <v>114</v>
      </c>
      <c r="B285" s="68">
        <v>3</v>
      </c>
      <c r="C285" s="68">
        <v>1</v>
      </c>
      <c r="D285" s="68">
        <v>0</v>
      </c>
      <c r="E285" s="68">
        <v>1</v>
      </c>
      <c r="F285" s="68">
        <v>32</v>
      </c>
      <c r="P285" t="s">
        <v>114</v>
      </c>
      <c r="Q285">
        <v>3</v>
      </c>
      <c r="R285">
        <v>1</v>
      </c>
      <c r="S285">
        <v>0</v>
      </c>
      <c r="T285">
        <v>1</v>
      </c>
      <c r="U285">
        <v>32</v>
      </c>
    </row>
    <row r="286" spans="1:21" x14ac:dyDescent="0.25">
      <c r="A286" s="68" t="s">
        <v>114</v>
      </c>
      <c r="B286" s="68">
        <v>3</v>
      </c>
      <c r="C286" s="68">
        <v>1</v>
      </c>
      <c r="D286" s="68">
        <v>1</v>
      </c>
      <c r="E286" s="68">
        <v>0</v>
      </c>
      <c r="F286" s="68">
        <v>245</v>
      </c>
      <c r="P286" t="s">
        <v>114</v>
      </c>
      <c r="Q286">
        <v>3</v>
      </c>
      <c r="R286">
        <v>1</v>
      </c>
      <c r="S286">
        <v>1</v>
      </c>
      <c r="T286">
        <v>0</v>
      </c>
      <c r="U286">
        <v>245</v>
      </c>
    </row>
    <row r="287" spans="1:21" x14ac:dyDescent="0.25">
      <c r="A287" s="68" t="s">
        <v>114</v>
      </c>
      <c r="B287" s="68">
        <v>3</v>
      </c>
      <c r="C287" s="68">
        <v>1</v>
      </c>
      <c r="D287" s="68">
        <v>1</v>
      </c>
      <c r="E287" s="68">
        <v>1</v>
      </c>
      <c r="F287" s="68">
        <v>10</v>
      </c>
      <c r="P287" t="s">
        <v>114</v>
      </c>
      <c r="Q287">
        <v>3</v>
      </c>
      <c r="R287">
        <v>1</v>
      </c>
      <c r="S287">
        <v>1</v>
      </c>
      <c r="T287">
        <v>1</v>
      </c>
      <c r="U287">
        <v>10</v>
      </c>
    </row>
    <row r="288" spans="1:21" x14ac:dyDescent="0.25">
      <c r="A288" s="68" t="s">
        <v>12</v>
      </c>
      <c r="B288" s="68">
        <v>0</v>
      </c>
      <c r="C288" s="68">
        <v>0</v>
      </c>
      <c r="D288" s="68">
        <v>0</v>
      </c>
      <c r="E288" s="68">
        <v>0</v>
      </c>
      <c r="F288" s="68">
        <v>5643</v>
      </c>
      <c r="P288" t="s">
        <v>12</v>
      </c>
      <c r="Q288">
        <v>0</v>
      </c>
      <c r="R288">
        <v>0</v>
      </c>
      <c r="S288">
        <v>0</v>
      </c>
      <c r="T288">
        <v>0</v>
      </c>
      <c r="U288">
        <v>5643</v>
      </c>
    </row>
    <row r="289" spans="1:21" x14ac:dyDescent="0.25">
      <c r="A289" s="68" t="s">
        <v>12</v>
      </c>
      <c r="B289" s="68">
        <v>0</v>
      </c>
      <c r="C289" s="68">
        <v>0</v>
      </c>
      <c r="D289" s="68">
        <v>0</v>
      </c>
      <c r="E289" s="68">
        <v>1</v>
      </c>
      <c r="F289" s="68">
        <v>806</v>
      </c>
      <c r="P289" t="s">
        <v>12</v>
      </c>
      <c r="Q289">
        <v>0</v>
      </c>
      <c r="R289">
        <v>0</v>
      </c>
      <c r="S289">
        <v>0</v>
      </c>
      <c r="T289">
        <v>1</v>
      </c>
      <c r="U289">
        <v>806</v>
      </c>
    </row>
    <row r="290" spans="1:21" x14ac:dyDescent="0.25">
      <c r="A290" s="68" t="s">
        <v>12</v>
      </c>
      <c r="B290" s="68">
        <v>0</v>
      </c>
      <c r="C290" s="68">
        <v>0</v>
      </c>
      <c r="D290" s="68">
        <v>1</v>
      </c>
      <c r="E290" s="68">
        <v>0</v>
      </c>
      <c r="F290" s="68">
        <v>3116</v>
      </c>
      <c r="P290" t="s">
        <v>12</v>
      </c>
      <c r="Q290">
        <v>0</v>
      </c>
      <c r="R290">
        <v>0</v>
      </c>
      <c r="S290">
        <v>1</v>
      </c>
      <c r="T290">
        <v>0</v>
      </c>
      <c r="U290">
        <v>3116</v>
      </c>
    </row>
    <row r="291" spans="1:21" x14ac:dyDescent="0.25">
      <c r="A291" s="68" t="s">
        <v>12</v>
      </c>
      <c r="B291" s="68">
        <v>0</v>
      </c>
      <c r="C291" s="68">
        <v>0</v>
      </c>
      <c r="D291" s="68">
        <v>1</v>
      </c>
      <c r="E291" s="68">
        <v>1</v>
      </c>
      <c r="F291" s="68">
        <v>2220</v>
      </c>
      <c r="P291" t="s">
        <v>12</v>
      </c>
      <c r="Q291">
        <v>0</v>
      </c>
      <c r="R291">
        <v>0</v>
      </c>
      <c r="S291">
        <v>1</v>
      </c>
      <c r="T291">
        <v>1</v>
      </c>
      <c r="U291">
        <v>2220</v>
      </c>
    </row>
    <row r="292" spans="1:21" x14ac:dyDescent="0.25">
      <c r="A292" s="68" t="s">
        <v>12</v>
      </c>
      <c r="B292" s="68">
        <v>0</v>
      </c>
      <c r="C292" s="68">
        <v>1</v>
      </c>
      <c r="D292" s="68">
        <v>0</v>
      </c>
      <c r="E292" s="68">
        <v>0</v>
      </c>
      <c r="F292" s="68">
        <v>1971</v>
      </c>
      <c r="P292" t="s">
        <v>12</v>
      </c>
      <c r="Q292">
        <v>0</v>
      </c>
      <c r="R292">
        <v>1</v>
      </c>
      <c r="S292">
        <v>0</v>
      </c>
      <c r="T292">
        <v>0</v>
      </c>
      <c r="U292">
        <v>1971</v>
      </c>
    </row>
    <row r="293" spans="1:21" x14ac:dyDescent="0.25">
      <c r="A293" s="68" t="s">
        <v>12</v>
      </c>
      <c r="B293" s="68">
        <v>0</v>
      </c>
      <c r="C293" s="68">
        <v>1</v>
      </c>
      <c r="D293" s="68">
        <v>0</v>
      </c>
      <c r="E293" s="68">
        <v>1</v>
      </c>
      <c r="F293" s="68">
        <v>51</v>
      </c>
      <c r="P293" t="s">
        <v>12</v>
      </c>
      <c r="Q293">
        <v>0</v>
      </c>
      <c r="R293">
        <v>1</v>
      </c>
      <c r="S293">
        <v>0</v>
      </c>
      <c r="T293">
        <v>1</v>
      </c>
      <c r="U293">
        <v>51</v>
      </c>
    </row>
    <row r="294" spans="1:21" x14ac:dyDescent="0.25">
      <c r="A294" s="68" t="s">
        <v>12</v>
      </c>
      <c r="B294" s="68">
        <v>0</v>
      </c>
      <c r="C294" s="68">
        <v>1</v>
      </c>
      <c r="D294" s="68">
        <v>1</v>
      </c>
      <c r="E294" s="68">
        <v>0</v>
      </c>
      <c r="F294" s="68">
        <v>2811</v>
      </c>
      <c r="P294" t="s">
        <v>12</v>
      </c>
      <c r="Q294">
        <v>0</v>
      </c>
      <c r="R294">
        <v>1</v>
      </c>
      <c r="S294">
        <v>1</v>
      </c>
      <c r="T294">
        <v>0</v>
      </c>
      <c r="U294">
        <v>2811</v>
      </c>
    </row>
    <row r="295" spans="1:21" x14ac:dyDescent="0.25">
      <c r="A295" s="68" t="s">
        <v>12</v>
      </c>
      <c r="B295" s="68">
        <v>0</v>
      </c>
      <c r="C295" s="68">
        <v>1</v>
      </c>
      <c r="D295" s="68">
        <v>1</v>
      </c>
      <c r="E295" s="68">
        <v>1</v>
      </c>
      <c r="F295" s="68">
        <v>469</v>
      </c>
      <c r="P295" t="s">
        <v>12</v>
      </c>
      <c r="Q295">
        <v>0</v>
      </c>
      <c r="R295">
        <v>1</v>
      </c>
      <c r="S295">
        <v>1</v>
      </c>
      <c r="T295">
        <v>1</v>
      </c>
      <c r="U295">
        <v>469</v>
      </c>
    </row>
    <row r="296" spans="1:21" x14ac:dyDescent="0.25">
      <c r="A296" s="68" t="s">
        <v>12</v>
      </c>
      <c r="B296" s="68">
        <v>1</v>
      </c>
      <c r="C296" s="68">
        <v>0</v>
      </c>
      <c r="D296" s="68">
        <v>0</v>
      </c>
      <c r="E296" s="68">
        <v>0</v>
      </c>
      <c r="F296" s="68">
        <v>1118</v>
      </c>
      <c r="P296" t="s">
        <v>12</v>
      </c>
      <c r="Q296">
        <v>1</v>
      </c>
      <c r="R296">
        <v>0</v>
      </c>
      <c r="S296">
        <v>0</v>
      </c>
      <c r="T296">
        <v>0</v>
      </c>
      <c r="U296">
        <v>1118</v>
      </c>
    </row>
    <row r="297" spans="1:21" x14ac:dyDescent="0.25">
      <c r="A297" s="68" t="s">
        <v>12</v>
      </c>
      <c r="B297" s="68">
        <v>1</v>
      </c>
      <c r="C297" s="68">
        <v>0</v>
      </c>
      <c r="D297" s="68">
        <v>0</v>
      </c>
      <c r="E297" s="68">
        <v>1</v>
      </c>
      <c r="F297" s="68">
        <v>161</v>
      </c>
      <c r="P297" t="s">
        <v>12</v>
      </c>
      <c r="Q297">
        <v>1</v>
      </c>
      <c r="R297">
        <v>0</v>
      </c>
      <c r="S297">
        <v>0</v>
      </c>
      <c r="T297">
        <v>1</v>
      </c>
      <c r="U297">
        <v>161</v>
      </c>
    </row>
    <row r="298" spans="1:21" x14ac:dyDescent="0.25">
      <c r="A298" s="68" t="s">
        <v>12</v>
      </c>
      <c r="B298" s="68">
        <v>1</v>
      </c>
      <c r="C298" s="68">
        <v>0</v>
      </c>
      <c r="D298" s="68">
        <v>1</v>
      </c>
      <c r="E298" s="68">
        <v>0</v>
      </c>
      <c r="F298" s="68">
        <v>282</v>
      </c>
      <c r="P298" t="s">
        <v>12</v>
      </c>
      <c r="Q298">
        <v>1</v>
      </c>
      <c r="R298">
        <v>0</v>
      </c>
      <c r="S298">
        <v>1</v>
      </c>
      <c r="T298">
        <v>0</v>
      </c>
      <c r="U298">
        <v>282</v>
      </c>
    </row>
    <row r="299" spans="1:21" x14ac:dyDescent="0.25">
      <c r="A299" s="68" t="s">
        <v>12</v>
      </c>
      <c r="B299" s="68">
        <v>1</v>
      </c>
      <c r="C299" s="68">
        <v>0</v>
      </c>
      <c r="D299" s="68">
        <v>1</v>
      </c>
      <c r="E299" s="68">
        <v>1</v>
      </c>
      <c r="F299" s="68">
        <v>196</v>
      </c>
      <c r="P299" t="s">
        <v>12</v>
      </c>
      <c r="Q299">
        <v>1</v>
      </c>
      <c r="R299">
        <v>0</v>
      </c>
      <c r="S299">
        <v>1</v>
      </c>
      <c r="T299">
        <v>1</v>
      </c>
      <c r="U299">
        <v>196</v>
      </c>
    </row>
    <row r="300" spans="1:21" x14ac:dyDescent="0.25">
      <c r="A300" s="68" t="s">
        <v>12</v>
      </c>
      <c r="B300" s="68">
        <v>1</v>
      </c>
      <c r="C300" s="68">
        <v>1</v>
      </c>
      <c r="D300" s="68">
        <v>0</v>
      </c>
      <c r="E300" s="68">
        <v>0</v>
      </c>
      <c r="F300" s="68">
        <v>368</v>
      </c>
      <c r="P300" t="s">
        <v>12</v>
      </c>
      <c r="Q300">
        <v>1</v>
      </c>
      <c r="R300">
        <v>1</v>
      </c>
      <c r="S300">
        <v>0</v>
      </c>
      <c r="T300">
        <v>0</v>
      </c>
      <c r="U300">
        <v>368</v>
      </c>
    </row>
    <row r="301" spans="1:21" x14ac:dyDescent="0.25">
      <c r="A301" s="68" t="s">
        <v>12</v>
      </c>
      <c r="B301" s="68">
        <v>1</v>
      </c>
      <c r="C301" s="68">
        <v>1</v>
      </c>
      <c r="D301" s="68">
        <v>0</v>
      </c>
      <c r="E301" s="68">
        <v>1</v>
      </c>
      <c r="F301" s="68">
        <v>15</v>
      </c>
      <c r="P301" t="s">
        <v>12</v>
      </c>
      <c r="Q301">
        <v>1</v>
      </c>
      <c r="R301">
        <v>1</v>
      </c>
      <c r="S301">
        <v>0</v>
      </c>
      <c r="T301">
        <v>1</v>
      </c>
      <c r="U301">
        <v>15</v>
      </c>
    </row>
    <row r="302" spans="1:21" x14ac:dyDescent="0.25">
      <c r="A302" s="68" t="s">
        <v>12</v>
      </c>
      <c r="B302" s="68">
        <v>1</v>
      </c>
      <c r="C302" s="68">
        <v>1</v>
      </c>
      <c r="D302" s="68">
        <v>1</v>
      </c>
      <c r="E302" s="68">
        <v>0</v>
      </c>
      <c r="F302" s="68">
        <v>292</v>
      </c>
      <c r="P302" t="s">
        <v>12</v>
      </c>
      <c r="Q302">
        <v>1</v>
      </c>
      <c r="R302">
        <v>1</v>
      </c>
      <c r="S302">
        <v>1</v>
      </c>
      <c r="T302">
        <v>0</v>
      </c>
      <c r="U302">
        <v>292</v>
      </c>
    </row>
    <row r="303" spans="1:21" x14ac:dyDescent="0.25">
      <c r="A303" s="68" t="s">
        <v>12</v>
      </c>
      <c r="B303" s="68">
        <v>1</v>
      </c>
      <c r="C303" s="68">
        <v>1</v>
      </c>
      <c r="D303" s="68">
        <v>1</v>
      </c>
      <c r="E303" s="68">
        <v>1</v>
      </c>
      <c r="F303" s="68">
        <v>42</v>
      </c>
      <c r="P303" t="s">
        <v>12</v>
      </c>
      <c r="Q303">
        <v>1</v>
      </c>
      <c r="R303">
        <v>1</v>
      </c>
      <c r="S303">
        <v>1</v>
      </c>
      <c r="T303">
        <v>1</v>
      </c>
      <c r="U303">
        <v>42</v>
      </c>
    </row>
    <row r="304" spans="1:21" x14ac:dyDescent="0.25">
      <c r="A304" s="68" t="s">
        <v>12</v>
      </c>
      <c r="B304" s="68">
        <v>2</v>
      </c>
      <c r="C304" s="68">
        <v>0</v>
      </c>
      <c r="D304" s="68">
        <v>0</v>
      </c>
      <c r="E304" s="68">
        <v>0</v>
      </c>
      <c r="F304" s="68">
        <v>723</v>
      </c>
      <c r="P304" t="s">
        <v>12</v>
      </c>
      <c r="Q304">
        <v>2</v>
      </c>
      <c r="R304">
        <v>0</v>
      </c>
      <c r="S304">
        <v>0</v>
      </c>
      <c r="T304">
        <v>0</v>
      </c>
      <c r="U304">
        <v>723</v>
      </c>
    </row>
    <row r="305" spans="1:21" x14ac:dyDescent="0.25">
      <c r="A305" s="68" t="s">
        <v>12</v>
      </c>
      <c r="B305" s="68">
        <v>2</v>
      </c>
      <c r="C305" s="68">
        <v>0</v>
      </c>
      <c r="D305" s="68">
        <v>0</v>
      </c>
      <c r="E305" s="68">
        <v>1</v>
      </c>
      <c r="F305" s="68">
        <v>85</v>
      </c>
      <c r="P305" t="s">
        <v>12</v>
      </c>
      <c r="Q305">
        <v>2</v>
      </c>
      <c r="R305">
        <v>0</v>
      </c>
      <c r="S305">
        <v>0</v>
      </c>
      <c r="T305">
        <v>1</v>
      </c>
      <c r="U305">
        <v>85</v>
      </c>
    </row>
    <row r="306" spans="1:21" x14ac:dyDescent="0.25">
      <c r="A306" s="68" t="s">
        <v>12</v>
      </c>
      <c r="B306" s="68">
        <v>2</v>
      </c>
      <c r="C306" s="68">
        <v>0</v>
      </c>
      <c r="D306" s="68">
        <v>1</v>
      </c>
      <c r="E306" s="68">
        <v>0</v>
      </c>
      <c r="F306" s="68">
        <v>149</v>
      </c>
      <c r="P306" t="s">
        <v>12</v>
      </c>
      <c r="Q306">
        <v>2</v>
      </c>
      <c r="R306">
        <v>0</v>
      </c>
      <c r="S306">
        <v>1</v>
      </c>
      <c r="T306">
        <v>0</v>
      </c>
      <c r="U306">
        <v>149</v>
      </c>
    </row>
    <row r="307" spans="1:21" x14ac:dyDescent="0.25">
      <c r="A307" s="68" t="s">
        <v>12</v>
      </c>
      <c r="B307" s="68">
        <v>2</v>
      </c>
      <c r="C307" s="68">
        <v>0</v>
      </c>
      <c r="D307" s="68">
        <v>1</v>
      </c>
      <c r="E307" s="68">
        <v>1</v>
      </c>
      <c r="F307" s="68">
        <v>81</v>
      </c>
      <c r="P307" t="s">
        <v>12</v>
      </c>
      <c r="Q307">
        <v>2</v>
      </c>
      <c r="R307">
        <v>0</v>
      </c>
      <c r="S307">
        <v>1</v>
      </c>
      <c r="T307">
        <v>1</v>
      </c>
      <c r="U307">
        <v>81</v>
      </c>
    </row>
    <row r="308" spans="1:21" x14ac:dyDescent="0.25">
      <c r="A308" s="68" t="s">
        <v>12</v>
      </c>
      <c r="B308" s="68">
        <v>2</v>
      </c>
      <c r="C308" s="68">
        <v>1</v>
      </c>
      <c r="D308" s="68">
        <v>0</v>
      </c>
      <c r="E308" s="68">
        <v>0</v>
      </c>
      <c r="F308" s="68">
        <v>241</v>
      </c>
      <c r="P308" t="s">
        <v>12</v>
      </c>
      <c r="Q308">
        <v>2</v>
      </c>
      <c r="R308">
        <v>1</v>
      </c>
      <c r="S308">
        <v>0</v>
      </c>
      <c r="T308">
        <v>0</v>
      </c>
      <c r="U308">
        <v>241</v>
      </c>
    </row>
    <row r="309" spans="1:21" x14ac:dyDescent="0.25">
      <c r="A309" s="68" t="s">
        <v>12</v>
      </c>
      <c r="B309" s="68">
        <v>2</v>
      </c>
      <c r="C309" s="68">
        <v>1</v>
      </c>
      <c r="D309" s="68">
        <v>0</v>
      </c>
      <c r="E309" s="68">
        <v>1</v>
      </c>
      <c r="F309" s="68">
        <v>6</v>
      </c>
      <c r="P309" t="s">
        <v>12</v>
      </c>
      <c r="Q309">
        <v>2</v>
      </c>
      <c r="R309">
        <v>1</v>
      </c>
      <c r="S309">
        <v>0</v>
      </c>
      <c r="T309">
        <v>1</v>
      </c>
      <c r="U309">
        <v>6</v>
      </c>
    </row>
    <row r="310" spans="1:21" x14ac:dyDescent="0.25">
      <c r="A310" s="68" t="s">
        <v>12</v>
      </c>
      <c r="B310" s="68">
        <v>2</v>
      </c>
      <c r="C310" s="68">
        <v>1</v>
      </c>
      <c r="D310" s="68">
        <v>1</v>
      </c>
      <c r="E310" s="68">
        <v>0</v>
      </c>
      <c r="F310" s="68">
        <v>138</v>
      </c>
      <c r="P310" t="s">
        <v>12</v>
      </c>
      <c r="Q310">
        <v>2</v>
      </c>
      <c r="R310">
        <v>1</v>
      </c>
      <c r="S310">
        <v>1</v>
      </c>
      <c r="T310">
        <v>0</v>
      </c>
      <c r="U310">
        <v>138</v>
      </c>
    </row>
    <row r="311" spans="1:21" x14ac:dyDescent="0.25">
      <c r="A311" s="68" t="s">
        <v>12</v>
      </c>
      <c r="B311" s="68">
        <v>2</v>
      </c>
      <c r="C311" s="68">
        <v>1</v>
      </c>
      <c r="D311" s="68">
        <v>1</v>
      </c>
      <c r="E311" s="68">
        <v>1</v>
      </c>
      <c r="F311" s="68">
        <v>12</v>
      </c>
      <c r="P311" t="s">
        <v>12</v>
      </c>
      <c r="Q311">
        <v>2</v>
      </c>
      <c r="R311">
        <v>1</v>
      </c>
      <c r="S311">
        <v>1</v>
      </c>
      <c r="T311">
        <v>1</v>
      </c>
      <c r="U311">
        <v>12</v>
      </c>
    </row>
    <row r="312" spans="1:21" x14ac:dyDescent="0.25">
      <c r="A312" s="68" t="s">
        <v>12</v>
      </c>
      <c r="B312" s="68">
        <v>3</v>
      </c>
      <c r="C312" s="68">
        <v>0</v>
      </c>
      <c r="D312" s="68">
        <v>0</v>
      </c>
      <c r="E312" s="68">
        <v>0</v>
      </c>
      <c r="F312" s="68">
        <v>817</v>
      </c>
      <c r="P312" t="s">
        <v>12</v>
      </c>
      <c r="Q312">
        <v>3</v>
      </c>
      <c r="R312">
        <v>0</v>
      </c>
      <c r="S312">
        <v>0</v>
      </c>
      <c r="T312">
        <v>0</v>
      </c>
      <c r="U312">
        <v>817</v>
      </c>
    </row>
    <row r="313" spans="1:21" x14ac:dyDescent="0.25">
      <c r="A313" s="68" t="s">
        <v>12</v>
      </c>
      <c r="B313" s="68">
        <v>3</v>
      </c>
      <c r="C313" s="68">
        <v>0</v>
      </c>
      <c r="D313" s="68">
        <v>0</v>
      </c>
      <c r="E313" s="68">
        <v>1</v>
      </c>
      <c r="F313" s="68">
        <v>53</v>
      </c>
      <c r="P313" t="s">
        <v>12</v>
      </c>
      <c r="Q313">
        <v>3</v>
      </c>
      <c r="R313">
        <v>0</v>
      </c>
      <c r="S313">
        <v>0</v>
      </c>
      <c r="T313">
        <v>1</v>
      </c>
      <c r="U313">
        <v>53</v>
      </c>
    </row>
    <row r="314" spans="1:21" x14ac:dyDescent="0.25">
      <c r="A314" s="68" t="s">
        <v>12</v>
      </c>
      <c r="B314" s="68">
        <v>3</v>
      </c>
      <c r="C314" s="68">
        <v>0</v>
      </c>
      <c r="D314" s="68">
        <v>1</v>
      </c>
      <c r="E314" s="68">
        <v>0</v>
      </c>
      <c r="F314" s="68">
        <v>87</v>
      </c>
      <c r="P314" t="s">
        <v>12</v>
      </c>
      <c r="Q314">
        <v>3</v>
      </c>
      <c r="R314">
        <v>0</v>
      </c>
      <c r="S314">
        <v>1</v>
      </c>
      <c r="T314">
        <v>0</v>
      </c>
      <c r="U314">
        <v>87</v>
      </c>
    </row>
    <row r="315" spans="1:21" x14ac:dyDescent="0.25">
      <c r="A315" s="68" t="s">
        <v>12</v>
      </c>
      <c r="B315" s="68">
        <v>3</v>
      </c>
      <c r="C315" s="68">
        <v>0</v>
      </c>
      <c r="D315" s="68">
        <v>1</v>
      </c>
      <c r="E315" s="68">
        <v>1</v>
      </c>
      <c r="F315" s="68">
        <v>25</v>
      </c>
      <c r="P315" t="s">
        <v>12</v>
      </c>
      <c r="Q315">
        <v>3</v>
      </c>
      <c r="R315">
        <v>0</v>
      </c>
      <c r="S315">
        <v>1</v>
      </c>
      <c r="T315">
        <v>1</v>
      </c>
      <c r="U315">
        <v>25</v>
      </c>
    </row>
    <row r="316" spans="1:21" x14ac:dyDescent="0.25">
      <c r="A316" s="68" t="s">
        <v>12</v>
      </c>
      <c r="B316" s="68">
        <v>3</v>
      </c>
      <c r="C316" s="68">
        <v>1</v>
      </c>
      <c r="D316" s="68">
        <v>0</v>
      </c>
      <c r="E316" s="68">
        <v>0</v>
      </c>
      <c r="F316" s="68">
        <v>244</v>
      </c>
      <c r="P316" t="s">
        <v>12</v>
      </c>
      <c r="Q316">
        <v>3</v>
      </c>
      <c r="R316">
        <v>1</v>
      </c>
      <c r="S316">
        <v>0</v>
      </c>
      <c r="T316">
        <v>0</v>
      </c>
      <c r="U316">
        <v>244</v>
      </c>
    </row>
    <row r="317" spans="1:21" x14ac:dyDescent="0.25">
      <c r="A317" s="68" t="s">
        <v>12</v>
      </c>
      <c r="B317" s="68">
        <v>3</v>
      </c>
      <c r="C317" s="68">
        <v>1</v>
      </c>
      <c r="D317" s="68">
        <v>0</v>
      </c>
      <c r="E317" s="68">
        <v>1</v>
      </c>
      <c r="F317" s="68">
        <v>6</v>
      </c>
      <c r="P317" t="s">
        <v>12</v>
      </c>
      <c r="Q317">
        <v>3</v>
      </c>
      <c r="R317">
        <v>1</v>
      </c>
      <c r="S317">
        <v>0</v>
      </c>
      <c r="T317">
        <v>1</v>
      </c>
      <c r="U317">
        <v>6</v>
      </c>
    </row>
    <row r="318" spans="1:21" x14ac:dyDescent="0.25">
      <c r="A318" s="68" t="s">
        <v>12</v>
      </c>
      <c r="B318" s="68">
        <v>3</v>
      </c>
      <c r="C318" s="68">
        <v>1</v>
      </c>
      <c r="D318" s="68">
        <v>1</v>
      </c>
      <c r="E318" s="68">
        <v>0</v>
      </c>
      <c r="F318" s="68">
        <v>81</v>
      </c>
      <c r="P318" t="s">
        <v>12</v>
      </c>
      <c r="Q318">
        <v>3</v>
      </c>
      <c r="R318">
        <v>1</v>
      </c>
      <c r="S318">
        <v>1</v>
      </c>
      <c r="T318">
        <v>0</v>
      </c>
      <c r="U318">
        <v>81</v>
      </c>
    </row>
    <row r="319" spans="1:21" x14ac:dyDescent="0.25">
      <c r="A319" s="68" t="s">
        <v>12</v>
      </c>
      <c r="B319" s="68">
        <v>3</v>
      </c>
      <c r="C319" s="68">
        <v>1</v>
      </c>
      <c r="D319" s="68">
        <v>1</v>
      </c>
      <c r="E319" s="68">
        <v>1</v>
      </c>
      <c r="F319" s="68">
        <v>9</v>
      </c>
      <c r="P319" t="s">
        <v>12</v>
      </c>
      <c r="Q319">
        <v>3</v>
      </c>
      <c r="R319">
        <v>1</v>
      </c>
      <c r="S319">
        <v>1</v>
      </c>
      <c r="T319">
        <v>1</v>
      </c>
      <c r="U319">
        <v>9</v>
      </c>
    </row>
    <row r="320" spans="1:21" x14ac:dyDescent="0.25">
      <c r="A320" s="68" t="s">
        <v>16</v>
      </c>
      <c r="B320" s="68">
        <v>0</v>
      </c>
      <c r="C320" s="68">
        <v>0</v>
      </c>
      <c r="D320" s="68">
        <v>0</v>
      </c>
      <c r="E320" s="68">
        <v>0</v>
      </c>
      <c r="F320" s="68">
        <v>624</v>
      </c>
      <c r="P320" t="s">
        <v>16</v>
      </c>
      <c r="Q320">
        <v>0</v>
      </c>
      <c r="R320">
        <v>0</v>
      </c>
      <c r="S320">
        <v>0</v>
      </c>
      <c r="T320">
        <v>0</v>
      </c>
      <c r="U320">
        <v>624</v>
      </c>
    </row>
    <row r="321" spans="1:21" x14ac:dyDescent="0.25">
      <c r="A321" s="68" t="s">
        <v>16</v>
      </c>
      <c r="B321" s="68">
        <v>0</v>
      </c>
      <c r="C321" s="68">
        <v>0</v>
      </c>
      <c r="D321" s="68">
        <v>0</v>
      </c>
      <c r="E321" s="68">
        <v>1</v>
      </c>
      <c r="F321" s="68">
        <v>2809</v>
      </c>
      <c r="P321" t="s">
        <v>16</v>
      </c>
      <c r="Q321">
        <v>0</v>
      </c>
      <c r="R321">
        <v>0</v>
      </c>
      <c r="S321">
        <v>0</v>
      </c>
      <c r="T321">
        <v>1</v>
      </c>
      <c r="U321">
        <v>2809</v>
      </c>
    </row>
    <row r="322" spans="1:21" x14ac:dyDescent="0.25">
      <c r="A322" s="68" t="s">
        <v>16</v>
      </c>
      <c r="B322" s="68">
        <v>0</v>
      </c>
      <c r="C322" s="68">
        <v>0</v>
      </c>
      <c r="D322" s="68">
        <v>1</v>
      </c>
      <c r="E322" s="68">
        <v>0</v>
      </c>
      <c r="F322" s="68">
        <v>47</v>
      </c>
      <c r="P322" t="s">
        <v>16</v>
      </c>
      <c r="Q322">
        <v>0</v>
      </c>
      <c r="R322">
        <v>0</v>
      </c>
      <c r="S322">
        <v>1</v>
      </c>
      <c r="T322">
        <v>0</v>
      </c>
      <c r="U322">
        <v>47</v>
      </c>
    </row>
    <row r="323" spans="1:21" x14ac:dyDescent="0.25">
      <c r="A323" s="68" t="s">
        <v>16</v>
      </c>
      <c r="B323" s="68">
        <v>0</v>
      </c>
      <c r="C323" s="68">
        <v>0</v>
      </c>
      <c r="D323" s="68">
        <v>1</v>
      </c>
      <c r="E323" s="68">
        <v>1</v>
      </c>
      <c r="F323" s="68">
        <v>40</v>
      </c>
      <c r="P323" t="s">
        <v>16</v>
      </c>
      <c r="Q323">
        <v>0</v>
      </c>
      <c r="R323">
        <v>0</v>
      </c>
      <c r="S323">
        <v>1</v>
      </c>
      <c r="T323">
        <v>1</v>
      </c>
      <c r="U323">
        <v>40</v>
      </c>
    </row>
    <row r="324" spans="1:21" x14ac:dyDescent="0.25">
      <c r="A324" s="68" t="s">
        <v>16</v>
      </c>
      <c r="B324" s="68">
        <v>0</v>
      </c>
      <c r="C324" s="68">
        <v>1</v>
      </c>
      <c r="D324" s="68">
        <v>0</v>
      </c>
      <c r="E324" s="68">
        <v>0</v>
      </c>
      <c r="F324" s="68">
        <v>417</v>
      </c>
      <c r="P324" t="s">
        <v>16</v>
      </c>
      <c r="Q324">
        <v>0</v>
      </c>
      <c r="R324">
        <v>1</v>
      </c>
      <c r="S324">
        <v>0</v>
      </c>
      <c r="T324">
        <v>0</v>
      </c>
      <c r="U324">
        <v>417</v>
      </c>
    </row>
    <row r="325" spans="1:21" x14ac:dyDescent="0.25">
      <c r="A325" s="68" t="s">
        <v>16</v>
      </c>
      <c r="B325" s="68">
        <v>0</v>
      </c>
      <c r="C325" s="68">
        <v>1</v>
      </c>
      <c r="D325" s="68">
        <v>0</v>
      </c>
      <c r="E325" s="68">
        <v>1</v>
      </c>
      <c r="F325" s="68">
        <v>1174</v>
      </c>
      <c r="P325" t="s">
        <v>16</v>
      </c>
      <c r="Q325">
        <v>0</v>
      </c>
      <c r="R325">
        <v>1</v>
      </c>
      <c r="S325">
        <v>0</v>
      </c>
      <c r="T325">
        <v>1</v>
      </c>
      <c r="U325">
        <v>1174</v>
      </c>
    </row>
    <row r="326" spans="1:21" x14ac:dyDescent="0.25">
      <c r="A326" s="68" t="s">
        <v>16</v>
      </c>
      <c r="B326" s="68">
        <v>0</v>
      </c>
      <c r="C326" s="68">
        <v>1</v>
      </c>
      <c r="D326" s="68">
        <v>1</v>
      </c>
      <c r="E326" s="68">
        <v>0</v>
      </c>
      <c r="F326" s="68">
        <v>340</v>
      </c>
      <c r="P326" t="s">
        <v>16</v>
      </c>
      <c r="Q326">
        <v>0</v>
      </c>
      <c r="R326">
        <v>1</v>
      </c>
      <c r="S326">
        <v>1</v>
      </c>
      <c r="T326">
        <v>0</v>
      </c>
      <c r="U326">
        <v>340</v>
      </c>
    </row>
    <row r="327" spans="1:21" x14ac:dyDescent="0.25">
      <c r="A327" s="68" t="s">
        <v>16</v>
      </c>
      <c r="B327" s="68">
        <v>0</v>
      </c>
      <c r="C327" s="68">
        <v>1</v>
      </c>
      <c r="D327" s="68">
        <v>1</v>
      </c>
      <c r="E327" s="68">
        <v>1</v>
      </c>
      <c r="F327" s="68">
        <v>734</v>
      </c>
      <c r="P327" t="s">
        <v>16</v>
      </c>
      <c r="Q327">
        <v>0</v>
      </c>
      <c r="R327">
        <v>1</v>
      </c>
      <c r="S327">
        <v>1</v>
      </c>
      <c r="T327">
        <v>1</v>
      </c>
      <c r="U327">
        <v>734</v>
      </c>
    </row>
    <row r="328" spans="1:21" x14ac:dyDescent="0.25">
      <c r="A328" s="68" t="s">
        <v>16</v>
      </c>
      <c r="B328" s="68">
        <v>1</v>
      </c>
      <c r="C328" s="68">
        <v>0</v>
      </c>
      <c r="D328" s="68">
        <v>0</v>
      </c>
      <c r="E328" s="68">
        <v>0</v>
      </c>
      <c r="F328" s="68">
        <v>137</v>
      </c>
      <c r="P328" t="s">
        <v>16</v>
      </c>
      <c r="Q328">
        <v>1</v>
      </c>
      <c r="R328">
        <v>0</v>
      </c>
      <c r="S328">
        <v>0</v>
      </c>
      <c r="T328">
        <v>0</v>
      </c>
      <c r="U328">
        <v>137</v>
      </c>
    </row>
    <row r="329" spans="1:21" x14ac:dyDescent="0.25">
      <c r="A329" s="68" t="s">
        <v>16</v>
      </c>
      <c r="B329" s="68">
        <v>1</v>
      </c>
      <c r="C329" s="68">
        <v>0</v>
      </c>
      <c r="D329" s="68">
        <v>0</v>
      </c>
      <c r="E329" s="68">
        <v>1</v>
      </c>
      <c r="F329" s="68">
        <v>363</v>
      </c>
      <c r="P329" t="s">
        <v>16</v>
      </c>
      <c r="Q329">
        <v>1</v>
      </c>
      <c r="R329">
        <v>0</v>
      </c>
      <c r="S329">
        <v>0</v>
      </c>
      <c r="T329">
        <v>1</v>
      </c>
      <c r="U329">
        <v>363</v>
      </c>
    </row>
    <row r="330" spans="1:21" x14ac:dyDescent="0.25">
      <c r="A330" s="68" t="s">
        <v>16</v>
      </c>
      <c r="B330" s="68">
        <v>1</v>
      </c>
      <c r="C330" s="68">
        <v>0</v>
      </c>
      <c r="D330" s="68">
        <v>1</v>
      </c>
      <c r="E330" s="68">
        <v>0</v>
      </c>
      <c r="F330" s="68">
        <v>8</v>
      </c>
      <c r="P330" t="s">
        <v>16</v>
      </c>
      <c r="Q330">
        <v>1</v>
      </c>
      <c r="R330">
        <v>0</v>
      </c>
      <c r="S330">
        <v>1</v>
      </c>
      <c r="T330">
        <v>0</v>
      </c>
      <c r="U330">
        <v>8</v>
      </c>
    </row>
    <row r="331" spans="1:21" x14ac:dyDescent="0.25">
      <c r="A331" s="68" t="s">
        <v>16</v>
      </c>
      <c r="B331" s="68">
        <v>1</v>
      </c>
      <c r="C331" s="68">
        <v>0</v>
      </c>
      <c r="D331" s="68">
        <v>1</v>
      </c>
      <c r="E331" s="68">
        <v>1</v>
      </c>
      <c r="F331" s="68">
        <v>2</v>
      </c>
      <c r="P331" t="s">
        <v>16</v>
      </c>
      <c r="Q331">
        <v>1</v>
      </c>
      <c r="R331">
        <v>0</v>
      </c>
      <c r="S331">
        <v>1</v>
      </c>
      <c r="T331">
        <v>1</v>
      </c>
      <c r="U331">
        <v>2</v>
      </c>
    </row>
    <row r="332" spans="1:21" x14ac:dyDescent="0.25">
      <c r="A332" s="68" t="s">
        <v>16</v>
      </c>
      <c r="B332" s="68">
        <v>1</v>
      </c>
      <c r="C332" s="68">
        <v>1</v>
      </c>
      <c r="D332" s="68">
        <v>0</v>
      </c>
      <c r="E332" s="68">
        <v>0</v>
      </c>
      <c r="F332" s="68">
        <v>80</v>
      </c>
      <c r="P332" t="s">
        <v>16</v>
      </c>
      <c r="Q332">
        <v>1</v>
      </c>
      <c r="R332">
        <v>1</v>
      </c>
      <c r="S332">
        <v>0</v>
      </c>
      <c r="T332">
        <v>0</v>
      </c>
      <c r="U332">
        <v>80</v>
      </c>
    </row>
    <row r="333" spans="1:21" x14ac:dyDescent="0.25">
      <c r="A333" s="68" t="s">
        <v>16</v>
      </c>
      <c r="B333" s="68">
        <v>1</v>
      </c>
      <c r="C333" s="68">
        <v>1</v>
      </c>
      <c r="D333" s="68">
        <v>0</v>
      </c>
      <c r="E333" s="68">
        <v>1</v>
      </c>
      <c r="F333" s="68">
        <v>165</v>
      </c>
      <c r="P333" t="s">
        <v>16</v>
      </c>
      <c r="Q333">
        <v>1</v>
      </c>
      <c r="R333">
        <v>1</v>
      </c>
      <c r="S333">
        <v>0</v>
      </c>
      <c r="T333">
        <v>1</v>
      </c>
      <c r="U333">
        <v>165</v>
      </c>
    </row>
    <row r="334" spans="1:21" x14ac:dyDescent="0.25">
      <c r="A334" s="68" t="s">
        <v>16</v>
      </c>
      <c r="B334" s="68">
        <v>1</v>
      </c>
      <c r="C334" s="68">
        <v>1</v>
      </c>
      <c r="D334" s="68">
        <v>1</v>
      </c>
      <c r="E334" s="68">
        <v>0</v>
      </c>
      <c r="F334" s="68">
        <v>33</v>
      </c>
      <c r="P334" t="s">
        <v>16</v>
      </c>
      <c r="Q334">
        <v>1</v>
      </c>
      <c r="R334">
        <v>1</v>
      </c>
      <c r="S334">
        <v>1</v>
      </c>
      <c r="T334">
        <v>0</v>
      </c>
      <c r="U334">
        <v>33</v>
      </c>
    </row>
    <row r="335" spans="1:21" x14ac:dyDescent="0.25">
      <c r="A335" s="68" t="s">
        <v>16</v>
      </c>
      <c r="B335" s="68">
        <v>1</v>
      </c>
      <c r="C335" s="68">
        <v>1</v>
      </c>
      <c r="D335" s="68">
        <v>1</v>
      </c>
      <c r="E335" s="68">
        <v>1</v>
      </c>
      <c r="F335" s="68">
        <v>54</v>
      </c>
      <c r="P335" t="s">
        <v>16</v>
      </c>
      <c r="Q335">
        <v>1</v>
      </c>
      <c r="R335">
        <v>1</v>
      </c>
      <c r="S335">
        <v>1</v>
      </c>
      <c r="T335">
        <v>1</v>
      </c>
      <c r="U335">
        <v>54</v>
      </c>
    </row>
    <row r="336" spans="1:21" x14ac:dyDescent="0.25">
      <c r="A336" s="68" t="s">
        <v>16</v>
      </c>
      <c r="B336" s="68">
        <v>2</v>
      </c>
      <c r="C336" s="68">
        <v>0</v>
      </c>
      <c r="D336" s="68">
        <v>0</v>
      </c>
      <c r="E336" s="68">
        <v>0</v>
      </c>
      <c r="F336" s="68">
        <v>83</v>
      </c>
      <c r="P336" t="s">
        <v>16</v>
      </c>
      <c r="Q336">
        <v>2</v>
      </c>
      <c r="R336">
        <v>0</v>
      </c>
      <c r="S336">
        <v>0</v>
      </c>
      <c r="T336">
        <v>0</v>
      </c>
      <c r="U336">
        <v>83</v>
      </c>
    </row>
    <row r="337" spans="1:21" x14ac:dyDescent="0.25">
      <c r="A337" s="68" t="s">
        <v>16</v>
      </c>
      <c r="B337" s="68">
        <v>2</v>
      </c>
      <c r="C337" s="68">
        <v>0</v>
      </c>
      <c r="D337" s="68">
        <v>0</v>
      </c>
      <c r="E337" s="68">
        <v>1</v>
      </c>
      <c r="F337" s="68">
        <v>210</v>
      </c>
      <c r="P337" t="s">
        <v>16</v>
      </c>
      <c r="Q337">
        <v>2</v>
      </c>
      <c r="R337">
        <v>0</v>
      </c>
      <c r="S337">
        <v>0</v>
      </c>
      <c r="T337">
        <v>1</v>
      </c>
      <c r="U337">
        <v>210</v>
      </c>
    </row>
    <row r="338" spans="1:21" x14ac:dyDescent="0.25">
      <c r="A338" s="68" t="s">
        <v>16</v>
      </c>
      <c r="B338" s="68">
        <v>2</v>
      </c>
      <c r="C338" s="68">
        <v>0</v>
      </c>
      <c r="D338" s="68">
        <v>1</v>
      </c>
      <c r="E338" s="68">
        <v>0</v>
      </c>
      <c r="F338" s="68">
        <v>6</v>
      </c>
      <c r="P338" t="s">
        <v>16</v>
      </c>
      <c r="Q338">
        <v>2</v>
      </c>
      <c r="R338">
        <v>0</v>
      </c>
      <c r="S338">
        <v>1</v>
      </c>
      <c r="T338">
        <v>0</v>
      </c>
      <c r="U338">
        <v>6</v>
      </c>
    </row>
    <row r="339" spans="1:21" x14ac:dyDescent="0.25">
      <c r="A339" s="68" t="s">
        <v>16</v>
      </c>
      <c r="B339" s="68">
        <v>2</v>
      </c>
      <c r="C339" s="68">
        <v>0</v>
      </c>
      <c r="D339" s="68">
        <v>1</v>
      </c>
      <c r="E339" s="68">
        <v>1</v>
      </c>
      <c r="F339" s="68">
        <v>6</v>
      </c>
      <c r="P339" t="s">
        <v>16</v>
      </c>
      <c r="Q339">
        <v>2</v>
      </c>
      <c r="R339">
        <v>0</v>
      </c>
      <c r="S339">
        <v>1</v>
      </c>
      <c r="T339">
        <v>1</v>
      </c>
      <c r="U339">
        <v>6</v>
      </c>
    </row>
    <row r="340" spans="1:21" x14ac:dyDescent="0.25">
      <c r="A340" s="68" t="s">
        <v>16</v>
      </c>
      <c r="B340" s="68">
        <v>2</v>
      </c>
      <c r="C340" s="68">
        <v>1</v>
      </c>
      <c r="D340" s="68">
        <v>0</v>
      </c>
      <c r="E340" s="68">
        <v>0</v>
      </c>
      <c r="F340" s="68">
        <v>62</v>
      </c>
      <c r="P340" t="s">
        <v>16</v>
      </c>
      <c r="Q340">
        <v>2</v>
      </c>
      <c r="R340">
        <v>1</v>
      </c>
      <c r="S340">
        <v>0</v>
      </c>
      <c r="T340">
        <v>0</v>
      </c>
      <c r="U340">
        <v>62</v>
      </c>
    </row>
    <row r="341" spans="1:21" x14ac:dyDescent="0.25">
      <c r="A341" s="68" t="s">
        <v>16</v>
      </c>
      <c r="B341" s="68">
        <v>2</v>
      </c>
      <c r="C341" s="68">
        <v>1</v>
      </c>
      <c r="D341" s="68">
        <v>0</v>
      </c>
      <c r="E341" s="68">
        <v>1</v>
      </c>
      <c r="F341" s="68">
        <v>79</v>
      </c>
      <c r="P341" t="s">
        <v>16</v>
      </c>
      <c r="Q341">
        <v>2</v>
      </c>
      <c r="R341">
        <v>1</v>
      </c>
      <c r="S341">
        <v>0</v>
      </c>
      <c r="T341">
        <v>1</v>
      </c>
      <c r="U341">
        <v>79</v>
      </c>
    </row>
    <row r="342" spans="1:21" x14ac:dyDescent="0.25">
      <c r="A342" s="68" t="s">
        <v>16</v>
      </c>
      <c r="B342" s="68">
        <v>2</v>
      </c>
      <c r="C342" s="68">
        <v>1</v>
      </c>
      <c r="D342" s="68">
        <v>1</v>
      </c>
      <c r="E342" s="68">
        <v>0</v>
      </c>
      <c r="F342" s="68">
        <v>7</v>
      </c>
      <c r="P342" t="s">
        <v>16</v>
      </c>
      <c r="Q342">
        <v>2</v>
      </c>
      <c r="R342">
        <v>1</v>
      </c>
      <c r="S342">
        <v>1</v>
      </c>
      <c r="T342">
        <v>0</v>
      </c>
      <c r="U342">
        <v>7</v>
      </c>
    </row>
    <row r="343" spans="1:21" x14ac:dyDescent="0.25">
      <c r="A343" s="68" t="s">
        <v>16</v>
      </c>
      <c r="B343" s="68">
        <v>2</v>
      </c>
      <c r="C343" s="68">
        <v>1</v>
      </c>
      <c r="D343" s="68">
        <v>1</v>
      </c>
      <c r="E343" s="68">
        <v>1</v>
      </c>
      <c r="F343" s="68">
        <v>20</v>
      </c>
      <c r="P343" t="s">
        <v>16</v>
      </c>
      <c r="Q343">
        <v>2</v>
      </c>
      <c r="R343">
        <v>1</v>
      </c>
      <c r="S343">
        <v>1</v>
      </c>
      <c r="T343">
        <v>1</v>
      </c>
      <c r="U343">
        <v>20</v>
      </c>
    </row>
    <row r="344" spans="1:21" x14ac:dyDescent="0.25">
      <c r="A344" s="68" t="s">
        <v>16</v>
      </c>
      <c r="B344" s="68">
        <v>3</v>
      </c>
      <c r="C344" s="68">
        <v>0</v>
      </c>
      <c r="D344" s="68">
        <v>0</v>
      </c>
      <c r="E344" s="68">
        <v>0</v>
      </c>
      <c r="F344" s="68">
        <v>107</v>
      </c>
      <c r="P344" t="s">
        <v>16</v>
      </c>
      <c r="Q344">
        <v>3</v>
      </c>
      <c r="R344">
        <v>0</v>
      </c>
      <c r="S344">
        <v>0</v>
      </c>
      <c r="T344">
        <v>0</v>
      </c>
      <c r="U344">
        <v>107</v>
      </c>
    </row>
    <row r="345" spans="1:21" x14ac:dyDescent="0.25">
      <c r="A345" s="68" t="s">
        <v>16</v>
      </c>
      <c r="B345" s="68">
        <v>3</v>
      </c>
      <c r="C345" s="68">
        <v>0</v>
      </c>
      <c r="D345" s="68">
        <v>0</v>
      </c>
      <c r="E345" s="68">
        <v>1</v>
      </c>
      <c r="F345" s="68">
        <v>168</v>
      </c>
      <c r="P345" t="s">
        <v>16</v>
      </c>
      <c r="Q345">
        <v>3</v>
      </c>
      <c r="R345">
        <v>0</v>
      </c>
      <c r="S345">
        <v>0</v>
      </c>
      <c r="T345">
        <v>1</v>
      </c>
      <c r="U345">
        <v>168</v>
      </c>
    </row>
    <row r="346" spans="1:21" x14ac:dyDescent="0.25">
      <c r="A346" s="68" t="s">
        <v>16</v>
      </c>
      <c r="B346" s="68">
        <v>3</v>
      </c>
      <c r="C346" s="68">
        <v>0</v>
      </c>
      <c r="D346" s="68">
        <v>1</v>
      </c>
      <c r="E346" s="68">
        <v>0</v>
      </c>
      <c r="F346" s="68">
        <v>1</v>
      </c>
      <c r="P346" t="s">
        <v>16</v>
      </c>
      <c r="Q346">
        <v>3</v>
      </c>
      <c r="R346">
        <v>0</v>
      </c>
      <c r="S346">
        <v>1</v>
      </c>
      <c r="T346">
        <v>0</v>
      </c>
      <c r="U346">
        <v>1</v>
      </c>
    </row>
    <row r="347" spans="1:21" x14ac:dyDescent="0.25">
      <c r="A347" s="68" t="s">
        <v>16</v>
      </c>
      <c r="B347" s="68">
        <v>3</v>
      </c>
      <c r="C347" s="68">
        <v>0</v>
      </c>
      <c r="D347" s="68">
        <v>1</v>
      </c>
      <c r="E347" s="68">
        <v>1</v>
      </c>
      <c r="F347" s="68">
        <v>6</v>
      </c>
      <c r="P347" t="s">
        <v>16</v>
      </c>
      <c r="Q347">
        <v>3</v>
      </c>
      <c r="R347">
        <v>0</v>
      </c>
      <c r="S347">
        <v>1</v>
      </c>
      <c r="T347">
        <v>1</v>
      </c>
      <c r="U347">
        <v>6</v>
      </c>
    </row>
    <row r="348" spans="1:21" x14ac:dyDescent="0.25">
      <c r="A348" s="68" t="s">
        <v>16</v>
      </c>
      <c r="B348" s="68">
        <v>3</v>
      </c>
      <c r="C348" s="68">
        <v>1</v>
      </c>
      <c r="D348" s="68">
        <v>0</v>
      </c>
      <c r="E348" s="68">
        <v>0</v>
      </c>
      <c r="F348" s="68">
        <v>53</v>
      </c>
      <c r="P348" t="s">
        <v>16</v>
      </c>
      <c r="Q348">
        <v>3</v>
      </c>
      <c r="R348">
        <v>1</v>
      </c>
      <c r="S348">
        <v>0</v>
      </c>
      <c r="T348">
        <v>0</v>
      </c>
      <c r="U348">
        <v>53</v>
      </c>
    </row>
    <row r="349" spans="1:21" x14ac:dyDescent="0.25">
      <c r="A349" s="68" t="s">
        <v>16</v>
      </c>
      <c r="B349" s="68">
        <v>3</v>
      </c>
      <c r="C349" s="68">
        <v>1</v>
      </c>
      <c r="D349" s="68">
        <v>0</v>
      </c>
      <c r="E349" s="68">
        <v>1</v>
      </c>
      <c r="F349" s="68">
        <v>82</v>
      </c>
      <c r="P349" t="s">
        <v>16</v>
      </c>
      <c r="Q349">
        <v>3</v>
      </c>
      <c r="R349">
        <v>1</v>
      </c>
      <c r="S349">
        <v>0</v>
      </c>
      <c r="T349">
        <v>1</v>
      </c>
      <c r="U349">
        <v>82</v>
      </c>
    </row>
    <row r="350" spans="1:21" x14ac:dyDescent="0.25">
      <c r="A350" s="68" t="s">
        <v>16</v>
      </c>
      <c r="B350" s="68">
        <v>3</v>
      </c>
      <c r="C350" s="68">
        <v>1</v>
      </c>
      <c r="D350" s="68">
        <v>1</v>
      </c>
      <c r="E350" s="68">
        <v>0</v>
      </c>
      <c r="F350" s="68">
        <v>11</v>
      </c>
      <c r="P350" t="s">
        <v>16</v>
      </c>
      <c r="Q350">
        <v>3</v>
      </c>
      <c r="R350">
        <v>1</v>
      </c>
      <c r="S350">
        <v>1</v>
      </c>
      <c r="T350">
        <v>0</v>
      </c>
      <c r="U350">
        <v>11</v>
      </c>
    </row>
    <row r="351" spans="1:21" x14ac:dyDescent="0.25">
      <c r="A351" s="68" t="s">
        <v>16</v>
      </c>
      <c r="B351" s="68">
        <v>3</v>
      </c>
      <c r="C351" s="68">
        <v>1</v>
      </c>
      <c r="D351" s="68">
        <v>1</v>
      </c>
      <c r="E351" s="68">
        <v>1</v>
      </c>
      <c r="F351" s="68">
        <v>12</v>
      </c>
      <c r="P351" t="s">
        <v>16</v>
      </c>
      <c r="Q351">
        <v>3</v>
      </c>
      <c r="R351">
        <v>1</v>
      </c>
      <c r="S351">
        <v>1</v>
      </c>
      <c r="T351">
        <v>1</v>
      </c>
      <c r="U351">
        <v>12</v>
      </c>
    </row>
    <row r="352" spans="1:21" x14ac:dyDescent="0.25">
      <c r="A352" s="68" t="s">
        <v>24</v>
      </c>
      <c r="B352" s="68">
        <v>0</v>
      </c>
      <c r="C352" s="68">
        <v>0</v>
      </c>
      <c r="D352" s="68">
        <v>0</v>
      </c>
      <c r="E352" s="68">
        <v>0</v>
      </c>
      <c r="F352" s="68">
        <v>430</v>
      </c>
      <c r="P352" t="s">
        <v>24</v>
      </c>
      <c r="Q352">
        <v>0</v>
      </c>
      <c r="R352">
        <v>0</v>
      </c>
      <c r="S352">
        <v>0</v>
      </c>
      <c r="T352">
        <v>0</v>
      </c>
      <c r="U352">
        <v>430</v>
      </c>
    </row>
    <row r="353" spans="1:21" x14ac:dyDescent="0.25">
      <c r="A353" s="68" t="s">
        <v>24</v>
      </c>
      <c r="B353" s="68">
        <v>0</v>
      </c>
      <c r="C353" s="68">
        <v>0</v>
      </c>
      <c r="D353" s="68">
        <v>0</v>
      </c>
      <c r="E353" s="68">
        <v>1</v>
      </c>
      <c r="F353" s="68">
        <v>291</v>
      </c>
      <c r="P353" t="s">
        <v>24</v>
      </c>
      <c r="Q353">
        <v>0</v>
      </c>
      <c r="R353">
        <v>0</v>
      </c>
      <c r="S353">
        <v>0</v>
      </c>
      <c r="T353">
        <v>1</v>
      </c>
      <c r="U353">
        <v>291</v>
      </c>
    </row>
    <row r="354" spans="1:21" x14ac:dyDescent="0.25">
      <c r="A354" s="68" t="s">
        <v>24</v>
      </c>
      <c r="B354" s="68">
        <v>0</v>
      </c>
      <c r="C354" s="68">
        <v>0</v>
      </c>
      <c r="D354" s="68">
        <v>1</v>
      </c>
      <c r="E354" s="68">
        <v>0</v>
      </c>
      <c r="F354" s="68">
        <v>120</v>
      </c>
      <c r="P354" t="s">
        <v>24</v>
      </c>
      <c r="Q354">
        <v>0</v>
      </c>
      <c r="R354">
        <v>0</v>
      </c>
      <c r="S354">
        <v>1</v>
      </c>
      <c r="T354">
        <v>0</v>
      </c>
      <c r="U354">
        <v>120</v>
      </c>
    </row>
    <row r="355" spans="1:21" x14ac:dyDescent="0.25">
      <c r="A355" s="68" t="s">
        <v>24</v>
      </c>
      <c r="B355" s="68">
        <v>0</v>
      </c>
      <c r="C355" s="68">
        <v>0</v>
      </c>
      <c r="D355" s="68">
        <v>1</v>
      </c>
      <c r="E355" s="68">
        <v>1</v>
      </c>
      <c r="F355" s="68">
        <v>18</v>
      </c>
      <c r="P355" t="s">
        <v>24</v>
      </c>
      <c r="Q355">
        <v>0</v>
      </c>
      <c r="R355">
        <v>0</v>
      </c>
      <c r="S355">
        <v>1</v>
      </c>
      <c r="T355">
        <v>1</v>
      </c>
      <c r="U355">
        <v>18</v>
      </c>
    </row>
    <row r="356" spans="1:21" x14ac:dyDescent="0.25">
      <c r="A356" s="68" t="s">
        <v>24</v>
      </c>
      <c r="B356" s="68">
        <v>0</v>
      </c>
      <c r="C356" s="68">
        <v>1</v>
      </c>
      <c r="D356" s="68">
        <v>0</v>
      </c>
      <c r="E356" s="68">
        <v>0</v>
      </c>
      <c r="F356" s="68">
        <v>768</v>
      </c>
      <c r="P356" t="s">
        <v>24</v>
      </c>
      <c r="Q356">
        <v>0</v>
      </c>
      <c r="R356">
        <v>1</v>
      </c>
      <c r="S356">
        <v>0</v>
      </c>
      <c r="T356">
        <v>0</v>
      </c>
      <c r="U356">
        <v>768</v>
      </c>
    </row>
    <row r="357" spans="1:21" x14ac:dyDescent="0.25">
      <c r="A357" s="68" t="s">
        <v>24</v>
      </c>
      <c r="B357" s="68">
        <v>0</v>
      </c>
      <c r="C357" s="68">
        <v>1</v>
      </c>
      <c r="D357" s="68">
        <v>0</v>
      </c>
      <c r="E357" s="68">
        <v>1</v>
      </c>
      <c r="F357" s="68">
        <v>710</v>
      </c>
      <c r="P357" t="s">
        <v>24</v>
      </c>
      <c r="Q357">
        <v>0</v>
      </c>
      <c r="R357">
        <v>1</v>
      </c>
      <c r="S357">
        <v>0</v>
      </c>
      <c r="T357">
        <v>1</v>
      </c>
      <c r="U357">
        <v>710</v>
      </c>
    </row>
    <row r="358" spans="1:21" x14ac:dyDescent="0.25">
      <c r="A358" s="68" t="s">
        <v>24</v>
      </c>
      <c r="B358" s="68">
        <v>0</v>
      </c>
      <c r="C358" s="68">
        <v>1</v>
      </c>
      <c r="D358" s="68">
        <v>1</v>
      </c>
      <c r="E358" s="68">
        <v>0</v>
      </c>
      <c r="F358" s="68">
        <v>2355</v>
      </c>
      <c r="P358" t="s">
        <v>24</v>
      </c>
      <c r="Q358">
        <v>0</v>
      </c>
      <c r="R358">
        <v>1</v>
      </c>
      <c r="S358">
        <v>1</v>
      </c>
      <c r="T358">
        <v>0</v>
      </c>
      <c r="U358">
        <v>2355</v>
      </c>
    </row>
    <row r="359" spans="1:21" x14ac:dyDescent="0.25">
      <c r="A359" s="68" t="s">
        <v>24</v>
      </c>
      <c r="B359" s="68">
        <v>0</v>
      </c>
      <c r="C359" s="68">
        <v>1</v>
      </c>
      <c r="D359" s="68">
        <v>1</v>
      </c>
      <c r="E359" s="68">
        <v>1</v>
      </c>
      <c r="F359" s="68">
        <v>1504</v>
      </c>
      <c r="P359" t="s">
        <v>24</v>
      </c>
      <c r="Q359">
        <v>0</v>
      </c>
      <c r="R359">
        <v>1</v>
      </c>
      <c r="S359">
        <v>1</v>
      </c>
      <c r="T359">
        <v>1</v>
      </c>
      <c r="U359">
        <v>1504</v>
      </c>
    </row>
    <row r="360" spans="1:21" x14ac:dyDescent="0.25">
      <c r="A360" s="68" t="s">
        <v>24</v>
      </c>
      <c r="B360" s="68">
        <v>1</v>
      </c>
      <c r="C360" s="68">
        <v>0</v>
      </c>
      <c r="D360" s="68">
        <v>0</v>
      </c>
      <c r="E360" s="68">
        <v>0</v>
      </c>
      <c r="F360" s="68">
        <v>80</v>
      </c>
      <c r="P360" t="s">
        <v>24</v>
      </c>
      <c r="Q360">
        <v>1</v>
      </c>
      <c r="R360">
        <v>0</v>
      </c>
      <c r="S360">
        <v>0</v>
      </c>
      <c r="T360">
        <v>0</v>
      </c>
      <c r="U360">
        <v>80</v>
      </c>
    </row>
    <row r="361" spans="1:21" x14ac:dyDescent="0.25">
      <c r="A361" s="68" t="s">
        <v>24</v>
      </c>
      <c r="B361" s="68">
        <v>1</v>
      </c>
      <c r="C361" s="68">
        <v>0</v>
      </c>
      <c r="D361" s="68">
        <v>0</v>
      </c>
      <c r="E361" s="68">
        <v>1</v>
      </c>
      <c r="F361" s="68">
        <v>40</v>
      </c>
      <c r="P361" t="s">
        <v>24</v>
      </c>
      <c r="Q361">
        <v>1</v>
      </c>
      <c r="R361">
        <v>0</v>
      </c>
      <c r="S361">
        <v>0</v>
      </c>
      <c r="T361">
        <v>1</v>
      </c>
      <c r="U361">
        <v>40</v>
      </c>
    </row>
    <row r="362" spans="1:21" x14ac:dyDescent="0.25">
      <c r="A362" s="68" t="s">
        <v>24</v>
      </c>
      <c r="B362" s="68">
        <v>1</v>
      </c>
      <c r="C362" s="68">
        <v>0</v>
      </c>
      <c r="D362" s="68">
        <v>1</v>
      </c>
      <c r="E362" s="68">
        <v>0</v>
      </c>
      <c r="F362" s="68">
        <v>10</v>
      </c>
      <c r="P362" t="s">
        <v>24</v>
      </c>
      <c r="Q362">
        <v>1</v>
      </c>
      <c r="R362">
        <v>0</v>
      </c>
      <c r="S362">
        <v>1</v>
      </c>
      <c r="T362">
        <v>0</v>
      </c>
      <c r="U362">
        <v>10</v>
      </c>
    </row>
    <row r="363" spans="1:21" x14ac:dyDescent="0.25">
      <c r="A363" s="68" t="s">
        <v>24</v>
      </c>
      <c r="B363" s="68">
        <v>1</v>
      </c>
      <c r="C363" s="68">
        <v>0</v>
      </c>
      <c r="D363" s="68">
        <v>1</v>
      </c>
      <c r="E363" s="68">
        <v>1</v>
      </c>
      <c r="F363" s="68">
        <v>3</v>
      </c>
      <c r="P363" t="s">
        <v>24</v>
      </c>
      <c r="Q363">
        <v>1</v>
      </c>
      <c r="R363">
        <v>0</v>
      </c>
      <c r="S363">
        <v>1</v>
      </c>
      <c r="T363">
        <v>1</v>
      </c>
      <c r="U363">
        <v>3</v>
      </c>
    </row>
    <row r="364" spans="1:21" x14ac:dyDescent="0.25">
      <c r="A364" s="68" t="s">
        <v>24</v>
      </c>
      <c r="B364" s="68">
        <v>1</v>
      </c>
      <c r="C364" s="68">
        <v>1</v>
      </c>
      <c r="D364" s="68">
        <v>0</v>
      </c>
      <c r="E364" s="68">
        <v>0</v>
      </c>
      <c r="F364" s="68">
        <v>124</v>
      </c>
      <c r="P364" t="s">
        <v>24</v>
      </c>
      <c r="Q364">
        <v>1</v>
      </c>
      <c r="R364">
        <v>1</v>
      </c>
      <c r="S364">
        <v>0</v>
      </c>
      <c r="T364">
        <v>0</v>
      </c>
      <c r="U364">
        <v>124</v>
      </c>
    </row>
    <row r="365" spans="1:21" x14ac:dyDescent="0.25">
      <c r="A365" s="68" t="s">
        <v>24</v>
      </c>
      <c r="B365" s="68">
        <v>1</v>
      </c>
      <c r="C365" s="68">
        <v>1</v>
      </c>
      <c r="D365" s="68">
        <v>0</v>
      </c>
      <c r="E365" s="68">
        <v>1</v>
      </c>
      <c r="F365" s="68">
        <v>83</v>
      </c>
      <c r="P365" t="s">
        <v>24</v>
      </c>
      <c r="Q365">
        <v>1</v>
      </c>
      <c r="R365">
        <v>1</v>
      </c>
      <c r="S365">
        <v>0</v>
      </c>
      <c r="T365">
        <v>1</v>
      </c>
      <c r="U365">
        <v>83</v>
      </c>
    </row>
    <row r="366" spans="1:21" x14ac:dyDescent="0.25">
      <c r="A366" s="68" t="s">
        <v>24</v>
      </c>
      <c r="B366" s="68">
        <v>1</v>
      </c>
      <c r="C366" s="68">
        <v>1</v>
      </c>
      <c r="D366" s="68">
        <v>1</v>
      </c>
      <c r="E366" s="68">
        <v>0</v>
      </c>
      <c r="F366" s="68">
        <v>166</v>
      </c>
      <c r="P366" t="s">
        <v>24</v>
      </c>
      <c r="Q366">
        <v>1</v>
      </c>
      <c r="R366">
        <v>1</v>
      </c>
      <c r="S366">
        <v>1</v>
      </c>
      <c r="T366">
        <v>0</v>
      </c>
      <c r="U366">
        <v>166</v>
      </c>
    </row>
    <row r="367" spans="1:21" x14ac:dyDescent="0.25">
      <c r="A367" s="68" t="s">
        <v>24</v>
      </c>
      <c r="B367" s="68">
        <v>1</v>
      </c>
      <c r="C367" s="68">
        <v>1</v>
      </c>
      <c r="D367" s="68">
        <v>1</v>
      </c>
      <c r="E367" s="68">
        <v>1</v>
      </c>
      <c r="F367" s="68">
        <v>101</v>
      </c>
      <c r="P367" t="s">
        <v>24</v>
      </c>
      <c r="Q367">
        <v>1</v>
      </c>
      <c r="R367">
        <v>1</v>
      </c>
      <c r="S367">
        <v>1</v>
      </c>
      <c r="T367">
        <v>1</v>
      </c>
      <c r="U367">
        <v>101</v>
      </c>
    </row>
    <row r="368" spans="1:21" x14ac:dyDescent="0.25">
      <c r="A368" s="68" t="s">
        <v>24</v>
      </c>
      <c r="B368" s="68">
        <v>2</v>
      </c>
      <c r="C368" s="68">
        <v>0</v>
      </c>
      <c r="D368" s="68">
        <v>0</v>
      </c>
      <c r="E368" s="68">
        <v>0</v>
      </c>
      <c r="F368" s="68">
        <v>46</v>
      </c>
      <c r="P368" t="s">
        <v>24</v>
      </c>
      <c r="Q368">
        <v>2</v>
      </c>
      <c r="R368">
        <v>0</v>
      </c>
      <c r="S368">
        <v>0</v>
      </c>
      <c r="T368">
        <v>0</v>
      </c>
      <c r="U368">
        <v>46</v>
      </c>
    </row>
    <row r="369" spans="1:21" x14ac:dyDescent="0.25">
      <c r="A369" s="68" t="s">
        <v>24</v>
      </c>
      <c r="B369" s="68">
        <v>2</v>
      </c>
      <c r="C369" s="68">
        <v>0</v>
      </c>
      <c r="D369" s="68">
        <v>0</v>
      </c>
      <c r="E369" s="68">
        <v>1</v>
      </c>
      <c r="F369" s="68">
        <v>19</v>
      </c>
      <c r="P369" t="s">
        <v>24</v>
      </c>
      <c r="Q369">
        <v>2</v>
      </c>
      <c r="R369">
        <v>0</v>
      </c>
      <c r="S369">
        <v>0</v>
      </c>
      <c r="T369">
        <v>1</v>
      </c>
      <c r="U369">
        <v>19</v>
      </c>
    </row>
    <row r="370" spans="1:21" x14ac:dyDescent="0.25">
      <c r="A370" s="68" t="s">
        <v>24</v>
      </c>
      <c r="B370" s="68">
        <v>2</v>
      </c>
      <c r="C370" s="68">
        <v>0</v>
      </c>
      <c r="D370" s="68">
        <v>1</v>
      </c>
      <c r="E370" s="68">
        <v>0</v>
      </c>
      <c r="F370" s="68">
        <v>8</v>
      </c>
      <c r="P370" t="s">
        <v>24</v>
      </c>
      <c r="Q370">
        <v>2</v>
      </c>
      <c r="R370">
        <v>0</v>
      </c>
      <c r="S370">
        <v>1</v>
      </c>
      <c r="T370">
        <v>0</v>
      </c>
      <c r="U370">
        <v>8</v>
      </c>
    </row>
    <row r="371" spans="1:21" x14ac:dyDescent="0.25">
      <c r="A371" s="68" t="s">
        <v>24</v>
      </c>
      <c r="B371" s="68">
        <v>2</v>
      </c>
      <c r="C371" s="68">
        <v>0</v>
      </c>
      <c r="D371" s="68">
        <v>1</v>
      </c>
      <c r="E371" s="68">
        <v>1</v>
      </c>
      <c r="F371" s="68">
        <v>4</v>
      </c>
      <c r="P371" t="s">
        <v>24</v>
      </c>
      <c r="Q371">
        <v>2</v>
      </c>
      <c r="R371">
        <v>0</v>
      </c>
      <c r="S371">
        <v>1</v>
      </c>
      <c r="T371">
        <v>1</v>
      </c>
      <c r="U371">
        <v>4</v>
      </c>
    </row>
    <row r="372" spans="1:21" x14ac:dyDescent="0.25">
      <c r="A372" s="68" t="s">
        <v>24</v>
      </c>
      <c r="B372" s="68">
        <v>2</v>
      </c>
      <c r="C372" s="68">
        <v>1</v>
      </c>
      <c r="D372" s="68">
        <v>0</v>
      </c>
      <c r="E372" s="68">
        <v>0</v>
      </c>
      <c r="F372" s="68">
        <v>84</v>
      </c>
      <c r="P372" t="s">
        <v>24</v>
      </c>
      <c r="Q372">
        <v>2</v>
      </c>
      <c r="R372">
        <v>1</v>
      </c>
      <c r="S372">
        <v>0</v>
      </c>
      <c r="T372">
        <v>0</v>
      </c>
      <c r="U372">
        <v>84</v>
      </c>
    </row>
    <row r="373" spans="1:21" x14ac:dyDescent="0.25">
      <c r="A373" s="68" t="s">
        <v>24</v>
      </c>
      <c r="B373" s="68">
        <v>2</v>
      </c>
      <c r="C373" s="68">
        <v>1</v>
      </c>
      <c r="D373" s="68">
        <v>0</v>
      </c>
      <c r="E373" s="68">
        <v>1</v>
      </c>
      <c r="F373" s="68">
        <v>42</v>
      </c>
      <c r="P373" t="s">
        <v>24</v>
      </c>
      <c r="Q373">
        <v>2</v>
      </c>
      <c r="R373">
        <v>1</v>
      </c>
      <c r="S373">
        <v>0</v>
      </c>
      <c r="T373">
        <v>1</v>
      </c>
      <c r="U373">
        <v>42</v>
      </c>
    </row>
    <row r="374" spans="1:21" x14ac:dyDescent="0.25">
      <c r="A374" s="68" t="s">
        <v>24</v>
      </c>
      <c r="B374" s="68">
        <v>2</v>
      </c>
      <c r="C374" s="68">
        <v>1</v>
      </c>
      <c r="D374" s="68">
        <v>1</v>
      </c>
      <c r="E374" s="68">
        <v>0</v>
      </c>
      <c r="F374" s="68">
        <v>81</v>
      </c>
      <c r="P374" t="s">
        <v>24</v>
      </c>
      <c r="Q374">
        <v>2</v>
      </c>
      <c r="R374">
        <v>1</v>
      </c>
      <c r="S374">
        <v>1</v>
      </c>
      <c r="T374">
        <v>0</v>
      </c>
      <c r="U374">
        <v>81</v>
      </c>
    </row>
    <row r="375" spans="1:21" x14ac:dyDescent="0.25">
      <c r="A375" s="68" t="s">
        <v>24</v>
      </c>
      <c r="B375" s="68">
        <v>2</v>
      </c>
      <c r="C375" s="68">
        <v>1</v>
      </c>
      <c r="D375" s="68">
        <v>1</v>
      </c>
      <c r="E375" s="68">
        <v>1</v>
      </c>
      <c r="F375" s="68">
        <v>26</v>
      </c>
      <c r="P375" t="s">
        <v>24</v>
      </c>
      <c r="Q375">
        <v>2</v>
      </c>
      <c r="R375">
        <v>1</v>
      </c>
      <c r="S375">
        <v>1</v>
      </c>
      <c r="T375">
        <v>1</v>
      </c>
      <c r="U375">
        <v>26</v>
      </c>
    </row>
    <row r="376" spans="1:21" x14ac:dyDescent="0.25">
      <c r="A376" s="68" t="s">
        <v>24</v>
      </c>
      <c r="B376" s="68">
        <v>3</v>
      </c>
      <c r="C376" s="68">
        <v>0</v>
      </c>
      <c r="D376" s="68">
        <v>0</v>
      </c>
      <c r="E376" s="68">
        <v>0</v>
      </c>
      <c r="F376" s="68">
        <v>70</v>
      </c>
      <c r="P376" t="s">
        <v>24</v>
      </c>
      <c r="Q376">
        <v>3</v>
      </c>
      <c r="R376">
        <v>0</v>
      </c>
      <c r="S376">
        <v>0</v>
      </c>
      <c r="T376">
        <v>0</v>
      </c>
      <c r="U376">
        <v>70</v>
      </c>
    </row>
    <row r="377" spans="1:21" x14ac:dyDescent="0.25">
      <c r="A377" s="68" t="s">
        <v>24</v>
      </c>
      <c r="B377" s="68">
        <v>3</v>
      </c>
      <c r="C377" s="68">
        <v>0</v>
      </c>
      <c r="D377" s="68">
        <v>0</v>
      </c>
      <c r="E377" s="68">
        <v>1</v>
      </c>
      <c r="F377" s="68">
        <v>24</v>
      </c>
      <c r="P377" t="s">
        <v>24</v>
      </c>
      <c r="Q377">
        <v>3</v>
      </c>
      <c r="R377">
        <v>0</v>
      </c>
      <c r="S377">
        <v>0</v>
      </c>
      <c r="T377">
        <v>1</v>
      </c>
      <c r="U377">
        <v>24</v>
      </c>
    </row>
    <row r="378" spans="1:21" x14ac:dyDescent="0.25">
      <c r="A378" s="68" t="s">
        <v>24</v>
      </c>
      <c r="B378" s="68">
        <v>3</v>
      </c>
      <c r="C378" s="68">
        <v>0</v>
      </c>
      <c r="D378" s="68">
        <v>1</v>
      </c>
      <c r="E378" s="68">
        <v>0</v>
      </c>
      <c r="F378" s="68">
        <v>3</v>
      </c>
      <c r="P378" t="s">
        <v>24</v>
      </c>
      <c r="Q378">
        <v>3</v>
      </c>
      <c r="R378">
        <v>0</v>
      </c>
      <c r="S378">
        <v>1</v>
      </c>
      <c r="T378">
        <v>0</v>
      </c>
      <c r="U378">
        <v>3</v>
      </c>
    </row>
    <row r="379" spans="1:21" x14ac:dyDescent="0.25">
      <c r="A379" s="68" t="s">
        <v>24</v>
      </c>
      <c r="B379" s="68">
        <v>3</v>
      </c>
      <c r="C379" s="68">
        <v>0</v>
      </c>
      <c r="D379" s="68">
        <v>1</v>
      </c>
      <c r="E379" s="68">
        <v>1</v>
      </c>
      <c r="F379" s="68">
        <v>2</v>
      </c>
      <c r="P379" t="s">
        <v>24</v>
      </c>
      <c r="Q379">
        <v>3</v>
      </c>
      <c r="R379">
        <v>0</v>
      </c>
      <c r="S379">
        <v>1</v>
      </c>
      <c r="T379">
        <v>1</v>
      </c>
      <c r="U379">
        <v>2</v>
      </c>
    </row>
    <row r="380" spans="1:21" x14ac:dyDescent="0.25">
      <c r="A380" s="68" t="s">
        <v>24</v>
      </c>
      <c r="B380" s="68">
        <v>3</v>
      </c>
      <c r="C380" s="68">
        <v>1</v>
      </c>
      <c r="D380" s="68">
        <v>0</v>
      </c>
      <c r="E380" s="68">
        <v>0</v>
      </c>
      <c r="F380" s="68">
        <v>91</v>
      </c>
      <c r="P380" t="s">
        <v>24</v>
      </c>
      <c r="Q380">
        <v>3</v>
      </c>
      <c r="R380">
        <v>1</v>
      </c>
      <c r="S380">
        <v>0</v>
      </c>
      <c r="T380">
        <v>0</v>
      </c>
      <c r="U380">
        <v>91</v>
      </c>
    </row>
    <row r="381" spans="1:21" x14ac:dyDescent="0.25">
      <c r="A381" s="68" t="s">
        <v>24</v>
      </c>
      <c r="B381" s="68">
        <v>3</v>
      </c>
      <c r="C381" s="68">
        <v>1</v>
      </c>
      <c r="D381" s="68">
        <v>0</v>
      </c>
      <c r="E381" s="68">
        <v>1</v>
      </c>
      <c r="F381" s="68">
        <v>25</v>
      </c>
      <c r="P381" t="s">
        <v>24</v>
      </c>
      <c r="Q381">
        <v>3</v>
      </c>
      <c r="R381">
        <v>1</v>
      </c>
      <c r="S381">
        <v>0</v>
      </c>
      <c r="T381">
        <v>1</v>
      </c>
      <c r="U381">
        <v>25</v>
      </c>
    </row>
    <row r="382" spans="1:21" x14ac:dyDescent="0.25">
      <c r="A382" s="68" t="s">
        <v>24</v>
      </c>
      <c r="B382" s="68">
        <v>3</v>
      </c>
      <c r="C382" s="68">
        <v>1</v>
      </c>
      <c r="D382" s="68">
        <v>1</v>
      </c>
      <c r="E382" s="68">
        <v>0</v>
      </c>
      <c r="F382" s="68">
        <v>44</v>
      </c>
      <c r="P382" t="s">
        <v>24</v>
      </c>
      <c r="Q382">
        <v>3</v>
      </c>
      <c r="R382">
        <v>1</v>
      </c>
      <c r="S382">
        <v>1</v>
      </c>
      <c r="T382">
        <v>0</v>
      </c>
      <c r="U382">
        <v>44</v>
      </c>
    </row>
    <row r="383" spans="1:21" x14ac:dyDescent="0.25">
      <c r="A383" s="68" t="s">
        <v>24</v>
      </c>
      <c r="B383" s="68">
        <v>3</v>
      </c>
      <c r="C383" s="68">
        <v>1</v>
      </c>
      <c r="D383" s="68">
        <v>1</v>
      </c>
      <c r="E383" s="68">
        <v>1</v>
      </c>
      <c r="F383" s="68">
        <v>16</v>
      </c>
      <c r="P383" t="s">
        <v>24</v>
      </c>
      <c r="Q383">
        <v>3</v>
      </c>
      <c r="R383">
        <v>1</v>
      </c>
      <c r="S383">
        <v>1</v>
      </c>
      <c r="T383">
        <v>1</v>
      </c>
      <c r="U383">
        <v>16</v>
      </c>
    </row>
    <row r="384" spans="1:21" x14ac:dyDescent="0.25">
      <c r="A384" s="68" t="s">
        <v>22</v>
      </c>
      <c r="B384" s="68">
        <v>0</v>
      </c>
      <c r="C384" s="68">
        <v>0</v>
      </c>
      <c r="D384" s="68">
        <v>0</v>
      </c>
      <c r="E384" s="68">
        <v>0</v>
      </c>
      <c r="F384" s="68">
        <v>93834</v>
      </c>
      <c r="P384" t="s">
        <v>22</v>
      </c>
      <c r="Q384">
        <v>0</v>
      </c>
      <c r="R384">
        <v>0</v>
      </c>
      <c r="S384">
        <v>0</v>
      </c>
      <c r="T384">
        <v>0</v>
      </c>
      <c r="U384">
        <v>93834</v>
      </c>
    </row>
    <row r="385" spans="1:21" x14ac:dyDescent="0.25">
      <c r="A385" s="68" t="s">
        <v>22</v>
      </c>
      <c r="B385" s="68">
        <v>0</v>
      </c>
      <c r="C385" s="68">
        <v>0</v>
      </c>
      <c r="D385" s="68">
        <v>1</v>
      </c>
      <c r="E385" s="68">
        <v>0</v>
      </c>
      <c r="F385" s="68">
        <v>44731</v>
      </c>
      <c r="P385" t="s">
        <v>22</v>
      </c>
      <c r="Q385">
        <v>0</v>
      </c>
      <c r="R385">
        <v>0</v>
      </c>
      <c r="S385">
        <v>1</v>
      </c>
      <c r="T385">
        <v>0</v>
      </c>
      <c r="U385">
        <v>44731</v>
      </c>
    </row>
    <row r="386" spans="1:21" x14ac:dyDescent="0.25">
      <c r="A386" s="68" t="s">
        <v>22</v>
      </c>
      <c r="B386" s="68">
        <v>0</v>
      </c>
      <c r="C386" s="68">
        <v>1</v>
      </c>
      <c r="D386" s="68">
        <v>0</v>
      </c>
      <c r="E386" s="68">
        <v>0</v>
      </c>
      <c r="F386" s="68">
        <v>12305</v>
      </c>
      <c r="P386" t="s">
        <v>22</v>
      </c>
      <c r="Q386">
        <v>0</v>
      </c>
      <c r="R386">
        <v>1</v>
      </c>
      <c r="S386">
        <v>0</v>
      </c>
      <c r="T386">
        <v>0</v>
      </c>
      <c r="U386">
        <v>12305</v>
      </c>
    </row>
    <row r="387" spans="1:21" x14ac:dyDescent="0.25">
      <c r="A387" s="68" t="s">
        <v>22</v>
      </c>
      <c r="B387" s="68">
        <v>0</v>
      </c>
      <c r="C387" s="68">
        <v>1</v>
      </c>
      <c r="D387" s="68">
        <v>1</v>
      </c>
      <c r="E387" s="68">
        <v>0</v>
      </c>
      <c r="F387" s="68">
        <v>17005</v>
      </c>
      <c r="P387" t="s">
        <v>22</v>
      </c>
      <c r="Q387">
        <v>0</v>
      </c>
      <c r="R387">
        <v>1</v>
      </c>
      <c r="S387">
        <v>1</v>
      </c>
      <c r="T387">
        <v>0</v>
      </c>
      <c r="U387">
        <v>17005</v>
      </c>
    </row>
    <row r="388" spans="1:21" x14ac:dyDescent="0.25">
      <c r="A388" s="68" t="s">
        <v>22</v>
      </c>
      <c r="B388" s="68">
        <v>1</v>
      </c>
      <c r="C388" s="68">
        <v>0</v>
      </c>
      <c r="D388" s="68">
        <v>0</v>
      </c>
      <c r="E388" s="68">
        <v>0</v>
      </c>
      <c r="F388" s="68">
        <v>11866</v>
      </c>
      <c r="P388" t="s">
        <v>22</v>
      </c>
      <c r="Q388">
        <v>1</v>
      </c>
      <c r="R388">
        <v>0</v>
      </c>
      <c r="S388">
        <v>0</v>
      </c>
      <c r="T388">
        <v>0</v>
      </c>
      <c r="U388">
        <v>11866</v>
      </c>
    </row>
    <row r="389" spans="1:21" x14ac:dyDescent="0.25">
      <c r="A389" s="68" t="s">
        <v>22</v>
      </c>
      <c r="B389" s="68">
        <v>1</v>
      </c>
      <c r="C389" s="68">
        <v>0</v>
      </c>
      <c r="D389" s="68">
        <v>1</v>
      </c>
      <c r="E389" s="68">
        <v>0</v>
      </c>
      <c r="F389" s="68">
        <v>4259</v>
      </c>
      <c r="P389" t="s">
        <v>22</v>
      </c>
      <c r="Q389">
        <v>1</v>
      </c>
      <c r="R389">
        <v>0</v>
      </c>
      <c r="S389">
        <v>1</v>
      </c>
      <c r="T389">
        <v>0</v>
      </c>
      <c r="U389">
        <v>4259</v>
      </c>
    </row>
    <row r="390" spans="1:21" x14ac:dyDescent="0.25">
      <c r="A390" s="68" t="s">
        <v>22</v>
      </c>
      <c r="B390" s="68">
        <v>1</v>
      </c>
      <c r="C390" s="68">
        <v>1</v>
      </c>
      <c r="D390" s="68">
        <v>0</v>
      </c>
      <c r="E390" s="68">
        <v>0</v>
      </c>
      <c r="F390" s="68">
        <v>1439</v>
      </c>
      <c r="P390" t="s">
        <v>22</v>
      </c>
      <c r="Q390">
        <v>1</v>
      </c>
      <c r="R390">
        <v>1</v>
      </c>
      <c r="S390">
        <v>0</v>
      </c>
      <c r="T390">
        <v>0</v>
      </c>
      <c r="U390">
        <v>1439</v>
      </c>
    </row>
    <row r="391" spans="1:21" x14ac:dyDescent="0.25">
      <c r="A391" s="68" t="s">
        <v>22</v>
      </c>
      <c r="B391" s="68">
        <v>1</v>
      </c>
      <c r="C391" s="68">
        <v>1</v>
      </c>
      <c r="D391" s="68">
        <v>1</v>
      </c>
      <c r="E391" s="68">
        <v>0</v>
      </c>
      <c r="F391" s="68">
        <v>1367</v>
      </c>
      <c r="P391" t="s">
        <v>22</v>
      </c>
      <c r="Q391">
        <v>1</v>
      </c>
      <c r="R391">
        <v>1</v>
      </c>
      <c r="S391">
        <v>1</v>
      </c>
      <c r="T391">
        <v>0</v>
      </c>
      <c r="U391">
        <v>1367</v>
      </c>
    </row>
    <row r="392" spans="1:21" x14ac:dyDescent="0.25">
      <c r="A392" s="68" t="s">
        <v>22</v>
      </c>
      <c r="B392" s="68">
        <v>2</v>
      </c>
      <c r="C392" s="68">
        <v>0</v>
      </c>
      <c r="D392" s="68">
        <v>0</v>
      </c>
      <c r="E392" s="68">
        <v>0</v>
      </c>
      <c r="F392" s="68">
        <v>7458</v>
      </c>
      <c r="P392" t="s">
        <v>22</v>
      </c>
      <c r="Q392">
        <v>2</v>
      </c>
      <c r="R392">
        <v>0</v>
      </c>
      <c r="S392">
        <v>0</v>
      </c>
      <c r="T392">
        <v>0</v>
      </c>
      <c r="U392">
        <v>7458</v>
      </c>
    </row>
    <row r="393" spans="1:21" x14ac:dyDescent="0.25">
      <c r="A393" s="68" t="s">
        <v>22</v>
      </c>
      <c r="B393" s="68">
        <v>2</v>
      </c>
      <c r="C393" s="68">
        <v>0</v>
      </c>
      <c r="D393" s="68">
        <v>1</v>
      </c>
      <c r="E393" s="68">
        <v>0</v>
      </c>
      <c r="F393" s="68">
        <v>2368</v>
      </c>
      <c r="P393" t="s">
        <v>22</v>
      </c>
      <c r="Q393">
        <v>2</v>
      </c>
      <c r="R393">
        <v>0</v>
      </c>
      <c r="S393">
        <v>1</v>
      </c>
      <c r="T393">
        <v>0</v>
      </c>
      <c r="U393">
        <v>2368</v>
      </c>
    </row>
    <row r="394" spans="1:21" x14ac:dyDescent="0.25">
      <c r="A394" s="68" t="s">
        <v>22</v>
      </c>
      <c r="B394" s="68">
        <v>2</v>
      </c>
      <c r="C394" s="68">
        <v>1</v>
      </c>
      <c r="D394" s="68">
        <v>0</v>
      </c>
      <c r="E394" s="68">
        <v>0</v>
      </c>
      <c r="F394" s="68">
        <v>809</v>
      </c>
      <c r="P394" t="s">
        <v>22</v>
      </c>
      <c r="Q394">
        <v>2</v>
      </c>
      <c r="R394">
        <v>1</v>
      </c>
      <c r="S394">
        <v>0</v>
      </c>
      <c r="T394">
        <v>0</v>
      </c>
      <c r="U394">
        <v>809</v>
      </c>
    </row>
    <row r="395" spans="1:21" x14ac:dyDescent="0.25">
      <c r="A395" s="68" t="s">
        <v>22</v>
      </c>
      <c r="B395" s="68">
        <v>2</v>
      </c>
      <c r="C395" s="68">
        <v>1</v>
      </c>
      <c r="D395" s="68">
        <v>1</v>
      </c>
      <c r="E395" s="68">
        <v>0</v>
      </c>
      <c r="F395" s="68">
        <v>638</v>
      </c>
      <c r="P395" t="s">
        <v>22</v>
      </c>
      <c r="Q395">
        <v>2</v>
      </c>
      <c r="R395">
        <v>1</v>
      </c>
      <c r="S395">
        <v>1</v>
      </c>
      <c r="T395">
        <v>0</v>
      </c>
      <c r="U395">
        <v>638</v>
      </c>
    </row>
    <row r="396" spans="1:21" x14ac:dyDescent="0.25">
      <c r="A396" s="68" t="s">
        <v>22</v>
      </c>
      <c r="B396" s="68">
        <v>3</v>
      </c>
      <c r="C396" s="68">
        <v>0</v>
      </c>
      <c r="D396" s="68">
        <v>0</v>
      </c>
      <c r="E396" s="68">
        <v>0</v>
      </c>
      <c r="F396" s="68">
        <v>7204</v>
      </c>
      <c r="P396" t="s">
        <v>22</v>
      </c>
      <c r="Q396">
        <v>3</v>
      </c>
      <c r="R396">
        <v>0</v>
      </c>
      <c r="S396">
        <v>0</v>
      </c>
      <c r="T396">
        <v>0</v>
      </c>
      <c r="U396">
        <v>7204</v>
      </c>
    </row>
    <row r="397" spans="1:21" x14ac:dyDescent="0.25">
      <c r="A397" s="68" t="s">
        <v>22</v>
      </c>
      <c r="B397" s="68">
        <v>3</v>
      </c>
      <c r="C397" s="68">
        <v>0</v>
      </c>
      <c r="D397" s="68">
        <v>1</v>
      </c>
      <c r="E397" s="68">
        <v>0</v>
      </c>
      <c r="F397" s="68">
        <v>1634</v>
      </c>
      <c r="P397" t="s">
        <v>22</v>
      </c>
      <c r="Q397">
        <v>3</v>
      </c>
      <c r="R397">
        <v>0</v>
      </c>
      <c r="S397">
        <v>1</v>
      </c>
      <c r="T397">
        <v>0</v>
      </c>
      <c r="U397">
        <v>1634</v>
      </c>
    </row>
    <row r="398" spans="1:21" x14ac:dyDescent="0.25">
      <c r="A398" s="68" t="s">
        <v>22</v>
      </c>
      <c r="B398" s="68">
        <v>3</v>
      </c>
      <c r="C398" s="68">
        <v>1</v>
      </c>
      <c r="D398" s="68">
        <v>0</v>
      </c>
      <c r="E398" s="68">
        <v>0</v>
      </c>
      <c r="F398" s="68">
        <v>648</v>
      </c>
      <c r="P398" t="s">
        <v>22</v>
      </c>
      <c r="Q398">
        <v>3</v>
      </c>
      <c r="R398">
        <v>1</v>
      </c>
      <c r="S398">
        <v>0</v>
      </c>
      <c r="T398">
        <v>0</v>
      </c>
      <c r="U398">
        <v>648</v>
      </c>
    </row>
    <row r="399" spans="1:21" x14ac:dyDescent="0.25">
      <c r="A399" s="68" t="s">
        <v>22</v>
      </c>
      <c r="B399" s="68">
        <v>3</v>
      </c>
      <c r="C399" s="68">
        <v>1</v>
      </c>
      <c r="D399" s="68">
        <v>1</v>
      </c>
      <c r="E399" s="68">
        <v>0</v>
      </c>
      <c r="F399" s="68">
        <v>357</v>
      </c>
      <c r="P399" t="s">
        <v>22</v>
      </c>
      <c r="Q399">
        <v>3</v>
      </c>
      <c r="R399">
        <v>1</v>
      </c>
      <c r="S399">
        <v>1</v>
      </c>
      <c r="T399">
        <v>0</v>
      </c>
      <c r="U399">
        <v>357</v>
      </c>
    </row>
    <row r="400" spans="1:21" x14ac:dyDescent="0.25">
      <c r="A400" s="68" t="s">
        <v>23</v>
      </c>
      <c r="B400" s="68">
        <v>0</v>
      </c>
      <c r="C400" s="68">
        <v>0</v>
      </c>
      <c r="D400" s="68">
        <v>0</v>
      </c>
      <c r="E400" s="68">
        <v>0</v>
      </c>
      <c r="F400" s="68">
        <v>461</v>
      </c>
      <c r="P400" t="s">
        <v>23</v>
      </c>
      <c r="Q400">
        <v>0</v>
      </c>
      <c r="R400">
        <v>0</v>
      </c>
      <c r="S400">
        <v>0</v>
      </c>
      <c r="T400">
        <v>0</v>
      </c>
      <c r="U400">
        <v>461</v>
      </c>
    </row>
    <row r="401" spans="1:21" x14ac:dyDescent="0.25">
      <c r="A401" s="68" t="s">
        <v>23</v>
      </c>
      <c r="B401" s="68">
        <v>0</v>
      </c>
      <c r="C401" s="68">
        <v>0</v>
      </c>
      <c r="D401" s="68">
        <v>0</v>
      </c>
      <c r="E401" s="68">
        <v>1</v>
      </c>
      <c r="F401" s="68">
        <v>471</v>
      </c>
      <c r="P401" t="s">
        <v>23</v>
      </c>
      <c r="Q401">
        <v>0</v>
      </c>
      <c r="R401">
        <v>0</v>
      </c>
      <c r="S401">
        <v>0</v>
      </c>
      <c r="T401">
        <v>1</v>
      </c>
      <c r="U401">
        <v>471</v>
      </c>
    </row>
    <row r="402" spans="1:21" x14ac:dyDescent="0.25">
      <c r="A402" s="68" t="s">
        <v>23</v>
      </c>
      <c r="B402" s="68">
        <v>0</v>
      </c>
      <c r="C402" s="68">
        <v>0</v>
      </c>
      <c r="D402" s="68">
        <v>1</v>
      </c>
      <c r="E402" s="68">
        <v>0</v>
      </c>
      <c r="F402" s="68">
        <v>69</v>
      </c>
      <c r="P402" t="s">
        <v>23</v>
      </c>
      <c r="Q402">
        <v>0</v>
      </c>
      <c r="R402">
        <v>0</v>
      </c>
      <c r="S402">
        <v>1</v>
      </c>
      <c r="T402">
        <v>0</v>
      </c>
      <c r="U402">
        <v>69</v>
      </c>
    </row>
    <row r="403" spans="1:21" x14ac:dyDescent="0.25">
      <c r="A403" s="68" t="s">
        <v>23</v>
      </c>
      <c r="B403" s="68">
        <v>0</v>
      </c>
      <c r="C403" s="68">
        <v>0</v>
      </c>
      <c r="D403" s="68">
        <v>1</v>
      </c>
      <c r="E403" s="68">
        <v>1</v>
      </c>
      <c r="F403" s="68">
        <v>14</v>
      </c>
      <c r="P403" t="s">
        <v>23</v>
      </c>
      <c r="Q403">
        <v>0</v>
      </c>
      <c r="R403">
        <v>0</v>
      </c>
      <c r="S403">
        <v>1</v>
      </c>
      <c r="T403">
        <v>1</v>
      </c>
      <c r="U403">
        <v>14</v>
      </c>
    </row>
    <row r="404" spans="1:21" x14ac:dyDescent="0.25">
      <c r="A404" s="68" t="s">
        <v>23</v>
      </c>
      <c r="B404" s="68">
        <v>0</v>
      </c>
      <c r="C404" s="68">
        <v>1</v>
      </c>
      <c r="D404" s="68">
        <v>0</v>
      </c>
      <c r="E404" s="68">
        <v>0</v>
      </c>
      <c r="F404" s="68">
        <v>471</v>
      </c>
      <c r="P404" t="s">
        <v>23</v>
      </c>
      <c r="Q404">
        <v>0</v>
      </c>
      <c r="R404">
        <v>1</v>
      </c>
      <c r="S404">
        <v>0</v>
      </c>
      <c r="T404">
        <v>0</v>
      </c>
      <c r="U404">
        <v>471</v>
      </c>
    </row>
    <row r="405" spans="1:21" x14ac:dyDescent="0.25">
      <c r="A405" s="68" t="s">
        <v>23</v>
      </c>
      <c r="B405" s="68">
        <v>0</v>
      </c>
      <c r="C405" s="68">
        <v>1</v>
      </c>
      <c r="D405" s="68">
        <v>0</v>
      </c>
      <c r="E405" s="68">
        <v>1</v>
      </c>
      <c r="F405" s="68">
        <v>312</v>
      </c>
      <c r="P405" t="s">
        <v>23</v>
      </c>
      <c r="Q405">
        <v>0</v>
      </c>
      <c r="R405">
        <v>1</v>
      </c>
      <c r="S405">
        <v>0</v>
      </c>
      <c r="T405">
        <v>1</v>
      </c>
      <c r="U405">
        <v>312</v>
      </c>
    </row>
    <row r="406" spans="1:21" x14ac:dyDescent="0.25">
      <c r="A406" s="68" t="s">
        <v>23</v>
      </c>
      <c r="B406" s="68">
        <v>0</v>
      </c>
      <c r="C406" s="68">
        <v>1</v>
      </c>
      <c r="D406" s="68">
        <v>1</v>
      </c>
      <c r="E406" s="68">
        <v>0</v>
      </c>
      <c r="F406" s="68">
        <v>676</v>
      </c>
      <c r="P406" t="s">
        <v>23</v>
      </c>
      <c r="Q406">
        <v>0</v>
      </c>
      <c r="R406">
        <v>1</v>
      </c>
      <c r="S406">
        <v>1</v>
      </c>
      <c r="T406">
        <v>0</v>
      </c>
      <c r="U406">
        <v>676</v>
      </c>
    </row>
    <row r="407" spans="1:21" x14ac:dyDescent="0.25">
      <c r="A407" s="68" t="s">
        <v>23</v>
      </c>
      <c r="B407" s="68">
        <v>0</v>
      </c>
      <c r="C407" s="68">
        <v>1</v>
      </c>
      <c r="D407" s="68">
        <v>1</v>
      </c>
      <c r="E407" s="68">
        <v>1</v>
      </c>
      <c r="F407" s="68">
        <v>182</v>
      </c>
      <c r="P407" t="s">
        <v>23</v>
      </c>
      <c r="Q407">
        <v>0</v>
      </c>
      <c r="R407">
        <v>1</v>
      </c>
      <c r="S407">
        <v>1</v>
      </c>
      <c r="T407">
        <v>1</v>
      </c>
      <c r="U407">
        <v>182</v>
      </c>
    </row>
    <row r="408" spans="1:21" x14ac:dyDescent="0.25">
      <c r="A408" s="68" t="s">
        <v>23</v>
      </c>
      <c r="B408" s="68">
        <v>1</v>
      </c>
      <c r="C408" s="68">
        <v>0</v>
      </c>
      <c r="D408" s="68">
        <v>0</v>
      </c>
      <c r="E408" s="68">
        <v>0</v>
      </c>
      <c r="F408" s="68">
        <v>107</v>
      </c>
      <c r="P408" t="s">
        <v>23</v>
      </c>
      <c r="Q408">
        <v>1</v>
      </c>
      <c r="R408">
        <v>0</v>
      </c>
      <c r="S408">
        <v>0</v>
      </c>
      <c r="T408">
        <v>0</v>
      </c>
      <c r="U408">
        <v>107</v>
      </c>
    </row>
    <row r="409" spans="1:21" x14ac:dyDescent="0.25">
      <c r="A409" s="68" t="s">
        <v>23</v>
      </c>
      <c r="B409" s="68">
        <v>1</v>
      </c>
      <c r="C409" s="68">
        <v>0</v>
      </c>
      <c r="D409" s="68">
        <v>0</v>
      </c>
      <c r="E409" s="68">
        <v>1</v>
      </c>
      <c r="F409" s="68">
        <v>63</v>
      </c>
      <c r="P409" t="s">
        <v>23</v>
      </c>
      <c r="Q409">
        <v>1</v>
      </c>
      <c r="R409">
        <v>0</v>
      </c>
      <c r="S409">
        <v>0</v>
      </c>
      <c r="T409">
        <v>1</v>
      </c>
      <c r="U409">
        <v>63</v>
      </c>
    </row>
    <row r="410" spans="1:21" x14ac:dyDescent="0.25">
      <c r="A410" s="68" t="s">
        <v>23</v>
      </c>
      <c r="B410" s="68">
        <v>1</v>
      </c>
      <c r="C410" s="68">
        <v>0</v>
      </c>
      <c r="D410" s="68">
        <v>1</v>
      </c>
      <c r="E410" s="68">
        <v>0</v>
      </c>
      <c r="F410" s="68">
        <v>5</v>
      </c>
      <c r="P410" t="s">
        <v>23</v>
      </c>
      <c r="Q410">
        <v>1</v>
      </c>
      <c r="R410">
        <v>0</v>
      </c>
      <c r="S410">
        <v>1</v>
      </c>
      <c r="T410">
        <v>0</v>
      </c>
      <c r="U410">
        <v>5</v>
      </c>
    </row>
    <row r="411" spans="1:21" x14ac:dyDescent="0.25">
      <c r="A411" s="68" t="s">
        <v>23</v>
      </c>
      <c r="B411" s="68">
        <v>1</v>
      </c>
      <c r="C411" s="68">
        <v>0</v>
      </c>
      <c r="D411" s="68">
        <v>1</v>
      </c>
      <c r="E411" s="68">
        <v>1</v>
      </c>
      <c r="F411" s="68">
        <v>2</v>
      </c>
      <c r="P411" t="s">
        <v>23</v>
      </c>
      <c r="Q411">
        <v>1</v>
      </c>
      <c r="R411">
        <v>0</v>
      </c>
      <c r="S411">
        <v>1</v>
      </c>
      <c r="T411">
        <v>1</v>
      </c>
      <c r="U411">
        <v>2</v>
      </c>
    </row>
    <row r="412" spans="1:21" x14ac:dyDescent="0.25">
      <c r="A412" s="68" t="s">
        <v>23</v>
      </c>
      <c r="B412" s="68">
        <v>1</v>
      </c>
      <c r="C412" s="68">
        <v>1</v>
      </c>
      <c r="D412" s="68">
        <v>0</v>
      </c>
      <c r="E412" s="68">
        <v>0</v>
      </c>
      <c r="F412" s="68">
        <v>86</v>
      </c>
      <c r="P412" t="s">
        <v>23</v>
      </c>
      <c r="Q412">
        <v>1</v>
      </c>
      <c r="R412">
        <v>1</v>
      </c>
      <c r="S412">
        <v>0</v>
      </c>
      <c r="T412">
        <v>0</v>
      </c>
      <c r="U412">
        <v>86</v>
      </c>
    </row>
    <row r="413" spans="1:21" x14ac:dyDescent="0.25">
      <c r="A413" s="68" t="s">
        <v>23</v>
      </c>
      <c r="B413" s="68">
        <v>1</v>
      </c>
      <c r="C413" s="68">
        <v>1</v>
      </c>
      <c r="D413" s="68">
        <v>0</v>
      </c>
      <c r="E413" s="68">
        <v>1</v>
      </c>
      <c r="F413" s="68">
        <v>30</v>
      </c>
      <c r="P413" t="s">
        <v>23</v>
      </c>
      <c r="Q413">
        <v>1</v>
      </c>
      <c r="R413">
        <v>1</v>
      </c>
      <c r="S413">
        <v>0</v>
      </c>
      <c r="T413">
        <v>1</v>
      </c>
      <c r="U413">
        <v>30</v>
      </c>
    </row>
    <row r="414" spans="1:21" x14ac:dyDescent="0.25">
      <c r="A414" s="68" t="s">
        <v>23</v>
      </c>
      <c r="B414" s="68">
        <v>1</v>
      </c>
      <c r="C414" s="68">
        <v>1</v>
      </c>
      <c r="D414" s="68">
        <v>1</v>
      </c>
      <c r="E414" s="68">
        <v>0</v>
      </c>
      <c r="F414" s="68">
        <v>51</v>
      </c>
      <c r="P414" t="s">
        <v>23</v>
      </c>
      <c r="Q414">
        <v>1</v>
      </c>
      <c r="R414">
        <v>1</v>
      </c>
      <c r="S414">
        <v>1</v>
      </c>
      <c r="T414">
        <v>0</v>
      </c>
      <c r="U414">
        <v>51</v>
      </c>
    </row>
    <row r="415" spans="1:21" x14ac:dyDescent="0.25">
      <c r="A415" s="68" t="s">
        <v>23</v>
      </c>
      <c r="B415" s="68">
        <v>1</v>
      </c>
      <c r="C415" s="68">
        <v>1</v>
      </c>
      <c r="D415" s="68">
        <v>1</v>
      </c>
      <c r="E415" s="68">
        <v>1</v>
      </c>
      <c r="F415" s="68">
        <v>15</v>
      </c>
      <c r="P415" t="s">
        <v>23</v>
      </c>
      <c r="Q415">
        <v>1</v>
      </c>
      <c r="R415">
        <v>1</v>
      </c>
      <c r="S415">
        <v>1</v>
      </c>
      <c r="T415">
        <v>1</v>
      </c>
      <c r="U415">
        <v>15</v>
      </c>
    </row>
    <row r="416" spans="1:21" x14ac:dyDescent="0.25">
      <c r="A416" s="68" t="s">
        <v>23</v>
      </c>
      <c r="B416" s="68">
        <v>2</v>
      </c>
      <c r="C416" s="68">
        <v>0</v>
      </c>
      <c r="D416" s="68">
        <v>0</v>
      </c>
      <c r="E416" s="68">
        <v>0</v>
      </c>
      <c r="F416" s="68">
        <v>48</v>
      </c>
      <c r="P416" t="s">
        <v>23</v>
      </c>
      <c r="Q416">
        <v>2</v>
      </c>
      <c r="R416">
        <v>0</v>
      </c>
      <c r="S416">
        <v>0</v>
      </c>
      <c r="T416">
        <v>0</v>
      </c>
      <c r="U416">
        <v>48</v>
      </c>
    </row>
    <row r="417" spans="1:21" x14ac:dyDescent="0.25">
      <c r="A417" s="68" t="s">
        <v>23</v>
      </c>
      <c r="B417" s="68">
        <v>2</v>
      </c>
      <c r="C417" s="68">
        <v>0</v>
      </c>
      <c r="D417" s="68">
        <v>0</v>
      </c>
      <c r="E417" s="68">
        <v>1</v>
      </c>
      <c r="F417" s="68">
        <v>28</v>
      </c>
      <c r="P417" t="s">
        <v>23</v>
      </c>
      <c r="Q417">
        <v>2</v>
      </c>
      <c r="R417">
        <v>0</v>
      </c>
      <c r="S417">
        <v>0</v>
      </c>
      <c r="T417">
        <v>1</v>
      </c>
      <c r="U417">
        <v>28</v>
      </c>
    </row>
    <row r="418" spans="1:21" x14ac:dyDescent="0.25">
      <c r="A418" s="68" t="s">
        <v>23</v>
      </c>
      <c r="B418" s="68">
        <v>2</v>
      </c>
      <c r="C418" s="68">
        <v>0</v>
      </c>
      <c r="D418" s="68">
        <v>1</v>
      </c>
      <c r="E418" s="68">
        <v>0</v>
      </c>
      <c r="F418" s="68">
        <v>4</v>
      </c>
      <c r="P418" t="s">
        <v>23</v>
      </c>
      <c r="Q418">
        <v>2</v>
      </c>
      <c r="R418">
        <v>0</v>
      </c>
      <c r="S418">
        <v>1</v>
      </c>
      <c r="T418">
        <v>0</v>
      </c>
      <c r="U418">
        <v>4</v>
      </c>
    </row>
    <row r="419" spans="1:21" x14ac:dyDescent="0.25">
      <c r="A419" s="68" t="s">
        <v>23</v>
      </c>
      <c r="B419" s="68">
        <v>2</v>
      </c>
      <c r="C419" s="68">
        <v>1</v>
      </c>
      <c r="D419" s="68">
        <v>0</v>
      </c>
      <c r="E419" s="68">
        <v>0</v>
      </c>
      <c r="F419" s="68">
        <v>50</v>
      </c>
      <c r="P419" t="s">
        <v>23</v>
      </c>
      <c r="Q419">
        <v>2</v>
      </c>
      <c r="R419">
        <v>1</v>
      </c>
      <c r="S419">
        <v>0</v>
      </c>
      <c r="T419">
        <v>0</v>
      </c>
      <c r="U419">
        <v>50</v>
      </c>
    </row>
    <row r="420" spans="1:21" x14ac:dyDescent="0.25">
      <c r="A420" s="68" t="s">
        <v>23</v>
      </c>
      <c r="B420" s="68">
        <v>2</v>
      </c>
      <c r="C420" s="68">
        <v>1</v>
      </c>
      <c r="D420" s="68">
        <v>0</v>
      </c>
      <c r="E420" s="68">
        <v>1</v>
      </c>
      <c r="F420" s="68">
        <v>21</v>
      </c>
      <c r="P420" t="s">
        <v>23</v>
      </c>
      <c r="Q420">
        <v>2</v>
      </c>
      <c r="R420">
        <v>1</v>
      </c>
      <c r="S420">
        <v>0</v>
      </c>
      <c r="T420">
        <v>1</v>
      </c>
      <c r="U420">
        <v>21</v>
      </c>
    </row>
    <row r="421" spans="1:21" x14ac:dyDescent="0.25">
      <c r="A421" s="68" t="s">
        <v>23</v>
      </c>
      <c r="B421" s="68">
        <v>2</v>
      </c>
      <c r="C421" s="68">
        <v>1</v>
      </c>
      <c r="D421" s="68">
        <v>1</v>
      </c>
      <c r="E421" s="68">
        <v>0</v>
      </c>
      <c r="F421" s="68">
        <v>18</v>
      </c>
      <c r="P421" t="s">
        <v>23</v>
      </c>
      <c r="Q421">
        <v>2</v>
      </c>
      <c r="R421">
        <v>1</v>
      </c>
      <c r="S421">
        <v>1</v>
      </c>
      <c r="T421">
        <v>0</v>
      </c>
      <c r="U421">
        <v>18</v>
      </c>
    </row>
    <row r="422" spans="1:21" x14ac:dyDescent="0.25">
      <c r="A422" s="68" t="s">
        <v>23</v>
      </c>
      <c r="B422" s="68">
        <v>2</v>
      </c>
      <c r="C422" s="68">
        <v>1</v>
      </c>
      <c r="D422" s="68">
        <v>1</v>
      </c>
      <c r="E422" s="68">
        <v>1</v>
      </c>
      <c r="F422" s="68">
        <v>9</v>
      </c>
      <c r="P422" t="s">
        <v>23</v>
      </c>
      <c r="Q422">
        <v>2</v>
      </c>
      <c r="R422">
        <v>1</v>
      </c>
      <c r="S422">
        <v>1</v>
      </c>
      <c r="T422">
        <v>1</v>
      </c>
      <c r="U422">
        <v>9</v>
      </c>
    </row>
    <row r="423" spans="1:21" x14ac:dyDescent="0.25">
      <c r="A423" s="68" t="s">
        <v>23</v>
      </c>
      <c r="B423" s="68">
        <v>3</v>
      </c>
      <c r="C423" s="68">
        <v>0</v>
      </c>
      <c r="D423" s="68">
        <v>0</v>
      </c>
      <c r="E423" s="68">
        <v>0</v>
      </c>
      <c r="F423" s="68">
        <v>72</v>
      </c>
      <c r="P423" t="s">
        <v>23</v>
      </c>
      <c r="Q423">
        <v>3</v>
      </c>
      <c r="R423">
        <v>0</v>
      </c>
      <c r="S423">
        <v>0</v>
      </c>
      <c r="T423">
        <v>0</v>
      </c>
      <c r="U423">
        <v>72</v>
      </c>
    </row>
    <row r="424" spans="1:21" x14ac:dyDescent="0.25">
      <c r="A424" s="68" t="s">
        <v>23</v>
      </c>
      <c r="B424" s="68">
        <v>3</v>
      </c>
      <c r="C424" s="68">
        <v>0</v>
      </c>
      <c r="D424" s="68">
        <v>0</v>
      </c>
      <c r="E424" s="68">
        <v>1</v>
      </c>
      <c r="F424" s="68">
        <v>23</v>
      </c>
      <c r="P424" t="s">
        <v>23</v>
      </c>
      <c r="Q424">
        <v>3</v>
      </c>
      <c r="R424">
        <v>0</v>
      </c>
      <c r="S424">
        <v>0</v>
      </c>
      <c r="T424">
        <v>1</v>
      </c>
      <c r="U424">
        <v>23</v>
      </c>
    </row>
    <row r="425" spans="1:21" x14ac:dyDescent="0.25">
      <c r="A425" s="68" t="s">
        <v>23</v>
      </c>
      <c r="B425" s="68">
        <v>3</v>
      </c>
      <c r="C425" s="68">
        <v>0</v>
      </c>
      <c r="D425" s="68">
        <v>1</v>
      </c>
      <c r="E425" s="68">
        <v>0</v>
      </c>
      <c r="F425" s="68">
        <v>3</v>
      </c>
      <c r="P425" t="s">
        <v>23</v>
      </c>
      <c r="Q425">
        <v>3</v>
      </c>
      <c r="R425">
        <v>0</v>
      </c>
      <c r="S425">
        <v>1</v>
      </c>
      <c r="T425">
        <v>0</v>
      </c>
      <c r="U425">
        <v>3</v>
      </c>
    </row>
    <row r="426" spans="1:21" x14ac:dyDescent="0.25">
      <c r="A426" s="68" t="s">
        <v>23</v>
      </c>
      <c r="B426" s="68">
        <v>3</v>
      </c>
      <c r="C426" s="68">
        <v>0</v>
      </c>
      <c r="D426" s="68">
        <v>1</v>
      </c>
      <c r="E426" s="68">
        <v>1</v>
      </c>
      <c r="F426" s="68">
        <v>1</v>
      </c>
      <c r="P426" t="s">
        <v>23</v>
      </c>
      <c r="Q426">
        <v>3</v>
      </c>
      <c r="R426">
        <v>0</v>
      </c>
      <c r="S426">
        <v>1</v>
      </c>
      <c r="T426">
        <v>1</v>
      </c>
      <c r="U426">
        <v>1</v>
      </c>
    </row>
    <row r="427" spans="1:21" x14ac:dyDescent="0.25">
      <c r="A427" s="68" t="s">
        <v>23</v>
      </c>
      <c r="B427" s="68">
        <v>3</v>
      </c>
      <c r="C427" s="68">
        <v>1</v>
      </c>
      <c r="D427" s="68">
        <v>0</v>
      </c>
      <c r="E427" s="68">
        <v>0</v>
      </c>
      <c r="F427" s="68">
        <v>50</v>
      </c>
      <c r="P427" t="s">
        <v>23</v>
      </c>
      <c r="Q427">
        <v>3</v>
      </c>
      <c r="R427">
        <v>1</v>
      </c>
      <c r="S427">
        <v>0</v>
      </c>
      <c r="T427">
        <v>0</v>
      </c>
      <c r="U427">
        <v>50</v>
      </c>
    </row>
    <row r="428" spans="1:21" x14ac:dyDescent="0.25">
      <c r="A428" s="68" t="s">
        <v>23</v>
      </c>
      <c r="B428" s="68">
        <v>3</v>
      </c>
      <c r="C428" s="68">
        <v>1</v>
      </c>
      <c r="D428" s="68">
        <v>0</v>
      </c>
      <c r="E428" s="68">
        <v>1</v>
      </c>
      <c r="F428" s="68">
        <v>16</v>
      </c>
      <c r="P428" t="s">
        <v>23</v>
      </c>
      <c r="Q428">
        <v>3</v>
      </c>
      <c r="R428">
        <v>1</v>
      </c>
      <c r="S428">
        <v>0</v>
      </c>
      <c r="T428">
        <v>1</v>
      </c>
      <c r="U428">
        <v>16</v>
      </c>
    </row>
    <row r="429" spans="1:21" x14ac:dyDescent="0.25">
      <c r="A429" s="68" t="s">
        <v>23</v>
      </c>
      <c r="B429" s="68">
        <v>3</v>
      </c>
      <c r="C429" s="68">
        <v>1</v>
      </c>
      <c r="D429" s="68">
        <v>1</v>
      </c>
      <c r="E429" s="68">
        <v>0</v>
      </c>
      <c r="F429" s="68">
        <v>21</v>
      </c>
      <c r="P429" t="s">
        <v>23</v>
      </c>
      <c r="Q429">
        <v>3</v>
      </c>
      <c r="R429">
        <v>1</v>
      </c>
      <c r="S429">
        <v>1</v>
      </c>
      <c r="T429">
        <v>0</v>
      </c>
      <c r="U429">
        <v>21</v>
      </c>
    </row>
    <row r="430" spans="1:21" x14ac:dyDescent="0.25">
      <c r="A430" s="68" t="s">
        <v>23</v>
      </c>
      <c r="B430" s="68">
        <v>3</v>
      </c>
      <c r="C430" s="68">
        <v>1</v>
      </c>
      <c r="D430" s="68">
        <v>1</v>
      </c>
      <c r="E430" s="68">
        <v>1</v>
      </c>
      <c r="F430" s="68">
        <v>6</v>
      </c>
      <c r="P430" t="s">
        <v>23</v>
      </c>
      <c r="Q430">
        <v>3</v>
      </c>
      <c r="R430">
        <v>1</v>
      </c>
      <c r="S430">
        <v>1</v>
      </c>
      <c r="T430">
        <v>1</v>
      </c>
      <c r="U430">
        <v>6</v>
      </c>
    </row>
    <row r="431" spans="1:21" x14ac:dyDescent="0.25">
      <c r="A431" s="68" t="s">
        <v>9</v>
      </c>
      <c r="B431" s="68">
        <v>0</v>
      </c>
      <c r="C431" s="68">
        <v>0</v>
      </c>
      <c r="D431" s="68">
        <v>0</v>
      </c>
      <c r="E431" s="68">
        <v>0</v>
      </c>
      <c r="F431" s="68">
        <v>3035</v>
      </c>
      <c r="P431" t="s">
        <v>9</v>
      </c>
      <c r="Q431">
        <v>0</v>
      </c>
      <c r="R431">
        <v>0</v>
      </c>
      <c r="S431">
        <v>0</v>
      </c>
      <c r="T431">
        <v>0</v>
      </c>
      <c r="U431">
        <v>3035</v>
      </c>
    </row>
    <row r="432" spans="1:21" x14ac:dyDescent="0.25">
      <c r="A432" s="68" t="s">
        <v>9</v>
      </c>
      <c r="B432" s="68">
        <v>0</v>
      </c>
      <c r="C432" s="68">
        <v>0</v>
      </c>
      <c r="D432" s="68">
        <v>0</v>
      </c>
      <c r="E432" s="68">
        <v>1</v>
      </c>
      <c r="F432" s="68">
        <v>4763</v>
      </c>
      <c r="P432" t="s">
        <v>9</v>
      </c>
      <c r="Q432">
        <v>0</v>
      </c>
      <c r="R432">
        <v>0</v>
      </c>
      <c r="S432">
        <v>0</v>
      </c>
      <c r="T432">
        <v>1</v>
      </c>
      <c r="U432">
        <v>4763</v>
      </c>
    </row>
    <row r="433" spans="1:21" x14ac:dyDescent="0.25">
      <c r="A433" s="68" t="s">
        <v>9</v>
      </c>
      <c r="B433" s="68">
        <v>0</v>
      </c>
      <c r="C433" s="68">
        <v>0</v>
      </c>
      <c r="D433" s="68">
        <v>1</v>
      </c>
      <c r="E433" s="68">
        <v>0</v>
      </c>
      <c r="F433" s="68">
        <v>2623</v>
      </c>
      <c r="P433" t="s">
        <v>9</v>
      </c>
      <c r="Q433">
        <v>0</v>
      </c>
      <c r="R433">
        <v>0</v>
      </c>
      <c r="S433">
        <v>1</v>
      </c>
      <c r="T433">
        <v>0</v>
      </c>
      <c r="U433">
        <v>2623</v>
      </c>
    </row>
    <row r="434" spans="1:21" x14ac:dyDescent="0.25">
      <c r="A434" s="68" t="s">
        <v>9</v>
      </c>
      <c r="B434" s="68">
        <v>0</v>
      </c>
      <c r="C434" s="68">
        <v>0</v>
      </c>
      <c r="D434" s="68">
        <v>1</v>
      </c>
      <c r="E434" s="68">
        <v>1</v>
      </c>
      <c r="F434" s="68">
        <v>6793</v>
      </c>
      <c r="P434" t="s">
        <v>9</v>
      </c>
      <c r="Q434">
        <v>0</v>
      </c>
      <c r="R434">
        <v>0</v>
      </c>
      <c r="S434">
        <v>1</v>
      </c>
      <c r="T434">
        <v>1</v>
      </c>
      <c r="U434">
        <v>6793</v>
      </c>
    </row>
    <row r="435" spans="1:21" x14ac:dyDescent="0.25">
      <c r="A435" s="68" t="s">
        <v>9</v>
      </c>
      <c r="B435" s="68">
        <v>0</v>
      </c>
      <c r="C435" s="68">
        <v>1</v>
      </c>
      <c r="D435" s="68">
        <v>0</v>
      </c>
      <c r="E435" s="68">
        <v>0</v>
      </c>
      <c r="F435" s="68">
        <v>35</v>
      </c>
      <c r="P435" t="s">
        <v>9</v>
      </c>
      <c r="Q435">
        <v>0</v>
      </c>
      <c r="R435">
        <v>1</v>
      </c>
      <c r="S435">
        <v>0</v>
      </c>
      <c r="T435">
        <v>0</v>
      </c>
      <c r="U435">
        <v>35</v>
      </c>
    </row>
    <row r="436" spans="1:21" x14ac:dyDescent="0.25">
      <c r="A436" s="68" t="s">
        <v>9</v>
      </c>
      <c r="B436" s="68">
        <v>0</v>
      </c>
      <c r="C436" s="68">
        <v>1</v>
      </c>
      <c r="D436" s="68">
        <v>0</v>
      </c>
      <c r="E436" s="68">
        <v>1</v>
      </c>
      <c r="F436" s="68">
        <v>28</v>
      </c>
      <c r="P436" t="s">
        <v>9</v>
      </c>
      <c r="Q436">
        <v>0</v>
      </c>
      <c r="R436">
        <v>1</v>
      </c>
      <c r="S436">
        <v>0</v>
      </c>
      <c r="T436">
        <v>1</v>
      </c>
      <c r="U436">
        <v>28</v>
      </c>
    </row>
    <row r="437" spans="1:21" x14ac:dyDescent="0.25">
      <c r="A437" s="68" t="s">
        <v>9</v>
      </c>
      <c r="B437" s="68">
        <v>0</v>
      </c>
      <c r="C437" s="68">
        <v>1</v>
      </c>
      <c r="D437" s="68">
        <v>1</v>
      </c>
      <c r="E437" s="68">
        <v>0</v>
      </c>
      <c r="F437" s="68">
        <v>80</v>
      </c>
      <c r="P437" t="s">
        <v>9</v>
      </c>
      <c r="Q437">
        <v>0</v>
      </c>
      <c r="R437">
        <v>1</v>
      </c>
      <c r="S437">
        <v>1</v>
      </c>
      <c r="T437">
        <v>0</v>
      </c>
      <c r="U437">
        <v>80</v>
      </c>
    </row>
    <row r="438" spans="1:21" x14ac:dyDescent="0.25">
      <c r="A438" s="68" t="s">
        <v>9</v>
      </c>
      <c r="B438" s="68">
        <v>0</v>
      </c>
      <c r="C438" s="68">
        <v>1</v>
      </c>
      <c r="D438" s="68">
        <v>1</v>
      </c>
      <c r="E438" s="68">
        <v>1</v>
      </c>
      <c r="F438" s="68">
        <v>161</v>
      </c>
      <c r="P438" t="s">
        <v>9</v>
      </c>
      <c r="Q438">
        <v>0</v>
      </c>
      <c r="R438">
        <v>1</v>
      </c>
      <c r="S438">
        <v>1</v>
      </c>
      <c r="T438">
        <v>1</v>
      </c>
      <c r="U438">
        <v>161</v>
      </c>
    </row>
    <row r="439" spans="1:21" x14ac:dyDescent="0.25">
      <c r="A439" s="68" t="s">
        <v>9</v>
      </c>
      <c r="B439" s="68">
        <v>1</v>
      </c>
      <c r="C439" s="68">
        <v>0</v>
      </c>
      <c r="D439" s="68">
        <v>0</v>
      </c>
      <c r="E439" s="68">
        <v>0</v>
      </c>
      <c r="F439" s="68">
        <v>449</v>
      </c>
      <c r="P439" t="s">
        <v>9</v>
      </c>
      <c r="Q439">
        <v>1</v>
      </c>
      <c r="R439">
        <v>0</v>
      </c>
      <c r="S439">
        <v>0</v>
      </c>
      <c r="T439">
        <v>0</v>
      </c>
      <c r="U439">
        <v>449</v>
      </c>
    </row>
    <row r="440" spans="1:21" x14ac:dyDescent="0.25">
      <c r="A440" s="68" t="s">
        <v>9</v>
      </c>
      <c r="B440" s="68">
        <v>1</v>
      </c>
      <c r="C440" s="68">
        <v>0</v>
      </c>
      <c r="D440" s="68">
        <v>0</v>
      </c>
      <c r="E440" s="68">
        <v>1</v>
      </c>
      <c r="F440" s="68">
        <v>306</v>
      </c>
      <c r="P440" t="s">
        <v>9</v>
      </c>
      <c r="Q440">
        <v>1</v>
      </c>
      <c r="R440">
        <v>0</v>
      </c>
      <c r="S440">
        <v>0</v>
      </c>
      <c r="T440">
        <v>1</v>
      </c>
      <c r="U440">
        <v>306</v>
      </c>
    </row>
    <row r="441" spans="1:21" x14ac:dyDescent="0.25">
      <c r="A441" s="68" t="s">
        <v>9</v>
      </c>
      <c r="B441" s="68">
        <v>1</v>
      </c>
      <c r="C441" s="68">
        <v>0</v>
      </c>
      <c r="D441" s="68">
        <v>1</v>
      </c>
      <c r="E441" s="68">
        <v>0</v>
      </c>
      <c r="F441" s="68">
        <v>281</v>
      </c>
      <c r="P441" t="s">
        <v>9</v>
      </c>
      <c r="Q441">
        <v>1</v>
      </c>
      <c r="R441">
        <v>0</v>
      </c>
      <c r="S441">
        <v>1</v>
      </c>
      <c r="T441">
        <v>0</v>
      </c>
      <c r="U441">
        <v>281</v>
      </c>
    </row>
    <row r="442" spans="1:21" x14ac:dyDescent="0.25">
      <c r="A442" s="68" t="s">
        <v>9</v>
      </c>
      <c r="B442" s="68">
        <v>1</v>
      </c>
      <c r="C442" s="68">
        <v>0</v>
      </c>
      <c r="D442" s="68">
        <v>1</v>
      </c>
      <c r="E442" s="68">
        <v>1</v>
      </c>
      <c r="F442" s="68">
        <v>435</v>
      </c>
      <c r="P442" t="s">
        <v>9</v>
      </c>
      <c r="Q442">
        <v>1</v>
      </c>
      <c r="R442">
        <v>0</v>
      </c>
      <c r="S442">
        <v>1</v>
      </c>
      <c r="T442">
        <v>1</v>
      </c>
      <c r="U442">
        <v>435</v>
      </c>
    </row>
    <row r="443" spans="1:21" x14ac:dyDescent="0.25">
      <c r="A443" s="68" t="s">
        <v>9</v>
      </c>
      <c r="B443" s="68">
        <v>1</v>
      </c>
      <c r="C443" s="68">
        <v>1</v>
      </c>
      <c r="D443" s="68">
        <v>0</v>
      </c>
      <c r="E443" s="68">
        <v>0</v>
      </c>
      <c r="F443" s="68">
        <v>4</v>
      </c>
      <c r="P443" t="s">
        <v>9</v>
      </c>
      <c r="Q443">
        <v>1</v>
      </c>
      <c r="R443">
        <v>1</v>
      </c>
      <c r="S443">
        <v>0</v>
      </c>
      <c r="T443">
        <v>0</v>
      </c>
      <c r="U443">
        <v>4</v>
      </c>
    </row>
    <row r="444" spans="1:21" x14ac:dyDescent="0.25">
      <c r="A444" s="68" t="s">
        <v>9</v>
      </c>
      <c r="B444" s="68">
        <v>1</v>
      </c>
      <c r="C444" s="68">
        <v>1</v>
      </c>
      <c r="D444" s="68">
        <v>0</v>
      </c>
      <c r="E444" s="68">
        <v>1</v>
      </c>
      <c r="F444" s="68">
        <v>4</v>
      </c>
      <c r="P444" t="s">
        <v>9</v>
      </c>
      <c r="Q444">
        <v>1</v>
      </c>
      <c r="R444">
        <v>1</v>
      </c>
      <c r="S444">
        <v>0</v>
      </c>
      <c r="T444">
        <v>1</v>
      </c>
      <c r="U444">
        <v>4</v>
      </c>
    </row>
    <row r="445" spans="1:21" x14ac:dyDescent="0.25">
      <c r="A445" s="68" t="s">
        <v>9</v>
      </c>
      <c r="B445" s="68">
        <v>1</v>
      </c>
      <c r="C445" s="68">
        <v>1</v>
      </c>
      <c r="D445" s="68">
        <v>1</v>
      </c>
      <c r="E445" s="68">
        <v>0</v>
      </c>
      <c r="F445" s="68">
        <v>15</v>
      </c>
      <c r="P445" t="s">
        <v>9</v>
      </c>
      <c r="Q445">
        <v>1</v>
      </c>
      <c r="R445">
        <v>1</v>
      </c>
      <c r="S445">
        <v>1</v>
      </c>
      <c r="T445">
        <v>0</v>
      </c>
      <c r="U445">
        <v>15</v>
      </c>
    </row>
    <row r="446" spans="1:21" x14ac:dyDescent="0.25">
      <c r="A446" s="68" t="s">
        <v>9</v>
      </c>
      <c r="B446" s="68">
        <v>1</v>
      </c>
      <c r="C446" s="68">
        <v>1</v>
      </c>
      <c r="D446" s="68">
        <v>1</v>
      </c>
      <c r="E446" s="68">
        <v>1</v>
      </c>
      <c r="F446" s="68">
        <v>10</v>
      </c>
      <c r="P446" t="s">
        <v>9</v>
      </c>
      <c r="Q446">
        <v>1</v>
      </c>
      <c r="R446">
        <v>1</v>
      </c>
      <c r="S446">
        <v>1</v>
      </c>
      <c r="T446">
        <v>1</v>
      </c>
      <c r="U446">
        <v>10</v>
      </c>
    </row>
    <row r="447" spans="1:21" x14ac:dyDescent="0.25">
      <c r="A447" s="68" t="s">
        <v>9</v>
      </c>
      <c r="B447" s="68">
        <v>2</v>
      </c>
      <c r="C447" s="68">
        <v>0</v>
      </c>
      <c r="D447" s="68">
        <v>0</v>
      </c>
      <c r="E447" s="68">
        <v>0</v>
      </c>
      <c r="F447" s="68">
        <v>288</v>
      </c>
      <c r="P447" t="s">
        <v>9</v>
      </c>
      <c r="Q447">
        <v>2</v>
      </c>
      <c r="R447">
        <v>0</v>
      </c>
      <c r="S447">
        <v>0</v>
      </c>
      <c r="T447">
        <v>0</v>
      </c>
      <c r="U447">
        <v>288</v>
      </c>
    </row>
    <row r="448" spans="1:21" x14ac:dyDescent="0.25">
      <c r="A448" s="68" t="s">
        <v>9</v>
      </c>
      <c r="B448" s="68">
        <v>2</v>
      </c>
      <c r="C448" s="68">
        <v>0</v>
      </c>
      <c r="D448" s="68">
        <v>0</v>
      </c>
      <c r="E448" s="68">
        <v>1</v>
      </c>
      <c r="F448" s="68">
        <v>168</v>
      </c>
      <c r="P448" t="s">
        <v>9</v>
      </c>
      <c r="Q448">
        <v>2</v>
      </c>
      <c r="R448">
        <v>0</v>
      </c>
      <c r="S448">
        <v>0</v>
      </c>
      <c r="T448">
        <v>1</v>
      </c>
      <c r="U448">
        <v>168</v>
      </c>
    </row>
    <row r="449" spans="1:21" x14ac:dyDescent="0.25">
      <c r="A449" s="68" t="s">
        <v>9</v>
      </c>
      <c r="B449" s="68">
        <v>2</v>
      </c>
      <c r="C449" s="68">
        <v>0</v>
      </c>
      <c r="D449" s="68">
        <v>1</v>
      </c>
      <c r="E449" s="68">
        <v>0</v>
      </c>
      <c r="F449" s="68">
        <v>137</v>
      </c>
      <c r="P449" t="s">
        <v>9</v>
      </c>
      <c r="Q449">
        <v>2</v>
      </c>
      <c r="R449">
        <v>0</v>
      </c>
      <c r="S449">
        <v>1</v>
      </c>
      <c r="T449">
        <v>0</v>
      </c>
      <c r="U449">
        <v>137</v>
      </c>
    </row>
    <row r="450" spans="1:21" x14ac:dyDescent="0.25">
      <c r="A450" s="68" t="s">
        <v>9</v>
      </c>
      <c r="B450" s="68">
        <v>2</v>
      </c>
      <c r="C450" s="68">
        <v>0</v>
      </c>
      <c r="D450" s="68">
        <v>1</v>
      </c>
      <c r="E450" s="68">
        <v>1</v>
      </c>
      <c r="F450" s="68">
        <v>194</v>
      </c>
      <c r="P450" t="s">
        <v>9</v>
      </c>
      <c r="Q450">
        <v>2</v>
      </c>
      <c r="R450">
        <v>0</v>
      </c>
      <c r="S450">
        <v>1</v>
      </c>
      <c r="T450">
        <v>1</v>
      </c>
      <c r="U450">
        <v>194</v>
      </c>
    </row>
    <row r="451" spans="1:21" x14ac:dyDescent="0.25">
      <c r="A451" s="68" t="s">
        <v>9</v>
      </c>
      <c r="B451" s="68">
        <v>2</v>
      </c>
      <c r="C451" s="68">
        <v>1</v>
      </c>
      <c r="D451" s="68">
        <v>0</v>
      </c>
      <c r="E451" s="68">
        <v>0</v>
      </c>
      <c r="F451" s="68">
        <v>2</v>
      </c>
      <c r="P451" t="s">
        <v>9</v>
      </c>
      <c r="Q451">
        <v>2</v>
      </c>
      <c r="R451">
        <v>1</v>
      </c>
      <c r="S451">
        <v>0</v>
      </c>
      <c r="T451">
        <v>0</v>
      </c>
      <c r="U451">
        <v>2</v>
      </c>
    </row>
    <row r="452" spans="1:21" x14ac:dyDescent="0.25">
      <c r="A452" s="68" t="s">
        <v>9</v>
      </c>
      <c r="B452" s="68">
        <v>2</v>
      </c>
      <c r="C452" s="68">
        <v>1</v>
      </c>
      <c r="D452" s="68">
        <v>0</v>
      </c>
      <c r="E452" s="68">
        <v>1</v>
      </c>
      <c r="F452" s="68">
        <v>2</v>
      </c>
      <c r="P452" t="s">
        <v>9</v>
      </c>
      <c r="Q452">
        <v>2</v>
      </c>
      <c r="R452">
        <v>1</v>
      </c>
      <c r="S452">
        <v>0</v>
      </c>
      <c r="T452">
        <v>1</v>
      </c>
      <c r="U452">
        <v>2</v>
      </c>
    </row>
    <row r="453" spans="1:21" x14ac:dyDescent="0.25">
      <c r="A453" s="68" t="s">
        <v>9</v>
      </c>
      <c r="B453" s="68">
        <v>2</v>
      </c>
      <c r="C453" s="68">
        <v>1</v>
      </c>
      <c r="D453" s="68">
        <v>1</v>
      </c>
      <c r="E453" s="68">
        <v>0</v>
      </c>
      <c r="F453" s="68">
        <v>9</v>
      </c>
      <c r="P453" t="s">
        <v>9</v>
      </c>
      <c r="Q453">
        <v>2</v>
      </c>
      <c r="R453">
        <v>1</v>
      </c>
      <c r="S453">
        <v>1</v>
      </c>
      <c r="T453">
        <v>0</v>
      </c>
      <c r="U453">
        <v>9</v>
      </c>
    </row>
    <row r="454" spans="1:21" x14ac:dyDescent="0.25">
      <c r="A454" s="68" t="s">
        <v>9</v>
      </c>
      <c r="B454" s="68">
        <v>2</v>
      </c>
      <c r="C454" s="68">
        <v>1</v>
      </c>
      <c r="D454" s="68">
        <v>1</v>
      </c>
      <c r="E454" s="68">
        <v>1</v>
      </c>
      <c r="F454" s="68">
        <v>8</v>
      </c>
      <c r="P454" t="s">
        <v>9</v>
      </c>
      <c r="Q454">
        <v>2</v>
      </c>
      <c r="R454">
        <v>1</v>
      </c>
      <c r="S454">
        <v>1</v>
      </c>
      <c r="T454">
        <v>1</v>
      </c>
      <c r="U454">
        <v>8</v>
      </c>
    </row>
    <row r="455" spans="1:21" x14ac:dyDescent="0.25">
      <c r="A455" s="68" t="s">
        <v>9</v>
      </c>
      <c r="B455" s="68">
        <v>3</v>
      </c>
      <c r="C455" s="68">
        <v>0</v>
      </c>
      <c r="D455" s="68">
        <v>0</v>
      </c>
      <c r="E455" s="68">
        <v>0</v>
      </c>
      <c r="F455" s="68">
        <v>279</v>
      </c>
      <c r="P455" t="s">
        <v>9</v>
      </c>
      <c r="Q455">
        <v>3</v>
      </c>
      <c r="R455">
        <v>0</v>
      </c>
      <c r="S455">
        <v>0</v>
      </c>
      <c r="T455">
        <v>0</v>
      </c>
      <c r="U455">
        <v>279</v>
      </c>
    </row>
    <row r="456" spans="1:21" x14ac:dyDescent="0.25">
      <c r="A456" s="68" t="s">
        <v>9</v>
      </c>
      <c r="B456" s="68">
        <v>3</v>
      </c>
      <c r="C456" s="68">
        <v>0</v>
      </c>
      <c r="D456" s="68">
        <v>0</v>
      </c>
      <c r="E456" s="68">
        <v>1</v>
      </c>
      <c r="F456" s="68">
        <v>83</v>
      </c>
      <c r="P456" t="s">
        <v>9</v>
      </c>
      <c r="Q456">
        <v>3</v>
      </c>
      <c r="R456">
        <v>0</v>
      </c>
      <c r="S456">
        <v>0</v>
      </c>
      <c r="T456">
        <v>1</v>
      </c>
      <c r="U456">
        <v>83</v>
      </c>
    </row>
    <row r="457" spans="1:21" x14ac:dyDescent="0.25">
      <c r="A457" s="68" t="s">
        <v>9</v>
      </c>
      <c r="B457" s="68">
        <v>3</v>
      </c>
      <c r="C457" s="68">
        <v>0</v>
      </c>
      <c r="D457" s="68">
        <v>1</v>
      </c>
      <c r="E457" s="68">
        <v>0</v>
      </c>
      <c r="F457" s="68">
        <v>74</v>
      </c>
      <c r="P457" t="s">
        <v>9</v>
      </c>
      <c r="Q457">
        <v>3</v>
      </c>
      <c r="R457">
        <v>0</v>
      </c>
      <c r="S457">
        <v>1</v>
      </c>
      <c r="T457">
        <v>0</v>
      </c>
      <c r="U457">
        <v>74</v>
      </c>
    </row>
    <row r="458" spans="1:21" x14ac:dyDescent="0.25">
      <c r="A458" s="68" t="s">
        <v>9</v>
      </c>
      <c r="B458" s="68">
        <v>3</v>
      </c>
      <c r="C458" s="68">
        <v>0</v>
      </c>
      <c r="D458" s="68">
        <v>1</v>
      </c>
      <c r="E458" s="68">
        <v>1</v>
      </c>
      <c r="F458" s="68">
        <v>61</v>
      </c>
      <c r="P458" t="s">
        <v>9</v>
      </c>
      <c r="Q458">
        <v>3</v>
      </c>
      <c r="R458">
        <v>0</v>
      </c>
      <c r="S458">
        <v>1</v>
      </c>
      <c r="T458">
        <v>1</v>
      </c>
      <c r="U458">
        <v>61</v>
      </c>
    </row>
    <row r="459" spans="1:21" x14ac:dyDescent="0.25">
      <c r="A459" s="68" t="s">
        <v>9</v>
      </c>
      <c r="B459" s="68">
        <v>3</v>
      </c>
      <c r="C459" s="68">
        <v>1</v>
      </c>
      <c r="D459" s="68">
        <v>0</v>
      </c>
      <c r="E459" s="68">
        <v>0</v>
      </c>
      <c r="F459" s="68">
        <v>5</v>
      </c>
      <c r="P459" t="s">
        <v>9</v>
      </c>
      <c r="Q459">
        <v>3</v>
      </c>
      <c r="R459">
        <v>1</v>
      </c>
      <c r="S459">
        <v>0</v>
      </c>
      <c r="T459">
        <v>0</v>
      </c>
      <c r="U459">
        <v>5</v>
      </c>
    </row>
    <row r="460" spans="1:21" x14ac:dyDescent="0.25">
      <c r="A460" s="68" t="s">
        <v>9</v>
      </c>
      <c r="B460" s="68">
        <v>3</v>
      </c>
      <c r="C460" s="68">
        <v>1</v>
      </c>
      <c r="D460" s="68">
        <v>0</v>
      </c>
      <c r="E460" s="68">
        <v>1</v>
      </c>
      <c r="F460" s="68">
        <v>1</v>
      </c>
      <c r="P460" t="s">
        <v>9</v>
      </c>
      <c r="Q460">
        <v>3</v>
      </c>
      <c r="R460">
        <v>1</v>
      </c>
      <c r="S460">
        <v>0</v>
      </c>
      <c r="T460">
        <v>1</v>
      </c>
      <c r="U460">
        <v>1</v>
      </c>
    </row>
    <row r="461" spans="1:21" x14ac:dyDescent="0.25">
      <c r="A461" s="68" t="s">
        <v>9</v>
      </c>
      <c r="B461" s="68">
        <v>3</v>
      </c>
      <c r="C461" s="68">
        <v>1</v>
      </c>
      <c r="D461" s="68">
        <v>1</v>
      </c>
      <c r="E461" s="68">
        <v>0</v>
      </c>
      <c r="F461" s="68">
        <v>2</v>
      </c>
      <c r="P461" t="s">
        <v>9</v>
      </c>
      <c r="Q461">
        <v>3</v>
      </c>
      <c r="R461">
        <v>1</v>
      </c>
      <c r="S461">
        <v>1</v>
      </c>
      <c r="T461">
        <v>0</v>
      </c>
      <c r="U461">
        <v>2</v>
      </c>
    </row>
    <row r="462" spans="1:21" x14ac:dyDescent="0.25">
      <c r="A462" s="68" t="s">
        <v>9</v>
      </c>
      <c r="B462" s="68">
        <v>3</v>
      </c>
      <c r="C462" s="68">
        <v>1</v>
      </c>
      <c r="D462" s="68">
        <v>1</v>
      </c>
      <c r="E462" s="68">
        <v>1</v>
      </c>
      <c r="F462" s="68">
        <v>2</v>
      </c>
      <c r="P462" t="s">
        <v>9</v>
      </c>
      <c r="Q462">
        <v>3</v>
      </c>
      <c r="R462">
        <v>1</v>
      </c>
      <c r="S462">
        <v>1</v>
      </c>
      <c r="T462">
        <v>1</v>
      </c>
      <c r="U462">
        <v>2</v>
      </c>
    </row>
    <row r="463" spans="1:21" x14ac:dyDescent="0.25">
      <c r="A463" s="68" t="s">
        <v>14</v>
      </c>
      <c r="B463" s="68">
        <v>0</v>
      </c>
      <c r="C463" s="68">
        <v>0</v>
      </c>
      <c r="D463" s="68">
        <v>0</v>
      </c>
      <c r="E463" s="68">
        <v>0</v>
      </c>
      <c r="F463" s="68">
        <v>11540</v>
      </c>
      <c r="P463" t="s">
        <v>14</v>
      </c>
      <c r="Q463">
        <v>0</v>
      </c>
      <c r="R463">
        <v>0</v>
      </c>
      <c r="S463">
        <v>0</v>
      </c>
      <c r="T463">
        <v>0</v>
      </c>
      <c r="U463">
        <v>11540</v>
      </c>
    </row>
    <row r="464" spans="1:21" x14ac:dyDescent="0.25">
      <c r="A464" s="68" t="s">
        <v>14</v>
      </c>
      <c r="B464" s="68">
        <v>0</v>
      </c>
      <c r="C464" s="68">
        <v>0</v>
      </c>
      <c r="D464" s="68">
        <v>0</v>
      </c>
      <c r="E464" s="68">
        <v>1</v>
      </c>
      <c r="F464" s="68">
        <v>830</v>
      </c>
      <c r="P464" t="s">
        <v>14</v>
      </c>
      <c r="Q464">
        <v>0</v>
      </c>
      <c r="R464">
        <v>0</v>
      </c>
      <c r="S464">
        <v>0</v>
      </c>
      <c r="T464">
        <v>1</v>
      </c>
      <c r="U464">
        <v>830</v>
      </c>
    </row>
    <row r="465" spans="1:21" x14ac:dyDescent="0.25">
      <c r="A465" s="68" t="s">
        <v>14</v>
      </c>
      <c r="B465" s="68">
        <v>0</v>
      </c>
      <c r="C465" s="68">
        <v>0</v>
      </c>
      <c r="D465" s="68">
        <v>1</v>
      </c>
      <c r="E465" s="68">
        <v>0</v>
      </c>
      <c r="F465" s="68">
        <v>3996</v>
      </c>
      <c r="P465" t="s">
        <v>14</v>
      </c>
      <c r="Q465">
        <v>0</v>
      </c>
      <c r="R465">
        <v>0</v>
      </c>
      <c r="S465">
        <v>1</v>
      </c>
      <c r="T465">
        <v>0</v>
      </c>
      <c r="U465">
        <v>3996</v>
      </c>
    </row>
    <row r="466" spans="1:21" x14ac:dyDescent="0.25">
      <c r="A466" s="68" t="s">
        <v>14</v>
      </c>
      <c r="B466" s="68">
        <v>0</v>
      </c>
      <c r="C466" s="68">
        <v>0</v>
      </c>
      <c r="D466" s="68">
        <v>1</v>
      </c>
      <c r="E466" s="68">
        <v>1</v>
      </c>
      <c r="F466" s="68">
        <v>998</v>
      </c>
      <c r="P466" t="s">
        <v>14</v>
      </c>
      <c r="Q466">
        <v>0</v>
      </c>
      <c r="R466">
        <v>0</v>
      </c>
      <c r="S466">
        <v>1</v>
      </c>
      <c r="T466">
        <v>1</v>
      </c>
      <c r="U466">
        <v>998</v>
      </c>
    </row>
    <row r="467" spans="1:21" x14ac:dyDescent="0.25">
      <c r="A467" s="68" t="s">
        <v>14</v>
      </c>
      <c r="B467" s="68">
        <v>0</v>
      </c>
      <c r="C467" s="68">
        <v>1</v>
      </c>
      <c r="D467" s="68">
        <v>0</v>
      </c>
      <c r="E467" s="68">
        <v>0</v>
      </c>
      <c r="F467" s="68">
        <v>240</v>
      </c>
      <c r="P467" t="s">
        <v>14</v>
      </c>
      <c r="Q467">
        <v>0</v>
      </c>
      <c r="R467">
        <v>1</v>
      </c>
      <c r="S467">
        <v>0</v>
      </c>
      <c r="T467">
        <v>0</v>
      </c>
      <c r="U467">
        <v>240</v>
      </c>
    </row>
    <row r="468" spans="1:21" x14ac:dyDescent="0.25">
      <c r="A468" s="68" t="s">
        <v>14</v>
      </c>
      <c r="B468" s="68">
        <v>0</v>
      </c>
      <c r="C468" s="68">
        <v>1</v>
      </c>
      <c r="D468" s="68">
        <v>0</v>
      </c>
      <c r="E468" s="68">
        <v>1</v>
      </c>
      <c r="F468" s="68">
        <v>17</v>
      </c>
      <c r="P468" t="s">
        <v>14</v>
      </c>
      <c r="Q468">
        <v>0</v>
      </c>
      <c r="R468">
        <v>1</v>
      </c>
      <c r="S468">
        <v>0</v>
      </c>
      <c r="T468">
        <v>1</v>
      </c>
      <c r="U468">
        <v>17</v>
      </c>
    </row>
    <row r="469" spans="1:21" x14ac:dyDescent="0.25">
      <c r="A469" s="68" t="s">
        <v>14</v>
      </c>
      <c r="B469" s="68">
        <v>0</v>
      </c>
      <c r="C469" s="68">
        <v>1</v>
      </c>
      <c r="D469" s="68">
        <v>1</v>
      </c>
      <c r="E469" s="68">
        <v>0</v>
      </c>
      <c r="F469" s="68">
        <v>712</v>
      </c>
      <c r="P469" t="s">
        <v>14</v>
      </c>
      <c r="Q469">
        <v>0</v>
      </c>
      <c r="R469">
        <v>1</v>
      </c>
      <c r="S469">
        <v>1</v>
      </c>
      <c r="T469">
        <v>0</v>
      </c>
      <c r="U469">
        <v>712</v>
      </c>
    </row>
    <row r="470" spans="1:21" x14ac:dyDescent="0.25">
      <c r="A470" s="68" t="s">
        <v>14</v>
      </c>
      <c r="B470" s="68">
        <v>0</v>
      </c>
      <c r="C470" s="68">
        <v>1</v>
      </c>
      <c r="D470" s="68">
        <v>1</v>
      </c>
      <c r="E470" s="68">
        <v>1</v>
      </c>
      <c r="F470" s="68">
        <v>56</v>
      </c>
      <c r="P470" t="s">
        <v>14</v>
      </c>
      <c r="Q470">
        <v>0</v>
      </c>
      <c r="R470">
        <v>1</v>
      </c>
      <c r="S470">
        <v>1</v>
      </c>
      <c r="T470">
        <v>1</v>
      </c>
      <c r="U470">
        <v>56</v>
      </c>
    </row>
    <row r="471" spans="1:21" x14ac:dyDescent="0.25">
      <c r="A471" s="68" t="s">
        <v>14</v>
      </c>
      <c r="B471" s="68">
        <v>1</v>
      </c>
      <c r="C471" s="68">
        <v>0</v>
      </c>
      <c r="D471" s="68">
        <v>0</v>
      </c>
      <c r="E471" s="68">
        <v>0</v>
      </c>
      <c r="F471" s="68">
        <v>2178</v>
      </c>
      <c r="P471" t="s">
        <v>14</v>
      </c>
      <c r="Q471">
        <v>1</v>
      </c>
      <c r="R471">
        <v>0</v>
      </c>
      <c r="S471">
        <v>0</v>
      </c>
      <c r="T471">
        <v>0</v>
      </c>
      <c r="U471">
        <v>2178</v>
      </c>
    </row>
    <row r="472" spans="1:21" x14ac:dyDescent="0.25">
      <c r="A472" s="68" t="s">
        <v>14</v>
      </c>
      <c r="B472" s="68">
        <v>1</v>
      </c>
      <c r="C472" s="68">
        <v>0</v>
      </c>
      <c r="D472" s="68">
        <v>0</v>
      </c>
      <c r="E472" s="68">
        <v>1</v>
      </c>
      <c r="F472" s="68">
        <v>159</v>
      </c>
      <c r="P472" t="s">
        <v>14</v>
      </c>
      <c r="Q472">
        <v>1</v>
      </c>
      <c r="R472">
        <v>0</v>
      </c>
      <c r="S472">
        <v>0</v>
      </c>
      <c r="T472">
        <v>1</v>
      </c>
      <c r="U472">
        <v>159</v>
      </c>
    </row>
    <row r="473" spans="1:21" x14ac:dyDescent="0.25">
      <c r="A473" s="68" t="s">
        <v>14</v>
      </c>
      <c r="B473" s="68">
        <v>1</v>
      </c>
      <c r="C473" s="68">
        <v>0</v>
      </c>
      <c r="D473" s="68">
        <v>1</v>
      </c>
      <c r="E473" s="68">
        <v>0</v>
      </c>
      <c r="F473" s="68">
        <v>531</v>
      </c>
      <c r="P473" t="s">
        <v>14</v>
      </c>
      <c r="Q473">
        <v>1</v>
      </c>
      <c r="R473">
        <v>0</v>
      </c>
      <c r="S473">
        <v>1</v>
      </c>
      <c r="T473">
        <v>0</v>
      </c>
      <c r="U473">
        <v>531</v>
      </c>
    </row>
    <row r="474" spans="1:21" x14ac:dyDescent="0.25">
      <c r="A474" s="68" t="s">
        <v>14</v>
      </c>
      <c r="B474" s="68">
        <v>1</v>
      </c>
      <c r="C474" s="68">
        <v>0</v>
      </c>
      <c r="D474" s="68">
        <v>1</v>
      </c>
      <c r="E474" s="68">
        <v>1</v>
      </c>
      <c r="F474" s="68">
        <v>144</v>
      </c>
      <c r="P474" t="s">
        <v>14</v>
      </c>
      <c r="Q474">
        <v>1</v>
      </c>
      <c r="R474">
        <v>0</v>
      </c>
      <c r="S474">
        <v>1</v>
      </c>
      <c r="T474">
        <v>1</v>
      </c>
      <c r="U474">
        <v>144</v>
      </c>
    </row>
    <row r="475" spans="1:21" x14ac:dyDescent="0.25">
      <c r="A475" s="68" t="s">
        <v>14</v>
      </c>
      <c r="B475" s="68">
        <v>1</v>
      </c>
      <c r="C475" s="68">
        <v>1</v>
      </c>
      <c r="D475" s="68">
        <v>0</v>
      </c>
      <c r="E475" s="68">
        <v>0</v>
      </c>
      <c r="F475" s="68">
        <v>42</v>
      </c>
      <c r="P475" t="s">
        <v>14</v>
      </c>
      <c r="Q475">
        <v>1</v>
      </c>
      <c r="R475">
        <v>1</v>
      </c>
      <c r="S475">
        <v>0</v>
      </c>
      <c r="T475">
        <v>0</v>
      </c>
      <c r="U475">
        <v>42</v>
      </c>
    </row>
    <row r="476" spans="1:21" x14ac:dyDescent="0.25">
      <c r="A476" s="68" t="s">
        <v>14</v>
      </c>
      <c r="B476" s="68">
        <v>1</v>
      </c>
      <c r="C476" s="68">
        <v>1</v>
      </c>
      <c r="D476" s="68">
        <v>0</v>
      </c>
      <c r="E476" s="68">
        <v>1</v>
      </c>
      <c r="F476" s="68">
        <v>2</v>
      </c>
      <c r="P476" t="s">
        <v>14</v>
      </c>
      <c r="Q476">
        <v>1</v>
      </c>
      <c r="R476">
        <v>1</v>
      </c>
      <c r="S476">
        <v>0</v>
      </c>
      <c r="T476">
        <v>1</v>
      </c>
      <c r="U476">
        <v>2</v>
      </c>
    </row>
    <row r="477" spans="1:21" x14ac:dyDescent="0.25">
      <c r="A477" s="68" t="s">
        <v>14</v>
      </c>
      <c r="B477" s="68">
        <v>1</v>
      </c>
      <c r="C477" s="68">
        <v>1</v>
      </c>
      <c r="D477" s="68">
        <v>1</v>
      </c>
      <c r="E477" s="68">
        <v>0</v>
      </c>
      <c r="F477" s="68">
        <v>90</v>
      </c>
      <c r="P477" t="s">
        <v>14</v>
      </c>
      <c r="Q477">
        <v>1</v>
      </c>
      <c r="R477">
        <v>1</v>
      </c>
      <c r="S477">
        <v>1</v>
      </c>
      <c r="T477">
        <v>0</v>
      </c>
      <c r="U477">
        <v>90</v>
      </c>
    </row>
    <row r="478" spans="1:21" x14ac:dyDescent="0.25">
      <c r="A478" s="68" t="s">
        <v>14</v>
      </c>
      <c r="B478" s="68">
        <v>1</v>
      </c>
      <c r="C478" s="68">
        <v>1</v>
      </c>
      <c r="D478" s="68">
        <v>1</v>
      </c>
      <c r="E478" s="68">
        <v>1</v>
      </c>
      <c r="F478" s="68">
        <v>7</v>
      </c>
      <c r="P478" t="s">
        <v>14</v>
      </c>
      <c r="Q478">
        <v>1</v>
      </c>
      <c r="R478">
        <v>1</v>
      </c>
      <c r="S478">
        <v>1</v>
      </c>
      <c r="T478">
        <v>1</v>
      </c>
      <c r="U478">
        <v>7</v>
      </c>
    </row>
    <row r="479" spans="1:21" x14ac:dyDescent="0.25">
      <c r="A479" s="68" t="s">
        <v>14</v>
      </c>
      <c r="B479" s="68">
        <v>2</v>
      </c>
      <c r="C479" s="68">
        <v>0</v>
      </c>
      <c r="D479" s="68">
        <v>0</v>
      </c>
      <c r="E479" s="68">
        <v>0</v>
      </c>
      <c r="F479" s="68">
        <v>1357</v>
      </c>
      <c r="P479" t="s">
        <v>14</v>
      </c>
      <c r="Q479">
        <v>2</v>
      </c>
      <c r="R479">
        <v>0</v>
      </c>
      <c r="S479">
        <v>0</v>
      </c>
      <c r="T479">
        <v>0</v>
      </c>
      <c r="U479">
        <v>1357</v>
      </c>
    </row>
    <row r="480" spans="1:21" x14ac:dyDescent="0.25">
      <c r="A480" s="68" t="s">
        <v>14</v>
      </c>
      <c r="B480" s="68">
        <v>2</v>
      </c>
      <c r="C480" s="68">
        <v>0</v>
      </c>
      <c r="D480" s="68">
        <v>0</v>
      </c>
      <c r="E480" s="68">
        <v>1</v>
      </c>
      <c r="F480" s="68">
        <v>70</v>
      </c>
      <c r="P480" t="s">
        <v>14</v>
      </c>
      <c r="Q480">
        <v>2</v>
      </c>
      <c r="R480">
        <v>0</v>
      </c>
      <c r="S480">
        <v>0</v>
      </c>
      <c r="T480">
        <v>1</v>
      </c>
      <c r="U480">
        <v>70</v>
      </c>
    </row>
    <row r="481" spans="1:21" x14ac:dyDescent="0.25">
      <c r="A481" s="68" t="s">
        <v>14</v>
      </c>
      <c r="B481" s="68">
        <v>2</v>
      </c>
      <c r="C481" s="68">
        <v>0</v>
      </c>
      <c r="D481" s="68">
        <v>1</v>
      </c>
      <c r="E481" s="68">
        <v>0</v>
      </c>
      <c r="F481" s="68">
        <v>238</v>
      </c>
      <c r="P481" t="s">
        <v>14</v>
      </c>
      <c r="Q481">
        <v>2</v>
      </c>
      <c r="R481">
        <v>0</v>
      </c>
      <c r="S481">
        <v>1</v>
      </c>
      <c r="T481">
        <v>0</v>
      </c>
      <c r="U481">
        <v>238</v>
      </c>
    </row>
    <row r="482" spans="1:21" x14ac:dyDescent="0.25">
      <c r="A482" s="68" t="s">
        <v>14</v>
      </c>
      <c r="B482" s="68">
        <v>2</v>
      </c>
      <c r="C482" s="68">
        <v>0</v>
      </c>
      <c r="D482" s="68">
        <v>1</v>
      </c>
      <c r="E482" s="68">
        <v>1</v>
      </c>
      <c r="F482" s="68">
        <v>50</v>
      </c>
      <c r="P482" t="s">
        <v>14</v>
      </c>
      <c r="Q482">
        <v>2</v>
      </c>
      <c r="R482">
        <v>0</v>
      </c>
      <c r="S482">
        <v>1</v>
      </c>
      <c r="T482">
        <v>1</v>
      </c>
      <c r="U482">
        <v>50</v>
      </c>
    </row>
    <row r="483" spans="1:21" x14ac:dyDescent="0.25">
      <c r="A483" s="68" t="s">
        <v>14</v>
      </c>
      <c r="B483" s="68">
        <v>2</v>
      </c>
      <c r="C483" s="68">
        <v>1</v>
      </c>
      <c r="D483" s="68">
        <v>0</v>
      </c>
      <c r="E483" s="68">
        <v>0</v>
      </c>
      <c r="F483" s="68">
        <v>21</v>
      </c>
      <c r="P483" t="s">
        <v>14</v>
      </c>
      <c r="Q483">
        <v>2</v>
      </c>
      <c r="R483">
        <v>1</v>
      </c>
      <c r="S483">
        <v>0</v>
      </c>
      <c r="T483">
        <v>0</v>
      </c>
      <c r="U483">
        <v>21</v>
      </c>
    </row>
    <row r="484" spans="1:21" x14ac:dyDescent="0.25">
      <c r="A484" s="68" t="s">
        <v>14</v>
      </c>
      <c r="B484" s="68">
        <v>2</v>
      </c>
      <c r="C484" s="68">
        <v>1</v>
      </c>
      <c r="D484" s="68">
        <v>1</v>
      </c>
      <c r="E484" s="68">
        <v>0</v>
      </c>
      <c r="F484" s="68">
        <v>26</v>
      </c>
      <c r="P484" t="s">
        <v>14</v>
      </c>
      <c r="Q484">
        <v>2</v>
      </c>
      <c r="R484">
        <v>1</v>
      </c>
      <c r="S484">
        <v>1</v>
      </c>
      <c r="T484">
        <v>0</v>
      </c>
      <c r="U484">
        <v>26</v>
      </c>
    </row>
    <row r="485" spans="1:21" x14ac:dyDescent="0.25">
      <c r="A485" s="68" t="s">
        <v>14</v>
      </c>
      <c r="B485" s="68">
        <v>2</v>
      </c>
      <c r="C485" s="68">
        <v>1</v>
      </c>
      <c r="D485" s="68">
        <v>1</v>
      </c>
      <c r="E485" s="68">
        <v>1</v>
      </c>
      <c r="F485" s="68">
        <v>5</v>
      </c>
      <c r="P485" t="s">
        <v>14</v>
      </c>
      <c r="Q485">
        <v>2</v>
      </c>
      <c r="R485">
        <v>1</v>
      </c>
      <c r="S485">
        <v>1</v>
      </c>
      <c r="T485">
        <v>1</v>
      </c>
      <c r="U485">
        <v>5</v>
      </c>
    </row>
    <row r="486" spans="1:21" x14ac:dyDescent="0.25">
      <c r="A486" s="68" t="s">
        <v>14</v>
      </c>
      <c r="B486" s="68">
        <v>3</v>
      </c>
      <c r="C486" s="68">
        <v>0</v>
      </c>
      <c r="D486" s="68">
        <v>0</v>
      </c>
      <c r="E486" s="68">
        <v>0</v>
      </c>
      <c r="F486" s="68">
        <v>1365</v>
      </c>
      <c r="P486" t="s">
        <v>14</v>
      </c>
      <c r="Q486">
        <v>3</v>
      </c>
      <c r="R486">
        <v>0</v>
      </c>
      <c r="S486">
        <v>0</v>
      </c>
      <c r="T486">
        <v>0</v>
      </c>
      <c r="U486">
        <v>1365</v>
      </c>
    </row>
    <row r="487" spans="1:21" x14ac:dyDescent="0.25">
      <c r="A487" s="68" t="s">
        <v>14</v>
      </c>
      <c r="B487" s="68">
        <v>3</v>
      </c>
      <c r="C487" s="68">
        <v>0</v>
      </c>
      <c r="D487" s="68">
        <v>0</v>
      </c>
      <c r="E487" s="68">
        <v>1</v>
      </c>
      <c r="F487" s="68">
        <v>40</v>
      </c>
      <c r="P487" t="s">
        <v>14</v>
      </c>
      <c r="Q487">
        <v>3</v>
      </c>
      <c r="R487">
        <v>0</v>
      </c>
      <c r="S487">
        <v>0</v>
      </c>
      <c r="T487">
        <v>1</v>
      </c>
      <c r="U487">
        <v>40</v>
      </c>
    </row>
    <row r="488" spans="1:21" x14ac:dyDescent="0.25">
      <c r="A488" s="68" t="s">
        <v>14</v>
      </c>
      <c r="B488" s="68">
        <v>3</v>
      </c>
      <c r="C488" s="68">
        <v>0</v>
      </c>
      <c r="D488" s="68">
        <v>1</v>
      </c>
      <c r="E488" s="68">
        <v>0</v>
      </c>
      <c r="F488" s="68">
        <v>158</v>
      </c>
      <c r="P488" t="s">
        <v>14</v>
      </c>
      <c r="Q488">
        <v>3</v>
      </c>
      <c r="R488">
        <v>0</v>
      </c>
      <c r="S488">
        <v>1</v>
      </c>
      <c r="T488">
        <v>0</v>
      </c>
      <c r="U488">
        <v>158</v>
      </c>
    </row>
    <row r="489" spans="1:21" x14ac:dyDescent="0.25">
      <c r="A489" s="68" t="s">
        <v>14</v>
      </c>
      <c r="B489" s="68">
        <v>3</v>
      </c>
      <c r="C489" s="68">
        <v>0</v>
      </c>
      <c r="D489" s="68">
        <v>1</v>
      </c>
      <c r="E489" s="68">
        <v>1</v>
      </c>
      <c r="F489" s="68">
        <v>28</v>
      </c>
      <c r="P489" t="s">
        <v>14</v>
      </c>
      <c r="Q489">
        <v>3</v>
      </c>
      <c r="R489">
        <v>0</v>
      </c>
      <c r="S489">
        <v>1</v>
      </c>
      <c r="T489">
        <v>1</v>
      </c>
      <c r="U489">
        <v>28</v>
      </c>
    </row>
    <row r="490" spans="1:21" x14ac:dyDescent="0.25">
      <c r="A490" s="68" t="s">
        <v>14</v>
      </c>
      <c r="B490" s="68">
        <v>3</v>
      </c>
      <c r="C490" s="68">
        <v>1</v>
      </c>
      <c r="D490" s="68">
        <v>0</v>
      </c>
      <c r="E490" s="68">
        <v>0</v>
      </c>
      <c r="F490" s="68">
        <v>21</v>
      </c>
      <c r="P490" t="s">
        <v>14</v>
      </c>
      <c r="Q490">
        <v>3</v>
      </c>
      <c r="R490">
        <v>1</v>
      </c>
      <c r="S490">
        <v>0</v>
      </c>
      <c r="T490">
        <v>0</v>
      </c>
      <c r="U490">
        <v>21</v>
      </c>
    </row>
    <row r="491" spans="1:21" x14ac:dyDescent="0.25">
      <c r="A491" s="68" t="s">
        <v>14</v>
      </c>
      <c r="B491" s="68">
        <v>3</v>
      </c>
      <c r="C491" s="68">
        <v>1</v>
      </c>
      <c r="D491" s="68">
        <v>0</v>
      </c>
      <c r="E491" s="68">
        <v>1</v>
      </c>
      <c r="F491" s="68">
        <v>1</v>
      </c>
      <c r="P491" t="s">
        <v>14</v>
      </c>
      <c r="Q491">
        <v>3</v>
      </c>
      <c r="R491">
        <v>1</v>
      </c>
      <c r="S491">
        <v>0</v>
      </c>
      <c r="T491">
        <v>1</v>
      </c>
      <c r="U491">
        <v>1</v>
      </c>
    </row>
    <row r="492" spans="1:21" x14ac:dyDescent="0.25">
      <c r="A492" s="68" t="s">
        <v>14</v>
      </c>
      <c r="B492" s="68">
        <v>3</v>
      </c>
      <c r="C492" s="68">
        <v>1</v>
      </c>
      <c r="D492" s="68">
        <v>1</v>
      </c>
      <c r="E492" s="68">
        <v>0</v>
      </c>
      <c r="F492" s="68">
        <v>6</v>
      </c>
      <c r="P492" t="s">
        <v>14</v>
      </c>
      <c r="Q492">
        <v>3</v>
      </c>
      <c r="R492">
        <v>1</v>
      </c>
      <c r="S492">
        <v>1</v>
      </c>
      <c r="T492">
        <v>0</v>
      </c>
      <c r="U492">
        <v>6</v>
      </c>
    </row>
    <row r="493" spans="1:21" x14ac:dyDescent="0.25">
      <c r="A493" s="68" t="s">
        <v>14</v>
      </c>
      <c r="B493" s="68">
        <v>3</v>
      </c>
      <c r="C493" s="68">
        <v>1</v>
      </c>
      <c r="D493" s="68">
        <v>1</v>
      </c>
      <c r="E493" s="68">
        <v>1</v>
      </c>
      <c r="F493" s="68">
        <v>1</v>
      </c>
      <c r="P493" t="s">
        <v>14</v>
      </c>
      <c r="Q493">
        <v>3</v>
      </c>
      <c r="R493">
        <v>1</v>
      </c>
      <c r="S493">
        <v>1</v>
      </c>
      <c r="T493">
        <v>1</v>
      </c>
      <c r="U493">
        <v>1</v>
      </c>
    </row>
    <row r="494" spans="1:21" x14ac:dyDescent="0.25">
      <c r="A494" s="68" t="s">
        <v>11</v>
      </c>
      <c r="B494" s="68">
        <v>0</v>
      </c>
      <c r="C494" s="68">
        <v>0</v>
      </c>
      <c r="D494" s="68">
        <v>0</v>
      </c>
      <c r="E494" s="68">
        <v>0</v>
      </c>
      <c r="F494" s="68">
        <v>52362</v>
      </c>
      <c r="P494" t="s">
        <v>11</v>
      </c>
      <c r="Q494">
        <v>0</v>
      </c>
      <c r="R494">
        <v>0</v>
      </c>
      <c r="S494">
        <v>0</v>
      </c>
      <c r="T494">
        <v>0</v>
      </c>
      <c r="U494">
        <v>52362</v>
      </c>
    </row>
    <row r="495" spans="1:21" x14ac:dyDescent="0.25">
      <c r="A495" s="68" t="s">
        <v>11</v>
      </c>
      <c r="B495" s="68">
        <v>0</v>
      </c>
      <c r="C495" s="68">
        <v>0</v>
      </c>
      <c r="D495" s="68">
        <v>0</v>
      </c>
      <c r="E495" s="68">
        <v>1</v>
      </c>
      <c r="F495" s="68">
        <v>15464</v>
      </c>
      <c r="P495" t="s">
        <v>11</v>
      </c>
      <c r="Q495">
        <v>0</v>
      </c>
      <c r="R495">
        <v>0</v>
      </c>
      <c r="S495">
        <v>0</v>
      </c>
      <c r="T495">
        <v>1</v>
      </c>
      <c r="U495">
        <v>15464</v>
      </c>
    </row>
    <row r="496" spans="1:21" x14ac:dyDescent="0.25">
      <c r="A496" s="68" t="s">
        <v>11</v>
      </c>
      <c r="B496" s="68">
        <v>0</v>
      </c>
      <c r="C496" s="68">
        <v>0</v>
      </c>
      <c r="D496" s="68">
        <v>1</v>
      </c>
      <c r="E496" s="68">
        <v>0</v>
      </c>
      <c r="F496" s="68">
        <v>1921</v>
      </c>
      <c r="P496" t="s">
        <v>11</v>
      </c>
      <c r="Q496">
        <v>0</v>
      </c>
      <c r="R496">
        <v>0</v>
      </c>
      <c r="S496">
        <v>1</v>
      </c>
      <c r="T496">
        <v>0</v>
      </c>
      <c r="U496">
        <v>1921</v>
      </c>
    </row>
    <row r="497" spans="1:21" x14ac:dyDescent="0.25">
      <c r="A497" s="68" t="s">
        <v>11</v>
      </c>
      <c r="B497" s="68">
        <v>0</v>
      </c>
      <c r="C497" s="68">
        <v>0</v>
      </c>
      <c r="D497" s="68">
        <v>1</v>
      </c>
      <c r="E497" s="68">
        <v>1</v>
      </c>
      <c r="F497" s="68">
        <v>90</v>
      </c>
      <c r="P497" t="s">
        <v>11</v>
      </c>
      <c r="Q497">
        <v>0</v>
      </c>
      <c r="R497">
        <v>0</v>
      </c>
      <c r="S497">
        <v>1</v>
      </c>
      <c r="T497">
        <v>1</v>
      </c>
      <c r="U497">
        <v>90</v>
      </c>
    </row>
    <row r="498" spans="1:21" x14ac:dyDescent="0.25">
      <c r="A498" s="68" t="s">
        <v>11</v>
      </c>
      <c r="B498" s="68">
        <v>0</v>
      </c>
      <c r="C498" s="68">
        <v>1</v>
      </c>
      <c r="D498" s="68">
        <v>0</v>
      </c>
      <c r="E498" s="68">
        <v>0</v>
      </c>
      <c r="F498" s="68">
        <v>28701</v>
      </c>
      <c r="P498" t="s">
        <v>11</v>
      </c>
      <c r="Q498">
        <v>0</v>
      </c>
      <c r="R498">
        <v>1</v>
      </c>
      <c r="S498">
        <v>0</v>
      </c>
      <c r="T498">
        <v>0</v>
      </c>
      <c r="U498">
        <v>28701</v>
      </c>
    </row>
    <row r="499" spans="1:21" x14ac:dyDescent="0.25">
      <c r="A499" s="68" t="s">
        <v>11</v>
      </c>
      <c r="B499" s="68">
        <v>0</v>
      </c>
      <c r="C499" s="68">
        <v>1</v>
      </c>
      <c r="D499" s="68">
        <v>0</v>
      </c>
      <c r="E499" s="68">
        <v>1</v>
      </c>
      <c r="F499" s="68">
        <v>1364</v>
      </c>
      <c r="P499" t="s">
        <v>11</v>
      </c>
      <c r="Q499">
        <v>0</v>
      </c>
      <c r="R499">
        <v>1</v>
      </c>
      <c r="S499">
        <v>0</v>
      </c>
      <c r="T499">
        <v>1</v>
      </c>
      <c r="U499">
        <v>1364</v>
      </c>
    </row>
    <row r="500" spans="1:21" x14ac:dyDescent="0.25">
      <c r="A500" s="68" t="s">
        <v>11</v>
      </c>
      <c r="B500" s="68">
        <v>0</v>
      </c>
      <c r="C500" s="68">
        <v>1</v>
      </c>
      <c r="D500" s="68">
        <v>1</v>
      </c>
      <c r="E500" s="68">
        <v>0</v>
      </c>
      <c r="F500" s="68">
        <v>1633</v>
      </c>
      <c r="P500" t="s">
        <v>11</v>
      </c>
      <c r="Q500">
        <v>0</v>
      </c>
      <c r="R500">
        <v>1</v>
      </c>
      <c r="S500">
        <v>1</v>
      </c>
      <c r="T500">
        <v>0</v>
      </c>
      <c r="U500">
        <v>1633</v>
      </c>
    </row>
    <row r="501" spans="1:21" x14ac:dyDescent="0.25">
      <c r="A501" s="68" t="s">
        <v>11</v>
      </c>
      <c r="B501" s="68">
        <v>0</v>
      </c>
      <c r="C501" s="68">
        <v>1</v>
      </c>
      <c r="D501" s="68">
        <v>1</v>
      </c>
      <c r="E501" s="68">
        <v>1</v>
      </c>
      <c r="F501" s="68">
        <v>23</v>
      </c>
      <c r="P501" t="s">
        <v>11</v>
      </c>
      <c r="Q501">
        <v>0</v>
      </c>
      <c r="R501">
        <v>1</v>
      </c>
      <c r="S501">
        <v>1</v>
      </c>
      <c r="T501">
        <v>1</v>
      </c>
      <c r="U501">
        <v>23</v>
      </c>
    </row>
    <row r="502" spans="1:21" x14ac:dyDescent="0.25">
      <c r="A502" s="68" t="s">
        <v>11</v>
      </c>
      <c r="B502" s="68">
        <v>1</v>
      </c>
      <c r="C502" s="68">
        <v>0</v>
      </c>
      <c r="D502" s="68">
        <v>0</v>
      </c>
      <c r="E502" s="68">
        <v>0</v>
      </c>
      <c r="F502" s="68">
        <v>6733</v>
      </c>
      <c r="P502" t="s">
        <v>11</v>
      </c>
      <c r="Q502">
        <v>1</v>
      </c>
      <c r="R502">
        <v>0</v>
      </c>
      <c r="S502">
        <v>0</v>
      </c>
      <c r="T502">
        <v>0</v>
      </c>
      <c r="U502">
        <v>6733</v>
      </c>
    </row>
    <row r="503" spans="1:21" x14ac:dyDescent="0.25">
      <c r="A503" s="68" t="s">
        <v>11</v>
      </c>
      <c r="B503" s="68">
        <v>1</v>
      </c>
      <c r="C503" s="68">
        <v>0</v>
      </c>
      <c r="D503" s="68">
        <v>0</v>
      </c>
      <c r="E503" s="68">
        <v>1</v>
      </c>
      <c r="F503" s="68">
        <v>954</v>
      </c>
      <c r="P503" t="s">
        <v>11</v>
      </c>
      <c r="Q503">
        <v>1</v>
      </c>
      <c r="R503">
        <v>0</v>
      </c>
      <c r="S503">
        <v>0</v>
      </c>
      <c r="T503">
        <v>1</v>
      </c>
      <c r="U503">
        <v>954</v>
      </c>
    </row>
    <row r="504" spans="1:21" x14ac:dyDescent="0.25">
      <c r="A504" s="68" t="s">
        <v>11</v>
      </c>
      <c r="B504" s="68">
        <v>1</v>
      </c>
      <c r="C504" s="68">
        <v>0</v>
      </c>
      <c r="D504" s="68">
        <v>1</v>
      </c>
      <c r="E504" s="68">
        <v>0</v>
      </c>
      <c r="F504" s="68">
        <v>166</v>
      </c>
      <c r="P504" t="s">
        <v>11</v>
      </c>
      <c r="Q504">
        <v>1</v>
      </c>
      <c r="R504">
        <v>0</v>
      </c>
      <c r="S504">
        <v>1</v>
      </c>
      <c r="T504">
        <v>0</v>
      </c>
      <c r="U504">
        <v>166</v>
      </c>
    </row>
    <row r="505" spans="1:21" x14ac:dyDescent="0.25">
      <c r="A505" s="68" t="s">
        <v>11</v>
      </c>
      <c r="B505" s="68">
        <v>1</v>
      </c>
      <c r="C505" s="68">
        <v>0</v>
      </c>
      <c r="D505" s="68">
        <v>1</v>
      </c>
      <c r="E505" s="68">
        <v>1</v>
      </c>
      <c r="F505" s="68">
        <v>7</v>
      </c>
      <c r="P505" t="s">
        <v>11</v>
      </c>
      <c r="Q505">
        <v>1</v>
      </c>
      <c r="R505">
        <v>0</v>
      </c>
      <c r="S505">
        <v>1</v>
      </c>
      <c r="T505">
        <v>1</v>
      </c>
      <c r="U505">
        <v>7</v>
      </c>
    </row>
    <row r="506" spans="1:21" x14ac:dyDescent="0.25">
      <c r="A506" s="68" t="s">
        <v>11</v>
      </c>
      <c r="B506" s="68">
        <v>1</v>
      </c>
      <c r="C506" s="68">
        <v>1</v>
      </c>
      <c r="D506" s="68">
        <v>0</v>
      </c>
      <c r="E506" s="68">
        <v>0</v>
      </c>
      <c r="F506" s="68">
        <v>3043</v>
      </c>
      <c r="P506" t="s">
        <v>11</v>
      </c>
      <c r="Q506">
        <v>1</v>
      </c>
      <c r="R506">
        <v>1</v>
      </c>
      <c r="S506">
        <v>0</v>
      </c>
      <c r="T506">
        <v>0</v>
      </c>
      <c r="U506">
        <v>3043</v>
      </c>
    </row>
    <row r="507" spans="1:21" x14ac:dyDescent="0.25">
      <c r="A507" s="68" t="s">
        <v>11</v>
      </c>
      <c r="B507" s="68">
        <v>1</v>
      </c>
      <c r="C507" s="68">
        <v>1</v>
      </c>
      <c r="D507" s="68">
        <v>0</v>
      </c>
      <c r="E507" s="68">
        <v>1</v>
      </c>
      <c r="F507" s="68">
        <v>65</v>
      </c>
      <c r="P507" t="s">
        <v>11</v>
      </c>
      <c r="Q507">
        <v>1</v>
      </c>
      <c r="R507">
        <v>1</v>
      </c>
      <c r="S507">
        <v>0</v>
      </c>
      <c r="T507">
        <v>1</v>
      </c>
      <c r="U507">
        <v>65</v>
      </c>
    </row>
    <row r="508" spans="1:21" x14ac:dyDescent="0.25">
      <c r="A508" s="68" t="s">
        <v>11</v>
      </c>
      <c r="B508" s="68">
        <v>1</v>
      </c>
      <c r="C508" s="68">
        <v>1</v>
      </c>
      <c r="D508" s="68">
        <v>1</v>
      </c>
      <c r="E508" s="68">
        <v>0</v>
      </c>
      <c r="F508" s="68">
        <v>136</v>
      </c>
      <c r="P508" t="s">
        <v>11</v>
      </c>
      <c r="Q508">
        <v>1</v>
      </c>
      <c r="R508">
        <v>1</v>
      </c>
      <c r="S508">
        <v>1</v>
      </c>
      <c r="T508">
        <v>0</v>
      </c>
      <c r="U508">
        <v>136</v>
      </c>
    </row>
    <row r="509" spans="1:21" x14ac:dyDescent="0.25">
      <c r="A509" s="68" t="s">
        <v>11</v>
      </c>
      <c r="B509" s="68">
        <v>1</v>
      </c>
      <c r="C509" s="68">
        <v>1</v>
      </c>
      <c r="D509" s="68">
        <v>1</v>
      </c>
      <c r="E509" s="68">
        <v>1</v>
      </c>
      <c r="F509" s="68">
        <v>3</v>
      </c>
      <c r="P509" t="s">
        <v>11</v>
      </c>
      <c r="Q509">
        <v>1</v>
      </c>
      <c r="R509">
        <v>1</v>
      </c>
      <c r="S509">
        <v>1</v>
      </c>
      <c r="T509">
        <v>1</v>
      </c>
      <c r="U509">
        <v>3</v>
      </c>
    </row>
    <row r="510" spans="1:21" x14ac:dyDescent="0.25">
      <c r="A510" s="68" t="s">
        <v>11</v>
      </c>
      <c r="B510" s="68">
        <v>2</v>
      </c>
      <c r="C510" s="68">
        <v>0</v>
      </c>
      <c r="D510" s="68">
        <v>0</v>
      </c>
      <c r="E510" s="68">
        <v>0</v>
      </c>
      <c r="F510" s="68">
        <v>3701</v>
      </c>
      <c r="P510" t="s">
        <v>11</v>
      </c>
      <c r="Q510">
        <v>2</v>
      </c>
      <c r="R510">
        <v>0</v>
      </c>
      <c r="S510">
        <v>0</v>
      </c>
      <c r="T510">
        <v>0</v>
      </c>
      <c r="U510">
        <v>3701</v>
      </c>
    </row>
    <row r="511" spans="1:21" x14ac:dyDescent="0.25">
      <c r="A511" s="68" t="s">
        <v>11</v>
      </c>
      <c r="B511" s="68">
        <v>2</v>
      </c>
      <c r="C511" s="68">
        <v>0</v>
      </c>
      <c r="D511" s="68">
        <v>0</v>
      </c>
      <c r="E511" s="68">
        <v>1</v>
      </c>
      <c r="F511" s="68">
        <v>731</v>
      </c>
      <c r="P511" t="s">
        <v>11</v>
      </c>
      <c r="Q511">
        <v>2</v>
      </c>
      <c r="R511">
        <v>0</v>
      </c>
      <c r="S511">
        <v>0</v>
      </c>
      <c r="T511">
        <v>1</v>
      </c>
      <c r="U511">
        <v>731</v>
      </c>
    </row>
    <row r="512" spans="1:21" x14ac:dyDescent="0.25">
      <c r="A512" s="68" t="s">
        <v>11</v>
      </c>
      <c r="B512" s="68">
        <v>2</v>
      </c>
      <c r="C512" s="68">
        <v>0</v>
      </c>
      <c r="D512" s="68">
        <v>1</v>
      </c>
      <c r="E512" s="68">
        <v>0</v>
      </c>
      <c r="F512" s="68">
        <v>81</v>
      </c>
      <c r="P512" t="s">
        <v>11</v>
      </c>
      <c r="Q512">
        <v>2</v>
      </c>
      <c r="R512">
        <v>0</v>
      </c>
      <c r="S512">
        <v>1</v>
      </c>
      <c r="T512">
        <v>0</v>
      </c>
      <c r="U512">
        <v>81</v>
      </c>
    </row>
    <row r="513" spans="1:21" x14ac:dyDescent="0.25">
      <c r="A513" s="68" t="s">
        <v>11</v>
      </c>
      <c r="B513" s="68">
        <v>2</v>
      </c>
      <c r="C513" s="68">
        <v>0</v>
      </c>
      <c r="D513" s="68">
        <v>1</v>
      </c>
      <c r="E513" s="68">
        <v>1</v>
      </c>
      <c r="F513" s="68">
        <v>3</v>
      </c>
      <c r="P513" t="s">
        <v>11</v>
      </c>
      <c r="Q513">
        <v>2</v>
      </c>
      <c r="R513">
        <v>0</v>
      </c>
      <c r="S513">
        <v>1</v>
      </c>
      <c r="T513">
        <v>1</v>
      </c>
      <c r="U513">
        <v>3</v>
      </c>
    </row>
    <row r="514" spans="1:21" x14ac:dyDescent="0.25">
      <c r="A514" s="68" t="s">
        <v>11</v>
      </c>
      <c r="B514" s="68">
        <v>2</v>
      </c>
      <c r="C514" s="68">
        <v>1</v>
      </c>
      <c r="D514" s="68">
        <v>0</v>
      </c>
      <c r="E514" s="68">
        <v>0</v>
      </c>
      <c r="F514" s="68">
        <v>1226</v>
      </c>
      <c r="P514" t="s">
        <v>11</v>
      </c>
      <c r="Q514">
        <v>2</v>
      </c>
      <c r="R514">
        <v>1</v>
      </c>
      <c r="S514">
        <v>0</v>
      </c>
      <c r="T514">
        <v>0</v>
      </c>
      <c r="U514">
        <v>1226</v>
      </c>
    </row>
    <row r="515" spans="1:21" x14ac:dyDescent="0.25">
      <c r="A515" s="68" t="s">
        <v>11</v>
      </c>
      <c r="B515" s="68">
        <v>2</v>
      </c>
      <c r="C515" s="68">
        <v>1</v>
      </c>
      <c r="D515" s="68">
        <v>0</v>
      </c>
      <c r="E515" s="68">
        <v>1</v>
      </c>
      <c r="F515" s="68">
        <v>25</v>
      </c>
      <c r="P515" t="s">
        <v>11</v>
      </c>
      <c r="Q515">
        <v>2</v>
      </c>
      <c r="R515">
        <v>1</v>
      </c>
      <c r="S515">
        <v>0</v>
      </c>
      <c r="T515">
        <v>1</v>
      </c>
      <c r="U515">
        <v>25</v>
      </c>
    </row>
    <row r="516" spans="1:21" x14ac:dyDescent="0.25">
      <c r="A516" s="68" t="s">
        <v>11</v>
      </c>
      <c r="B516" s="68">
        <v>2</v>
      </c>
      <c r="C516" s="68">
        <v>1</v>
      </c>
      <c r="D516" s="68">
        <v>1</v>
      </c>
      <c r="E516" s="68">
        <v>0</v>
      </c>
      <c r="F516" s="68">
        <v>67</v>
      </c>
      <c r="P516" t="s">
        <v>11</v>
      </c>
      <c r="Q516">
        <v>2</v>
      </c>
      <c r="R516">
        <v>1</v>
      </c>
      <c r="S516">
        <v>1</v>
      </c>
      <c r="T516">
        <v>0</v>
      </c>
      <c r="U516">
        <v>67</v>
      </c>
    </row>
    <row r="517" spans="1:21" x14ac:dyDescent="0.25">
      <c r="A517" s="68" t="s">
        <v>11</v>
      </c>
      <c r="B517" s="68">
        <v>3</v>
      </c>
      <c r="C517" s="68">
        <v>0</v>
      </c>
      <c r="D517" s="68">
        <v>0</v>
      </c>
      <c r="E517" s="68">
        <v>0</v>
      </c>
      <c r="F517" s="68">
        <v>3395</v>
      </c>
      <c r="P517" t="s">
        <v>11</v>
      </c>
      <c r="Q517">
        <v>3</v>
      </c>
      <c r="R517">
        <v>0</v>
      </c>
      <c r="S517">
        <v>0</v>
      </c>
      <c r="T517">
        <v>0</v>
      </c>
      <c r="U517">
        <v>3395</v>
      </c>
    </row>
    <row r="518" spans="1:21" x14ac:dyDescent="0.25">
      <c r="A518" s="68" t="s">
        <v>11</v>
      </c>
      <c r="B518" s="68">
        <v>3</v>
      </c>
      <c r="C518" s="68">
        <v>0</v>
      </c>
      <c r="D518" s="68">
        <v>0</v>
      </c>
      <c r="E518" s="68">
        <v>1</v>
      </c>
      <c r="F518" s="68">
        <v>354</v>
      </c>
      <c r="P518" t="s">
        <v>11</v>
      </c>
      <c r="Q518">
        <v>3</v>
      </c>
      <c r="R518">
        <v>0</v>
      </c>
      <c r="S518">
        <v>0</v>
      </c>
      <c r="T518">
        <v>1</v>
      </c>
      <c r="U518">
        <v>354</v>
      </c>
    </row>
    <row r="519" spans="1:21" x14ac:dyDescent="0.25">
      <c r="A519" s="68" t="s">
        <v>11</v>
      </c>
      <c r="B519" s="68">
        <v>3</v>
      </c>
      <c r="C519" s="68">
        <v>0</v>
      </c>
      <c r="D519" s="68">
        <v>1</v>
      </c>
      <c r="E519" s="68">
        <v>0</v>
      </c>
      <c r="F519" s="68">
        <v>62</v>
      </c>
      <c r="P519" t="s">
        <v>11</v>
      </c>
      <c r="Q519">
        <v>3</v>
      </c>
      <c r="R519">
        <v>0</v>
      </c>
      <c r="S519">
        <v>1</v>
      </c>
      <c r="T519">
        <v>0</v>
      </c>
      <c r="U519">
        <v>62</v>
      </c>
    </row>
    <row r="520" spans="1:21" x14ac:dyDescent="0.25">
      <c r="A520" s="68" t="s">
        <v>11</v>
      </c>
      <c r="B520" s="68">
        <v>3</v>
      </c>
      <c r="C520" s="68">
        <v>0</v>
      </c>
      <c r="D520" s="68">
        <v>1</v>
      </c>
      <c r="E520" s="68">
        <v>1</v>
      </c>
      <c r="F520" s="68">
        <v>5</v>
      </c>
      <c r="P520" t="s">
        <v>11</v>
      </c>
      <c r="Q520">
        <v>3</v>
      </c>
      <c r="R520">
        <v>0</v>
      </c>
      <c r="S520">
        <v>1</v>
      </c>
      <c r="T520">
        <v>1</v>
      </c>
      <c r="U520">
        <v>5</v>
      </c>
    </row>
    <row r="521" spans="1:21" x14ac:dyDescent="0.25">
      <c r="A521" s="68" t="s">
        <v>11</v>
      </c>
      <c r="B521" s="68">
        <v>3</v>
      </c>
      <c r="C521" s="68">
        <v>1</v>
      </c>
      <c r="D521" s="68">
        <v>0</v>
      </c>
      <c r="E521" s="68">
        <v>0</v>
      </c>
      <c r="F521" s="68">
        <v>722</v>
      </c>
      <c r="P521" t="s">
        <v>11</v>
      </c>
      <c r="Q521">
        <v>3</v>
      </c>
      <c r="R521">
        <v>1</v>
      </c>
      <c r="S521">
        <v>0</v>
      </c>
      <c r="T521">
        <v>0</v>
      </c>
      <c r="U521">
        <v>722</v>
      </c>
    </row>
    <row r="522" spans="1:21" x14ac:dyDescent="0.25">
      <c r="A522" s="68" t="s">
        <v>11</v>
      </c>
      <c r="B522" s="68">
        <v>3</v>
      </c>
      <c r="C522" s="68">
        <v>1</v>
      </c>
      <c r="D522" s="68">
        <v>0</v>
      </c>
      <c r="E522" s="68">
        <v>1</v>
      </c>
      <c r="F522" s="68">
        <v>4</v>
      </c>
      <c r="P522" t="s">
        <v>11</v>
      </c>
      <c r="Q522">
        <v>3</v>
      </c>
      <c r="R522">
        <v>1</v>
      </c>
      <c r="S522">
        <v>0</v>
      </c>
      <c r="T522">
        <v>1</v>
      </c>
      <c r="U522">
        <v>4</v>
      </c>
    </row>
    <row r="523" spans="1:21" x14ac:dyDescent="0.25">
      <c r="A523" s="68" t="s">
        <v>11</v>
      </c>
      <c r="B523" s="68">
        <v>3</v>
      </c>
      <c r="C523" s="68">
        <v>1</v>
      </c>
      <c r="D523" s="68">
        <v>1</v>
      </c>
      <c r="E523" s="68">
        <v>0</v>
      </c>
      <c r="F523" s="68">
        <v>26</v>
      </c>
      <c r="P523" t="s">
        <v>11</v>
      </c>
      <c r="Q523">
        <v>3</v>
      </c>
      <c r="R523">
        <v>1</v>
      </c>
      <c r="S523">
        <v>1</v>
      </c>
      <c r="T523">
        <v>0</v>
      </c>
      <c r="U523">
        <v>26</v>
      </c>
    </row>
    <row r="524" spans="1:21" x14ac:dyDescent="0.25">
      <c r="A524" s="68" t="s">
        <v>6</v>
      </c>
      <c r="B524" s="68">
        <v>0</v>
      </c>
      <c r="C524" s="68">
        <v>0</v>
      </c>
      <c r="D524" s="68">
        <v>0</v>
      </c>
      <c r="E524" s="68">
        <v>0</v>
      </c>
      <c r="F524" s="68">
        <v>3221</v>
      </c>
      <c r="P524" t="s">
        <v>6</v>
      </c>
      <c r="Q524">
        <v>0</v>
      </c>
      <c r="R524">
        <v>0</v>
      </c>
      <c r="S524">
        <v>0</v>
      </c>
      <c r="T524">
        <v>0</v>
      </c>
      <c r="U524">
        <v>3221</v>
      </c>
    </row>
    <row r="525" spans="1:21" x14ac:dyDescent="0.25">
      <c r="A525" s="68" t="s">
        <v>6</v>
      </c>
      <c r="B525" s="68">
        <v>0</v>
      </c>
      <c r="C525" s="68">
        <v>0</v>
      </c>
      <c r="D525" s="68">
        <v>0</v>
      </c>
      <c r="E525" s="68">
        <v>1</v>
      </c>
      <c r="F525" s="68">
        <v>6529</v>
      </c>
      <c r="P525" t="s">
        <v>6</v>
      </c>
      <c r="Q525">
        <v>0</v>
      </c>
      <c r="R525">
        <v>0</v>
      </c>
      <c r="S525">
        <v>0</v>
      </c>
      <c r="T525">
        <v>1</v>
      </c>
      <c r="U525">
        <v>6529</v>
      </c>
    </row>
    <row r="526" spans="1:21" x14ac:dyDescent="0.25">
      <c r="A526" s="68" t="s">
        <v>6</v>
      </c>
      <c r="B526" s="68">
        <v>0</v>
      </c>
      <c r="C526" s="68">
        <v>0</v>
      </c>
      <c r="D526" s="68">
        <v>1</v>
      </c>
      <c r="E526" s="68">
        <v>0</v>
      </c>
      <c r="F526" s="68">
        <v>1286</v>
      </c>
      <c r="P526" t="s">
        <v>6</v>
      </c>
      <c r="Q526">
        <v>0</v>
      </c>
      <c r="R526">
        <v>0</v>
      </c>
      <c r="S526">
        <v>1</v>
      </c>
      <c r="T526">
        <v>0</v>
      </c>
      <c r="U526">
        <v>1286</v>
      </c>
    </row>
    <row r="527" spans="1:21" x14ac:dyDescent="0.25">
      <c r="A527" s="68" t="s">
        <v>6</v>
      </c>
      <c r="B527" s="68">
        <v>0</v>
      </c>
      <c r="C527" s="68">
        <v>0</v>
      </c>
      <c r="D527" s="68">
        <v>1</v>
      </c>
      <c r="E527" s="68">
        <v>1</v>
      </c>
      <c r="F527" s="68">
        <v>2649</v>
      </c>
      <c r="P527" t="s">
        <v>6</v>
      </c>
      <c r="Q527">
        <v>0</v>
      </c>
      <c r="R527">
        <v>0</v>
      </c>
      <c r="S527">
        <v>1</v>
      </c>
      <c r="T527">
        <v>1</v>
      </c>
      <c r="U527">
        <v>2649</v>
      </c>
    </row>
    <row r="528" spans="1:21" x14ac:dyDescent="0.25">
      <c r="A528" s="68" t="s">
        <v>6</v>
      </c>
      <c r="B528" s="68">
        <v>0</v>
      </c>
      <c r="C528" s="68">
        <v>1</v>
      </c>
      <c r="D528" s="68">
        <v>0</v>
      </c>
      <c r="E528" s="68">
        <v>0</v>
      </c>
      <c r="F528" s="68">
        <v>1439</v>
      </c>
      <c r="P528" t="s">
        <v>6</v>
      </c>
      <c r="Q528">
        <v>0</v>
      </c>
      <c r="R528">
        <v>1</v>
      </c>
      <c r="S528">
        <v>0</v>
      </c>
      <c r="T528">
        <v>0</v>
      </c>
      <c r="U528">
        <v>1439</v>
      </c>
    </row>
    <row r="529" spans="1:21" x14ac:dyDescent="0.25">
      <c r="A529" s="68" t="s">
        <v>6</v>
      </c>
      <c r="B529" s="68">
        <v>0</v>
      </c>
      <c r="C529" s="68">
        <v>1</v>
      </c>
      <c r="D529" s="68">
        <v>0</v>
      </c>
      <c r="E529" s="68">
        <v>1</v>
      </c>
      <c r="F529" s="68">
        <v>1568</v>
      </c>
      <c r="P529" t="s">
        <v>6</v>
      </c>
      <c r="Q529">
        <v>0</v>
      </c>
      <c r="R529">
        <v>1</v>
      </c>
      <c r="S529">
        <v>0</v>
      </c>
      <c r="T529">
        <v>1</v>
      </c>
      <c r="U529">
        <v>1568</v>
      </c>
    </row>
    <row r="530" spans="1:21" x14ac:dyDescent="0.25">
      <c r="A530" s="68" t="s">
        <v>6</v>
      </c>
      <c r="B530" s="68">
        <v>0</v>
      </c>
      <c r="C530" s="68">
        <v>1</v>
      </c>
      <c r="D530" s="68">
        <v>1</v>
      </c>
      <c r="E530" s="68">
        <v>0</v>
      </c>
      <c r="F530" s="68">
        <v>2086</v>
      </c>
      <c r="P530" t="s">
        <v>6</v>
      </c>
      <c r="Q530">
        <v>0</v>
      </c>
      <c r="R530">
        <v>1</v>
      </c>
      <c r="S530">
        <v>1</v>
      </c>
      <c r="T530">
        <v>0</v>
      </c>
      <c r="U530">
        <v>2086</v>
      </c>
    </row>
    <row r="531" spans="1:21" x14ac:dyDescent="0.25">
      <c r="A531" s="68" t="s">
        <v>6</v>
      </c>
      <c r="B531" s="68">
        <v>0</v>
      </c>
      <c r="C531" s="68">
        <v>1</v>
      </c>
      <c r="D531" s="68">
        <v>1</v>
      </c>
      <c r="E531" s="68">
        <v>1</v>
      </c>
      <c r="F531" s="68">
        <v>4475</v>
      </c>
      <c r="P531" t="s">
        <v>6</v>
      </c>
      <c r="Q531">
        <v>0</v>
      </c>
      <c r="R531">
        <v>1</v>
      </c>
      <c r="S531">
        <v>1</v>
      </c>
      <c r="T531">
        <v>1</v>
      </c>
      <c r="U531">
        <v>4475</v>
      </c>
    </row>
    <row r="532" spans="1:21" x14ac:dyDescent="0.25">
      <c r="A532" s="68" t="s">
        <v>6</v>
      </c>
      <c r="B532" s="68">
        <v>1</v>
      </c>
      <c r="C532" s="68">
        <v>0</v>
      </c>
      <c r="D532" s="68">
        <v>0</v>
      </c>
      <c r="E532" s="68">
        <v>0</v>
      </c>
      <c r="F532" s="68">
        <v>493</v>
      </c>
      <c r="P532" t="s">
        <v>6</v>
      </c>
      <c r="Q532">
        <v>1</v>
      </c>
      <c r="R532">
        <v>0</v>
      </c>
      <c r="S532">
        <v>0</v>
      </c>
      <c r="T532">
        <v>0</v>
      </c>
      <c r="U532">
        <v>493</v>
      </c>
    </row>
    <row r="533" spans="1:21" x14ac:dyDescent="0.25">
      <c r="A533" s="68" t="s">
        <v>6</v>
      </c>
      <c r="B533" s="68">
        <v>1</v>
      </c>
      <c r="C533" s="68">
        <v>0</v>
      </c>
      <c r="D533" s="68">
        <v>0</v>
      </c>
      <c r="E533" s="68">
        <v>1</v>
      </c>
      <c r="F533" s="68">
        <v>772</v>
      </c>
      <c r="P533" t="s">
        <v>6</v>
      </c>
      <c r="Q533">
        <v>1</v>
      </c>
      <c r="R533">
        <v>0</v>
      </c>
      <c r="S533">
        <v>0</v>
      </c>
      <c r="T533">
        <v>1</v>
      </c>
      <c r="U533">
        <v>772</v>
      </c>
    </row>
    <row r="534" spans="1:21" x14ac:dyDescent="0.25">
      <c r="A534" s="68" t="s">
        <v>6</v>
      </c>
      <c r="B534" s="68">
        <v>1</v>
      </c>
      <c r="C534" s="68">
        <v>0</v>
      </c>
      <c r="D534" s="68">
        <v>1</v>
      </c>
      <c r="E534" s="68">
        <v>0</v>
      </c>
      <c r="F534" s="68">
        <v>80</v>
      </c>
      <c r="P534" t="s">
        <v>6</v>
      </c>
      <c r="Q534">
        <v>1</v>
      </c>
      <c r="R534">
        <v>0</v>
      </c>
      <c r="S534">
        <v>1</v>
      </c>
      <c r="T534">
        <v>0</v>
      </c>
      <c r="U534">
        <v>80</v>
      </c>
    </row>
    <row r="535" spans="1:21" x14ac:dyDescent="0.25">
      <c r="A535" s="68" t="s">
        <v>6</v>
      </c>
      <c r="B535" s="68">
        <v>1</v>
      </c>
      <c r="C535" s="68">
        <v>0</v>
      </c>
      <c r="D535" s="68">
        <v>1</v>
      </c>
      <c r="E535" s="68">
        <v>1</v>
      </c>
      <c r="F535" s="68">
        <v>154</v>
      </c>
      <c r="P535" t="s">
        <v>6</v>
      </c>
      <c r="Q535">
        <v>1</v>
      </c>
      <c r="R535">
        <v>0</v>
      </c>
      <c r="S535">
        <v>1</v>
      </c>
      <c r="T535">
        <v>1</v>
      </c>
      <c r="U535">
        <v>154</v>
      </c>
    </row>
    <row r="536" spans="1:21" x14ac:dyDescent="0.25">
      <c r="A536" s="68" t="s">
        <v>6</v>
      </c>
      <c r="B536" s="68">
        <v>1</v>
      </c>
      <c r="C536" s="68">
        <v>1</v>
      </c>
      <c r="D536" s="68">
        <v>0</v>
      </c>
      <c r="E536" s="68">
        <v>0</v>
      </c>
      <c r="F536" s="68">
        <v>250</v>
      </c>
      <c r="P536" t="s">
        <v>6</v>
      </c>
      <c r="Q536">
        <v>1</v>
      </c>
      <c r="R536">
        <v>1</v>
      </c>
      <c r="S536">
        <v>0</v>
      </c>
      <c r="T536">
        <v>0</v>
      </c>
      <c r="U536">
        <v>250</v>
      </c>
    </row>
    <row r="537" spans="1:21" x14ac:dyDescent="0.25">
      <c r="A537" s="68" t="s">
        <v>6</v>
      </c>
      <c r="B537" s="68">
        <v>1</v>
      </c>
      <c r="C537" s="68">
        <v>1</v>
      </c>
      <c r="D537" s="68">
        <v>0</v>
      </c>
      <c r="E537" s="68">
        <v>1</v>
      </c>
      <c r="F537" s="68">
        <v>176</v>
      </c>
      <c r="P537" t="s">
        <v>6</v>
      </c>
      <c r="Q537">
        <v>1</v>
      </c>
      <c r="R537">
        <v>1</v>
      </c>
      <c r="S537">
        <v>0</v>
      </c>
      <c r="T537">
        <v>1</v>
      </c>
      <c r="U537">
        <v>176</v>
      </c>
    </row>
    <row r="538" spans="1:21" x14ac:dyDescent="0.25">
      <c r="A538" s="68" t="s">
        <v>6</v>
      </c>
      <c r="B538" s="68">
        <v>1</v>
      </c>
      <c r="C538" s="68">
        <v>1</v>
      </c>
      <c r="D538" s="68">
        <v>1</v>
      </c>
      <c r="E538" s="68">
        <v>0</v>
      </c>
      <c r="F538" s="68">
        <v>161</v>
      </c>
      <c r="P538" t="s">
        <v>6</v>
      </c>
      <c r="Q538">
        <v>1</v>
      </c>
      <c r="R538">
        <v>1</v>
      </c>
      <c r="S538">
        <v>1</v>
      </c>
      <c r="T538">
        <v>0</v>
      </c>
      <c r="U538">
        <v>161</v>
      </c>
    </row>
    <row r="539" spans="1:21" x14ac:dyDescent="0.25">
      <c r="A539" s="68" t="s">
        <v>6</v>
      </c>
      <c r="B539" s="68">
        <v>1</v>
      </c>
      <c r="C539" s="68">
        <v>1</v>
      </c>
      <c r="D539" s="68">
        <v>1</v>
      </c>
      <c r="E539" s="68">
        <v>1</v>
      </c>
      <c r="F539" s="68">
        <v>256</v>
      </c>
      <c r="P539" t="s">
        <v>6</v>
      </c>
      <c r="Q539">
        <v>1</v>
      </c>
      <c r="R539">
        <v>1</v>
      </c>
      <c r="S539">
        <v>1</v>
      </c>
      <c r="T539">
        <v>1</v>
      </c>
      <c r="U539">
        <v>256</v>
      </c>
    </row>
    <row r="540" spans="1:21" x14ac:dyDescent="0.25">
      <c r="A540" s="68" t="s">
        <v>6</v>
      </c>
      <c r="B540" s="68">
        <v>2</v>
      </c>
      <c r="C540" s="68">
        <v>0</v>
      </c>
      <c r="D540" s="68">
        <v>0</v>
      </c>
      <c r="E540" s="68">
        <v>0</v>
      </c>
      <c r="F540" s="68">
        <v>371</v>
      </c>
      <c r="P540" t="s">
        <v>6</v>
      </c>
      <c r="Q540">
        <v>2</v>
      </c>
      <c r="R540">
        <v>0</v>
      </c>
      <c r="S540">
        <v>0</v>
      </c>
      <c r="T540">
        <v>0</v>
      </c>
      <c r="U540">
        <v>371</v>
      </c>
    </row>
    <row r="541" spans="1:21" x14ac:dyDescent="0.25">
      <c r="A541" s="68" t="s">
        <v>6</v>
      </c>
      <c r="B541" s="68">
        <v>2</v>
      </c>
      <c r="C541" s="68">
        <v>0</v>
      </c>
      <c r="D541" s="68">
        <v>0</v>
      </c>
      <c r="E541" s="68">
        <v>1</v>
      </c>
      <c r="F541" s="68">
        <v>387</v>
      </c>
      <c r="P541" t="s">
        <v>6</v>
      </c>
      <c r="Q541">
        <v>2</v>
      </c>
      <c r="R541">
        <v>0</v>
      </c>
      <c r="S541">
        <v>0</v>
      </c>
      <c r="T541">
        <v>1</v>
      </c>
      <c r="U541">
        <v>387</v>
      </c>
    </row>
    <row r="542" spans="1:21" x14ac:dyDescent="0.25">
      <c r="A542" s="68" t="s">
        <v>6</v>
      </c>
      <c r="B542" s="68">
        <v>2</v>
      </c>
      <c r="C542" s="68">
        <v>0</v>
      </c>
      <c r="D542" s="68">
        <v>1</v>
      </c>
      <c r="E542" s="68">
        <v>0</v>
      </c>
      <c r="F542" s="68">
        <v>48</v>
      </c>
      <c r="P542" t="s">
        <v>6</v>
      </c>
      <c r="Q542">
        <v>2</v>
      </c>
      <c r="R542">
        <v>0</v>
      </c>
      <c r="S542">
        <v>1</v>
      </c>
      <c r="T542">
        <v>0</v>
      </c>
      <c r="U542">
        <v>48</v>
      </c>
    </row>
    <row r="543" spans="1:21" x14ac:dyDescent="0.25">
      <c r="A543" s="68" t="s">
        <v>6</v>
      </c>
      <c r="B543" s="68">
        <v>2</v>
      </c>
      <c r="C543" s="68">
        <v>0</v>
      </c>
      <c r="D543" s="68">
        <v>1</v>
      </c>
      <c r="E543" s="68">
        <v>1</v>
      </c>
      <c r="F543" s="68">
        <v>87</v>
      </c>
      <c r="P543" t="s">
        <v>6</v>
      </c>
      <c r="Q543">
        <v>2</v>
      </c>
      <c r="R543">
        <v>0</v>
      </c>
      <c r="S543">
        <v>1</v>
      </c>
      <c r="T543">
        <v>1</v>
      </c>
      <c r="U543">
        <v>87</v>
      </c>
    </row>
    <row r="544" spans="1:21" x14ac:dyDescent="0.25">
      <c r="A544" s="68" t="s">
        <v>6</v>
      </c>
      <c r="B544" s="68">
        <v>2</v>
      </c>
      <c r="C544" s="68">
        <v>1</v>
      </c>
      <c r="D544" s="68">
        <v>0</v>
      </c>
      <c r="E544" s="68">
        <v>0</v>
      </c>
      <c r="F544" s="68">
        <v>166</v>
      </c>
      <c r="P544" t="s">
        <v>6</v>
      </c>
      <c r="Q544">
        <v>2</v>
      </c>
      <c r="R544">
        <v>1</v>
      </c>
      <c r="S544">
        <v>0</v>
      </c>
      <c r="T544">
        <v>0</v>
      </c>
      <c r="U544">
        <v>166</v>
      </c>
    </row>
    <row r="545" spans="1:21" x14ac:dyDescent="0.25">
      <c r="A545" s="68" t="s">
        <v>6</v>
      </c>
      <c r="B545" s="68">
        <v>2</v>
      </c>
      <c r="C545" s="68">
        <v>1</v>
      </c>
      <c r="D545" s="68">
        <v>0</v>
      </c>
      <c r="E545" s="68">
        <v>1</v>
      </c>
      <c r="F545" s="68">
        <v>113</v>
      </c>
      <c r="P545" t="s">
        <v>6</v>
      </c>
      <c r="Q545">
        <v>2</v>
      </c>
      <c r="R545">
        <v>1</v>
      </c>
      <c r="S545">
        <v>0</v>
      </c>
      <c r="T545">
        <v>1</v>
      </c>
      <c r="U545">
        <v>113</v>
      </c>
    </row>
    <row r="546" spans="1:21" x14ac:dyDescent="0.25">
      <c r="A546" s="68" t="s">
        <v>6</v>
      </c>
      <c r="B546" s="68">
        <v>2</v>
      </c>
      <c r="C546" s="68">
        <v>1</v>
      </c>
      <c r="D546" s="68">
        <v>1</v>
      </c>
      <c r="E546" s="68">
        <v>0</v>
      </c>
      <c r="F546" s="68">
        <v>93</v>
      </c>
      <c r="P546" t="s">
        <v>6</v>
      </c>
      <c r="Q546">
        <v>2</v>
      </c>
      <c r="R546">
        <v>1</v>
      </c>
      <c r="S546">
        <v>1</v>
      </c>
      <c r="T546">
        <v>0</v>
      </c>
      <c r="U546">
        <v>93</v>
      </c>
    </row>
    <row r="547" spans="1:21" x14ac:dyDescent="0.25">
      <c r="A547" s="68" t="s">
        <v>6</v>
      </c>
      <c r="B547" s="68">
        <v>2</v>
      </c>
      <c r="C547" s="68">
        <v>1</v>
      </c>
      <c r="D547" s="68">
        <v>1</v>
      </c>
      <c r="E547" s="68">
        <v>1</v>
      </c>
      <c r="F547" s="68">
        <v>121</v>
      </c>
      <c r="P547" t="s">
        <v>6</v>
      </c>
      <c r="Q547">
        <v>2</v>
      </c>
      <c r="R547">
        <v>1</v>
      </c>
      <c r="S547">
        <v>1</v>
      </c>
      <c r="T547">
        <v>1</v>
      </c>
      <c r="U547">
        <v>121</v>
      </c>
    </row>
    <row r="548" spans="1:21" x14ac:dyDescent="0.25">
      <c r="A548" s="68" t="s">
        <v>6</v>
      </c>
      <c r="B548" s="68">
        <v>3</v>
      </c>
      <c r="C548" s="68">
        <v>0</v>
      </c>
      <c r="D548" s="68">
        <v>0</v>
      </c>
      <c r="E548" s="68">
        <v>0</v>
      </c>
      <c r="F548" s="68">
        <v>378</v>
      </c>
      <c r="P548" t="s">
        <v>6</v>
      </c>
      <c r="Q548">
        <v>3</v>
      </c>
      <c r="R548">
        <v>0</v>
      </c>
      <c r="S548">
        <v>0</v>
      </c>
      <c r="T548">
        <v>0</v>
      </c>
      <c r="U548">
        <v>378</v>
      </c>
    </row>
    <row r="549" spans="1:21" x14ac:dyDescent="0.25">
      <c r="A549" s="68" t="s">
        <v>6</v>
      </c>
      <c r="B549" s="68">
        <v>3</v>
      </c>
      <c r="C549" s="68">
        <v>0</v>
      </c>
      <c r="D549" s="68">
        <v>0</v>
      </c>
      <c r="E549" s="68">
        <v>1</v>
      </c>
      <c r="F549" s="68">
        <v>309</v>
      </c>
      <c r="P549" t="s">
        <v>6</v>
      </c>
      <c r="Q549">
        <v>3</v>
      </c>
      <c r="R549">
        <v>0</v>
      </c>
      <c r="S549">
        <v>0</v>
      </c>
      <c r="T549">
        <v>1</v>
      </c>
      <c r="U549">
        <v>309</v>
      </c>
    </row>
    <row r="550" spans="1:21" x14ac:dyDescent="0.25">
      <c r="A550" s="68" t="s">
        <v>6</v>
      </c>
      <c r="B550" s="68">
        <v>3</v>
      </c>
      <c r="C550" s="68">
        <v>0</v>
      </c>
      <c r="D550" s="68">
        <v>1</v>
      </c>
      <c r="E550" s="68">
        <v>0</v>
      </c>
      <c r="F550" s="68">
        <v>30</v>
      </c>
      <c r="P550" t="s">
        <v>6</v>
      </c>
      <c r="Q550">
        <v>3</v>
      </c>
      <c r="R550">
        <v>0</v>
      </c>
      <c r="S550">
        <v>1</v>
      </c>
      <c r="T550">
        <v>0</v>
      </c>
      <c r="U550">
        <v>30</v>
      </c>
    </row>
    <row r="551" spans="1:21" x14ac:dyDescent="0.25">
      <c r="A551" s="68" t="s">
        <v>6</v>
      </c>
      <c r="B551" s="68">
        <v>3</v>
      </c>
      <c r="C551" s="68">
        <v>0</v>
      </c>
      <c r="D551" s="68">
        <v>1</v>
      </c>
      <c r="E551" s="68">
        <v>1</v>
      </c>
      <c r="F551" s="68">
        <v>38</v>
      </c>
      <c r="P551" t="s">
        <v>6</v>
      </c>
      <c r="Q551">
        <v>3</v>
      </c>
      <c r="R551">
        <v>0</v>
      </c>
      <c r="S551">
        <v>1</v>
      </c>
      <c r="T551">
        <v>1</v>
      </c>
      <c r="U551">
        <v>38</v>
      </c>
    </row>
    <row r="552" spans="1:21" x14ac:dyDescent="0.25">
      <c r="A552" s="68" t="s">
        <v>6</v>
      </c>
      <c r="B552" s="68">
        <v>3</v>
      </c>
      <c r="C552" s="68">
        <v>1</v>
      </c>
      <c r="D552" s="68">
        <v>0</v>
      </c>
      <c r="E552" s="68">
        <v>0</v>
      </c>
      <c r="F552" s="68">
        <v>204</v>
      </c>
      <c r="P552" t="s">
        <v>6</v>
      </c>
      <c r="Q552">
        <v>3</v>
      </c>
      <c r="R552">
        <v>1</v>
      </c>
      <c r="S552">
        <v>0</v>
      </c>
      <c r="T552">
        <v>0</v>
      </c>
      <c r="U552">
        <v>204</v>
      </c>
    </row>
    <row r="553" spans="1:21" x14ac:dyDescent="0.25">
      <c r="A553" s="68" t="s">
        <v>6</v>
      </c>
      <c r="B553" s="68">
        <v>3</v>
      </c>
      <c r="C553" s="68">
        <v>1</v>
      </c>
      <c r="D553" s="68">
        <v>0</v>
      </c>
      <c r="E553" s="68">
        <v>1</v>
      </c>
      <c r="F553" s="68">
        <v>108</v>
      </c>
      <c r="P553" t="s">
        <v>6</v>
      </c>
      <c r="Q553">
        <v>3</v>
      </c>
      <c r="R553">
        <v>1</v>
      </c>
      <c r="S553">
        <v>0</v>
      </c>
      <c r="T553">
        <v>1</v>
      </c>
      <c r="U553">
        <v>108</v>
      </c>
    </row>
    <row r="554" spans="1:21" x14ac:dyDescent="0.25">
      <c r="A554" s="68" t="s">
        <v>6</v>
      </c>
      <c r="B554" s="68">
        <v>3</v>
      </c>
      <c r="C554" s="68">
        <v>1</v>
      </c>
      <c r="D554" s="68">
        <v>1</v>
      </c>
      <c r="E554" s="68">
        <v>0</v>
      </c>
      <c r="F554" s="68">
        <v>46</v>
      </c>
      <c r="P554" t="s">
        <v>6</v>
      </c>
      <c r="Q554">
        <v>3</v>
      </c>
      <c r="R554">
        <v>1</v>
      </c>
      <c r="S554">
        <v>1</v>
      </c>
      <c r="T554">
        <v>0</v>
      </c>
      <c r="U554">
        <v>46</v>
      </c>
    </row>
    <row r="555" spans="1:21" x14ac:dyDescent="0.25">
      <c r="A555" s="68" t="s">
        <v>6</v>
      </c>
      <c r="B555" s="68">
        <v>3</v>
      </c>
      <c r="C555" s="68">
        <v>1</v>
      </c>
      <c r="D555" s="68">
        <v>1</v>
      </c>
      <c r="E555" s="68">
        <v>1</v>
      </c>
      <c r="F555" s="68">
        <v>42</v>
      </c>
      <c r="P555" t="s">
        <v>6</v>
      </c>
      <c r="Q555">
        <v>3</v>
      </c>
      <c r="R555">
        <v>1</v>
      </c>
      <c r="S555">
        <v>1</v>
      </c>
      <c r="T555">
        <v>1</v>
      </c>
      <c r="U555">
        <v>42</v>
      </c>
    </row>
    <row r="556" spans="1:21" x14ac:dyDescent="0.25">
      <c r="A556" s="68" t="s">
        <v>113</v>
      </c>
      <c r="B556" s="68">
        <v>0</v>
      </c>
      <c r="C556" s="68">
        <v>0</v>
      </c>
      <c r="D556" s="68">
        <v>0</v>
      </c>
      <c r="E556" s="68">
        <v>0</v>
      </c>
      <c r="F556" s="68">
        <v>2085</v>
      </c>
      <c r="P556" t="s">
        <v>113</v>
      </c>
      <c r="Q556">
        <v>0</v>
      </c>
      <c r="R556">
        <v>0</v>
      </c>
      <c r="S556">
        <v>0</v>
      </c>
      <c r="T556">
        <v>0</v>
      </c>
      <c r="U556">
        <v>2085</v>
      </c>
    </row>
    <row r="557" spans="1:21" x14ac:dyDescent="0.25">
      <c r="A557" s="68" t="s">
        <v>113</v>
      </c>
      <c r="B557" s="68">
        <v>0</v>
      </c>
      <c r="C557" s="68">
        <v>0</v>
      </c>
      <c r="D557" s="68">
        <v>0</v>
      </c>
      <c r="E557" s="68">
        <v>1</v>
      </c>
      <c r="F557" s="68">
        <v>40</v>
      </c>
      <c r="P557" t="s">
        <v>113</v>
      </c>
      <c r="Q557">
        <v>0</v>
      </c>
      <c r="R557">
        <v>0</v>
      </c>
      <c r="S557">
        <v>0</v>
      </c>
      <c r="T557">
        <v>1</v>
      </c>
      <c r="U557">
        <v>40</v>
      </c>
    </row>
    <row r="558" spans="1:21" x14ac:dyDescent="0.25">
      <c r="A558" s="68" t="s">
        <v>113</v>
      </c>
      <c r="B558" s="68">
        <v>0</v>
      </c>
      <c r="C558" s="68">
        <v>0</v>
      </c>
      <c r="D558" s="68">
        <v>1</v>
      </c>
      <c r="E558" s="68">
        <v>0</v>
      </c>
      <c r="F558" s="68">
        <v>2636</v>
      </c>
      <c r="P558" t="s">
        <v>113</v>
      </c>
      <c r="Q558">
        <v>0</v>
      </c>
      <c r="R558">
        <v>0</v>
      </c>
      <c r="S558">
        <v>1</v>
      </c>
      <c r="T558">
        <v>0</v>
      </c>
      <c r="U558">
        <v>2636</v>
      </c>
    </row>
    <row r="559" spans="1:21" x14ac:dyDescent="0.25">
      <c r="A559" s="68" t="s">
        <v>113</v>
      </c>
      <c r="B559" s="68">
        <v>0</v>
      </c>
      <c r="C559" s="68">
        <v>0</v>
      </c>
      <c r="D559" s="68">
        <v>1</v>
      </c>
      <c r="E559" s="68">
        <v>1</v>
      </c>
      <c r="F559" s="68">
        <v>95</v>
      </c>
      <c r="P559" t="s">
        <v>113</v>
      </c>
      <c r="Q559">
        <v>0</v>
      </c>
      <c r="R559">
        <v>0</v>
      </c>
      <c r="S559">
        <v>1</v>
      </c>
      <c r="T559">
        <v>1</v>
      </c>
      <c r="U559">
        <v>95</v>
      </c>
    </row>
    <row r="560" spans="1:21" x14ac:dyDescent="0.25">
      <c r="A560" s="68" t="s">
        <v>113</v>
      </c>
      <c r="B560" s="68">
        <v>0</v>
      </c>
      <c r="C560" s="68">
        <v>1</v>
      </c>
      <c r="D560" s="68">
        <v>0</v>
      </c>
      <c r="E560" s="68">
        <v>0</v>
      </c>
      <c r="F560" s="68">
        <v>450</v>
      </c>
      <c r="P560" t="s">
        <v>113</v>
      </c>
      <c r="Q560">
        <v>0</v>
      </c>
      <c r="R560">
        <v>1</v>
      </c>
      <c r="S560">
        <v>0</v>
      </c>
      <c r="T560">
        <v>0</v>
      </c>
      <c r="U560">
        <v>450</v>
      </c>
    </row>
    <row r="561" spans="1:21" x14ac:dyDescent="0.25">
      <c r="A561" s="68" t="s">
        <v>113</v>
      </c>
      <c r="B561" s="68">
        <v>0</v>
      </c>
      <c r="C561" s="68">
        <v>1</v>
      </c>
      <c r="D561" s="68">
        <v>0</v>
      </c>
      <c r="E561" s="68">
        <v>1</v>
      </c>
      <c r="F561" s="68">
        <v>5</v>
      </c>
      <c r="P561" t="s">
        <v>113</v>
      </c>
      <c r="Q561">
        <v>0</v>
      </c>
      <c r="R561">
        <v>1</v>
      </c>
      <c r="S561">
        <v>0</v>
      </c>
      <c r="T561">
        <v>1</v>
      </c>
      <c r="U561">
        <v>5</v>
      </c>
    </row>
    <row r="562" spans="1:21" x14ac:dyDescent="0.25">
      <c r="A562" s="68" t="s">
        <v>113</v>
      </c>
      <c r="B562" s="68">
        <v>0</v>
      </c>
      <c r="C562" s="68">
        <v>1</v>
      </c>
      <c r="D562" s="68">
        <v>1</v>
      </c>
      <c r="E562" s="68">
        <v>0</v>
      </c>
      <c r="F562" s="68">
        <v>3375</v>
      </c>
      <c r="P562" t="s">
        <v>113</v>
      </c>
      <c r="Q562">
        <v>0</v>
      </c>
      <c r="R562">
        <v>1</v>
      </c>
      <c r="S562">
        <v>1</v>
      </c>
      <c r="T562">
        <v>0</v>
      </c>
      <c r="U562">
        <v>3375</v>
      </c>
    </row>
    <row r="563" spans="1:21" x14ac:dyDescent="0.25">
      <c r="A563" s="68" t="s">
        <v>113</v>
      </c>
      <c r="B563" s="68">
        <v>0</v>
      </c>
      <c r="C563" s="68">
        <v>1</v>
      </c>
      <c r="D563" s="68">
        <v>1</v>
      </c>
      <c r="E563" s="68">
        <v>1</v>
      </c>
      <c r="F563" s="68">
        <v>30</v>
      </c>
      <c r="P563" t="s">
        <v>113</v>
      </c>
      <c r="Q563">
        <v>0</v>
      </c>
      <c r="R563">
        <v>1</v>
      </c>
      <c r="S563">
        <v>1</v>
      </c>
      <c r="T563">
        <v>1</v>
      </c>
      <c r="U563">
        <v>30</v>
      </c>
    </row>
    <row r="564" spans="1:21" x14ac:dyDescent="0.25">
      <c r="A564" s="68" t="s">
        <v>113</v>
      </c>
      <c r="B564" s="68">
        <v>1</v>
      </c>
      <c r="C564" s="68">
        <v>0</v>
      </c>
      <c r="D564" s="68">
        <v>0</v>
      </c>
      <c r="E564" s="68">
        <v>0</v>
      </c>
      <c r="F564" s="68">
        <v>432</v>
      </c>
      <c r="P564" t="s">
        <v>113</v>
      </c>
      <c r="Q564">
        <v>1</v>
      </c>
      <c r="R564">
        <v>0</v>
      </c>
      <c r="S564">
        <v>0</v>
      </c>
      <c r="T564">
        <v>0</v>
      </c>
      <c r="U564">
        <v>432</v>
      </c>
    </row>
    <row r="565" spans="1:21" x14ac:dyDescent="0.25">
      <c r="A565" s="68" t="s">
        <v>113</v>
      </c>
      <c r="B565" s="68">
        <v>1</v>
      </c>
      <c r="C565" s="68">
        <v>0</v>
      </c>
      <c r="D565" s="68">
        <v>0</v>
      </c>
      <c r="E565" s="68">
        <v>1</v>
      </c>
      <c r="F565" s="68">
        <v>14</v>
      </c>
      <c r="P565" t="s">
        <v>113</v>
      </c>
      <c r="Q565">
        <v>1</v>
      </c>
      <c r="R565">
        <v>0</v>
      </c>
      <c r="S565">
        <v>0</v>
      </c>
      <c r="T565">
        <v>1</v>
      </c>
      <c r="U565">
        <v>14</v>
      </c>
    </row>
    <row r="566" spans="1:21" x14ac:dyDescent="0.25">
      <c r="A566" s="68" t="s">
        <v>113</v>
      </c>
      <c r="B566" s="68">
        <v>1</v>
      </c>
      <c r="C566" s="68">
        <v>0</v>
      </c>
      <c r="D566" s="68">
        <v>1</v>
      </c>
      <c r="E566" s="68">
        <v>0</v>
      </c>
      <c r="F566" s="68">
        <v>458</v>
      </c>
      <c r="P566" t="s">
        <v>113</v>
      </c>
      <c r="Q566">
        <v>1</v>
      </c>
      <c r="R566">
        <v>0</v>
      </c>
      <c r="S566">
        <v>1</v>
      </c>
      <c r="T566">
        <v>0</v>
      </c>
      <c r="U566">
        <v>458</v>
      </c>
    </row>
    <row r="567" spans="1:21" x14ac:dyDescent="0.25">
      <c r="A567" s="68" t="s">
        <v>113</v>
      </c>
      <c r="B567" s="68">
        <v>1</v>
      </c>
      <c r="C567" s="68">
        <v>0</v>
      </c>
      <c r="D567" s="68">
        <v>1</v>
      </c>
      <c r="E567" s="68">
        <v>1</v>
      </c>
      <c r="F567" s="68">
        <v>14</v>
      </c>
      <c r="P567" t="s">
        <v>113</v>
      </c>
      <c r="Q567">
        <v>1</v>
      </c>
      <c r="R567">
        <v>0</v>
      </c>
      <c r="S567">
        <v>1</v>
      </c>
      <c r="T567">
        <v>1</v>
      </c>
      <c r="U567">
        <v>14</v>
      </c>
    </row>
    <row r="568" spans="1:21" x14ac:dyDescent="0.25">
      <c r="A568" s="68" t="s">
        <v>113</v>
      </c>
      <c r="B568" s="68">
        <v>1</v>
      </c>
      <c r="C568" s="68">
        <v>1</v>
      </c>
      <c r="D568" s="68">
        <v>0</v>
      </c>
      <c r="E568" s="68">
        <v>0</v>
      </c>
      <c r="F568" s="68">
        <v>80</v>
      </c>
      <c r="P568" t="s">
        <v>113</v>
      </c>
      <c r="Q568">
        <v>1</v>
      </c>
      <c r="R568">
        <v>1</v>
      </c>
      <c r="S568">
        <v>0</v>
      </c>
      <c r="T568">
        <v>0</v>
      </c>
      <c r="U568">
        <v>80</v>
      </c>
    </row>
    <row r="569" spans="1:21" x14ac:dyDescent="0.25">
      <c r="A569" s="68" t="s">
        <v>113</v>
      </c>
      <c r="B569" s="68">
        <v>1</v>
      </c>
      <c r="C569" s="68">
        <v>1</v>
      </c>
      <c r="D569" s="68">
        <v>1</v>
      </c>
      <c r="E569" s="68">
        <v>0</v>
      </c>
      <c r="F569" s="68">
        <v>503</v>
      </c>
      <c r="P569" t="s">
        <v>113</v>
      </c>
      <c r="Q569">
        <v>1</v>
      </c>
      <c r="R569">
        <v>1</v>
      </c>
      <c r="S569">
        <v>1</v>
      </c>
      <c r="T569">
        <v>0</v>
      </c>
      <c r="U569">
        <v>503</v>
      </c>
    </row>
    <row r="570" spans="1:21" x14ac:dyDescent="0.25">
      <c r="A570" s="68" t="s">
        <v>113</v>
      </c>
      <c r="B570" s="68">
        <v>1</v>
      </c>
      <c r="C570" s="68">
        <v>1</v>
      </c>
      <c r="D570" s="68">
        <v>1</v>
      </c>
      <c r="E570" s="68">
        <v>1</v>
      </c>
      <c r="F570" s="68">
        <v>4</v>
      </c>
      <c r="P570" t="s">
        <v>113</v>
      </c>
      <c r="Q570">
        <v>1</v>
      </c>
      <c r="R570">
        <v>1</v>
      </c>
      <c r="S570">
        <v>1</v>
      </c>
      <c r="T570">
        <v>1</v>
      </c>
      <c r="U570">
        <v>4</v>
      </c>
    </row>
    <row r="571" spans="1:21" x14ac:dyDescent="0.25">
      <c r="A571" s="68" t="s">
        <v>113</v>
      </c>
      <c r="B571" s="68">
        <v>2</v>
      </c>
      <c r="C571" s="68">
        <v>0</v>
      </c>
      <c r="D571" s="68">
        <v>0</v>
      </c>
      <c r="E571" s="68">
        <v>0</v>
      </c>
      <c r="F571" s="68">
        <v>266</v>
      </c>
      <c r="P571" t="s">
        <v>113</v>
      </c>
      <c r="Q571">
        <v>2</v>
      </c>
      <c r="R571">
        <v>0</v>
      </c>
      <c r="S571">
        <v>0</v>
      </c>
      <c r="T571">
        <v>0</v>
      </c>
      <c r="U571">
        <v>266</v>
      </c>
    </row>
    <row r="572" spans="1:21" x14ac:dyDescent="0.25">
      <c r="A572" s="68" t="s">
        <v>113</v>
      </c>
      <c r="B572" s="68">
        <v>2</v>
      </c>
      <c r="C572" s="68">
        <v>0</v>
      </c>
      <c r="D572" s="68">
        <v>0</v>
      </c>
      <c r="E572" s="68">
        <v>1</v>
      </c>
      <c r="F572" s="68">
        <v>9</v>
      </c>
      <c r="P572" t="s">
        <v>113</v>
      </c>
      <c r="Q572">
        <v>2</v>
      </c>
      <c r="R572">
        <v>0</v>
      </c>
      <c r="S572">
        <v>0</v>
      </c>
      <c r="T572">
        <v>1</v>
      </c>
      <c r="U572">
        <v>9</v>
      </c>
    </row>
    <row r="573" spans="1:21" x14ac:dyDescent="0.25">
      <c r="A573" s="68" t="s">
        <v>113</v>
      </c>
      <c r="B573" s="68">
        <v>2</v>
      </c>
      <c r="C573" s="68">
        <v>0</v>
      </c>
      <c r="D573" s="68">
        <v>1</v>
      </c>
      <c r="E573" s="68">
        <v>0</v>
      </c>
      <c r="F573" s="68">
        <v>241</v>
      </c>
      <c r="P573" t="s">
        <v>113</v>
      </c>
      <c r="Q573">
        <v>2</v>
      </c>
      <c r="R573">
        <v>0</v>
      </c>
      <c r="S573">
        <v>1</v>
      </c>
      <c r="T573">
        <v>0</v>
      </c>
      <c r="U573">
        <v>241</v>
      </c>
    </row>
    <row r="574" spans="1:21" x14ac:dyDescent="0.25">
      <c r="A574" s="68" t="s">
        <v>113</v>
      </c>
      <c r="B574" s="68">
        <v>2</v>
      </c>
      <c r="C574" s="68">
        <v>0</v>
      </c>
      <c r="D574" s="68">
        <v>1</v>
      </c>
      <c r="E574" s="68">
        <v>1</v>
      </c>
      <c r="F574" s="68">
        <v>14</v>
      </c>
      <c r="P574" t="s">
        <v>113</v>
      </c>
      <c r="Q574">
        <v>2</v>
      </c>
      <c r="R574">
        <v>0</v>
      </c>
      <c r="S574">
        <v>1</v>
      </c>
      <c r="T574">
        <v>1</v>
      </c>
      <c r="U574">
        <v>14</v>
      </c>
    </row>
    <row r="575" spans="1:21" x14ac:dyDescent="0.25">
      <c r="A575" s="68" t="s">
        <v>113</v>
      </c>
      <c r="B575" s="68">
        <v>2</v>
      </c>
      <c r="C575" s="68">
        <v>1</v>
      </c>
      <c r="D575" s="68">
        <v>0</v>
      </c>
      <c r="E575" s="68">
        <v>0</v>
      </c>
      <c r="F575" s="68">
        <v>49</v>
      </c>
      <c r="P575" t="s">
        <v>113</v>
      </c>
      <c r="Q575">
        <v>2</v>
      </c>
      <c r="R575">
        <v>1</v>
      </c>
      <c r="S575">
        <v>0</v>
      </c>
      <c r="T575">
        <v>0</v>
      </c>
      <c r="U575">
        <v>49</v>
      </c>
    </row>
    <row r="576" spans="1:21" x14ac:dyDescent="0.25">
      <c r="A576" s="68" t="s">
        <v>113</v>
      </c>
      <c r="B576" s="68">
        <v>2</v>
      </c>
      <c r="C576" s="68">
        <v>1</v>
      </c>
      <c r="D576" s="68">
        <v>1</v>
      </c>
      <c r="E576" s="68">
        <v>0</v>
      </c>
      <c r="F576" s="68">
        <v>231</v>
      </c>
      <c r="P576" t="s">
        <v>113</v>
      </c>
      <c r="Q576">
        <v>2</v>
      </c>
      <c r="R576">
        <v>1</v>
      </c>
      <c r="S576">
        <v>1</v>
      </c>
      <c r="T576">
        <v>0</v>
      </c>
      <c r="U576">
        <v>231</v>
      </c>
    </row>
    <row r="577" spans="1:21" x14ac:dyDescent="0.25">
      <c r="A577" s="68" t="s">
        <v>113</v>
      </c>
      <c r="B577" s="68">
        <v>2</v>
      </c>
      <c r="C577" s="68">
        <v>1</v>
      </c>
      <c r="D577" s="68">
        <v>1</v>
      </c>
      <c r="E577" s="68">
        <v>1</v>
      </c>
      <c r="F577" s="68">
        <v>5</v>
      </c>
      <c r="P577" t="s">
        <v>113</v>
      </c>
      <c r="Q577">
        <v>2</v>
      </c>
      <c r="R577">
        <v>1</v>
      </c>
      <c r="S577">
        <v>1</v>
      </c>
      <c r="T577">
        <v>1</v>
      </c>
      <c r="U577">
        <v>5</v>
      </c>
    </row>
    <row r="578" spans="1:21" x14ac:dyDescent="0.25">
      <c r="A578" s="68" t="s">
        <v>113</v>
      </c>
      <c r="B578" s="68">
        <v>3</v>
      </c>
      <c r="C578" s="68">
        <v>0</v>
      </c>
      <c r="D578" s="68">
        <v>0</v>
      </c>
      <c r="E578" s="68">
        <v>0</v>
      </c>
      <c r="F578" s="68">
        <v>258</v>
      </c>
      <c r="P578" t="s">
        <v>113</v>
      </c>
      <c r="Q578">
        <v>3</v>
      </c>
      <c r="R578">
        <v>0</v>
      </c>
      <c r="S578">
        <v>0</v>
      </c>
      <c r="T578">
        <v>0</v>
      </c>
      <c r="U578">
        <v>258</v>
      </c>
    </row>
    <row r="579" spans="1:21" x14ac:dyDescent="0.25">
      <c r="A579" s="68" t="s">
        <v>113</v>
      </c>
      <c r="B579" s="68">
        <v>3</v>
      </c>
      <c r="C579" s="68">
        <v>0</v>
      </c>
      <c r="D579" s="68">
        <v>0</v>
      </c>
      <c r="E579" s="68">
        <v>1</v>
      </c>
      <c r="F579" s="68">
        <v>5</v>
      </c>
      <c r="P579" t="s">
        <v>113</v>
      </c>
      <c r="Q579">
        <v>3</v>
      </c>
      <c r="R579">
        <v>0</v>
      </c>
      <c r="S579">
        <v>0</v>
      </c>
      <c r="T579">
        <v>1</v>
      </c>
      <c r="U579">
        <v>5</v>
      </c>
    </row>
    <row r="580" spans="1:21" x14ac:dyDescent="0.25">
      <c r="A580" s="68" t="s">
        <v>113</v>
      </c>
      <c r="B580" s="68">
        <v>3</v>
      </c>
      <c r="C580" s="68">
        <v>0</v>
      </c>
      <c r="D580" s="68">
        <v>1</v>
      </c>
      <c r="E580" s="68">
        <v>0</v>
      </c>
      <c r="F580" s="68">
        <v>192</v>
      </c>
      <c r="P580" t="s">
        <v>113</v>
      </c>
      <c r="Q580">
        <v>3</v>
      </c>
      <c r="R580">
        <v>0</v>
      </c>
      <c r="S580">
        <v>1</v>
      </c>
      <c r="T580">
        <v>0</v>
      </c>
      <c r="U580">
        <v>192</v>
      </c>
    </row>
    <row r="581" spans="1:21" x14ac:dyDescent="0.25">
      <c r="A581" s="68" t="s">
        <v>113</v>
      </c>
      <c r="B581" s="68">
        <v>3</v>
      </c>
      <c r="C581" s="68">
        <v>0</v>
      </c>
      <c r="D581" s="68">
        <v>1</v>
      </c>
      <c r="E581" s="68">
        <v>1</v>
      </c>
      <c r="F581" s="68">
        <v>10</v>
      </c>
      <c r="P581" t="s">
        <v>113</v>
      </c>
      <c r="Q581">
        <v>3</v>
      </c>
      <c r="R581">
        <v>0</v>
      </c>
      <c r="S581">
        <v>1</v>
      </c>
      <c r="T581">
        <v>1</v>
      </c>
      <c r="U581">
        <v>10</v>
      </c>
    </row>
    <row r="582" spans="1:21" x14ac:dyDescent="0.25">
      <c r="A582" s="68" t="s">
        <v>113</v>
      </c>
      <c r="B582" s="68">
        <v>3</v>
      </c>
      <c r="C582" s="68">
        <v>1</v>
      </c>
      <c r="D582" s="68">
        <v>0</v>
      </c>
      <c r="E582" s="68">
        <v>0</v>
      </c>
      <c r="F582" s="68">
        <v>65</v>
      </c>
      <c r="P582" t="s">
        <v>113</v>
      </c>
      <c r="Q582">
        <v>3</v>
      </c>
      <c r="R582">
        <v>1</v>
      </c>
      <c r="S582">
        <v>0</v>
      </c>
      <c r="T582">
        <v>0</v>
      </c>
      <c r="U582">
        <v>65</v>
      </c>
    </row>
    <row r="583" spans="1:21" x14ac:dyDescent="0.25">
      <c r="A583" s="68" t="s">
        <v>113</v>
      </c>
      <c r="B583" s="68">
        <v>3</v>
      </c>
      <c r="C583" s="68">
        <v>1</v>
      </c>
      <c r="D583" s="68">
        <v>0</v>
      </c>
      <c r="E583" s="68">
        <v>1</v>
      </c>
      <c r="F583" s="68">
        <v>1</v>
      </c>
      <c r="P583" t="s">
        <v>113</v>
      </c>
      <c r="Q583">
        <v>3</v>
      </c>
      <c r="R583">
        <v>1</v>
      </c>
      <c r="S583">
        <v>0</v>
      </c>
      <c r="T583">
        <v>1</v>
      </c>
      <c r="U583">
        <v>1</v>
      </c>
    </row>
    <row r="584" spans="1:21" x14ac:dyDescent="0.25">
      <c r="A584" s="68" t="s">
        <v>113</v>
      </c>
      <c r="B584" s="68">
        <v>3</v>
      </c>
      <c r="C584" s="68">
        <v>1</v>
      </c>
      <c r="D584" s="68">
        <v>1</v>
      </c>
      <c r="E584" s="68">
        <v>0</v>
      </c>
      <c r="F584" s="68">
        <v>144</v>
      </c>
      <c r="P584" t="s">
        <v>113</v>
      </c>
      <c r="Q584">
        <v>3</v>
      </c>
      <c r="R584">
        <v>1</v>
      </c>
      <c r="S584">
        <v>1</v>
      </c>
      <c r="T584">
        <v>0</v>
      </c>
      <c r="U584">
        <v>144</v>
      </c>
    </row>
    <row r="585" spans="1:21" x14ac:dyDescent="0.25">
      <c r="A585" s="68" t="s">
        <v>113</v>
      </c>
      <c r="B585" s="68">
        <v>3</v>
      </c>
      <c r="C585" s="68">
        <v>1</v>
      </c>
      <c r="D585" s="68">
        <v>1</v>
      </c>
      <c r="E585" s="68">
        <v>1</v>
      </c>
      <c r="F585" s="68">
        <v>3</v>
      </c>
      <c r="P585" t="s">
        <v>113</v>
      </c>
      <c r="Q585">
        <v>3</v>
      </c>
      <c r="R585">
        <v>1</v>
      </c>
      <c r="S585">
        <v>1</v>
      </c>
      <c r="T585">
        <v>1</v>
      </c>
      <c r="U585">
        <v>3</v>
      </c>
    </row>
    <row r="586" spans="1:21" x14ac:dyDescent="0.25">
      <c r="A586" s="68" t="s">
        <v>17</v>
      </c>
      <c r="B586" s="68">
        <v>0</v>
      </c>
      <c r="C586" s="68">
        <v>0</v>
      </c>
      <c r="D586" s="68">
        <v>0</v>
      </c>
      <c r="E586" s="68">
        <v>0</v>
      </c>
      <c r="F586" s="68">
        <v>160</v>
      </c>
      <c r="P586" t="s">
        <v>17</v>
      </c>
      <c r="Q586">
        <v>0</v>
      </c>
      <c r="R586">
        <v>0</v>
      </c>
      <c r="S586">
        <v>0</v>
      </c>
      <c r="T586">
        <v>0</v>
      </c>
      <c r="U586">
        <v>160</v>
      </c>
    </row>
    <row r="587" spans="1:21" x14ac:dyDescent="0.25">
      <c r="A587" s="68" t="s">
        <v>17</v>
      </c>
      <c r="B587" s="68">
        <v>0</v>
      </c>
      <c r="C587" s="68">
        <v>0</v>
      </c>
      <c r="D587" s="68">
        <v>0</v>
      </c>
      <c r="E587" s="68">
        <v>1</v>
      </c>
      <c r="F587" s="68">
        <v>475</v>
      </c>
      <c r="P587" t="s">
        <v>17</v>
      </c>
      <c r="Q587">
        <v>0</v>
      </c>
      <c r="R587">
        <v>0</v>
      </c>
      <c r="S587">
        <v>0</v>
      </c>
      <c r="T587">
        <v>1</v>
      </c>
      <c r="U587">
        <v>475</v>
      </c>
    </row>
    <row r="588" spans="1:21" x14ac:dyDescent="0.25">
      <c r="A588" s="68" t="s">
        <v>17</v>
      </c>
      <c r="B588" s="68">
        <v>0</v>
      </c>
      <c r="C588" s="68">
        <v>0</v>
      </c>
      <c r="D588" s="68">
        <v>1</v>
      </c>
      <c r="E588" s="68">
        <v>0</v>
      </c>
      <c r="F588" s="68">
        <v>12</v>
      </c>
      <c r="P588" t="s">
        <v>17</v>
      </c>
      <c r="Q588">
        <v>0</v>
      </c>
      <c r="R588">
        <v>0</v>
      </c>
      <c r="S588">
        <v>1</v>
      </c>
      <c r="T588">
        <v>0</v>
      </c>
      <c r="U588">
        <v>12</v>
      </c>
    </row>
    <row r="589" spans="1:21" x14ac:dyDescent="0.25">
      <c r="A589" s="68" t="s">
        <v>17</v>
      </c>
      <c r="B589" s="68">
        <v>0</v>
      </c>
      <c r="C589" s="68">
        <v>0</v>
      </c>
      <c r="D589" s="68">
        <v>1</v>
      </c>
      <c r="E589" s="68">
        <v>1</v>
      </c>
      <c r="F589" s="68">
        <v>11</v>
      </c>
      <c r="P589" t="s">
        <v>17</v>
      </c>
      <c r="Q589">
        <v>0</v>
      </c>
      <c r="R589">
        <v>0</v>
      </c>
      <c r="S589">
        <v>1</v>
      </c>
      <c r="T589">
        <v>1</v>
      </c>
      <c r="U589">
        <v>11</v>
      </c>
    </row>
    <row r="590" spans="1:21" x14ac:dyDescent="0.25">
      <c r="A590" s="68" t="s">
        <v>17</v>
      </c>
      <c r="B590" s="68">
        <v>0</v>
      </c>
      <c r="C590" s="68">
        <v>1</v>
      </c>
      <c r="D590" s="68">
        <v>0</v>
      </c>
      <c r="E590" s="68">
        <v>0</v>
      </c>
      <c r="F590" s="68">
        <v>121</v>
      </c>
      <c r="P590" t="s">
        <v>17</v>
      </c>
      <c r="Q590">
        <v>0</v>
      </c>
      <c r="R590">
        <v>1</v>
      </c>
      <c r="S590">
        <v>0</v>
      </c>
      <c r="T590">
        <v>0</v>
      </c>
      <c r="U590">
        <v>121</v>
      </c>
    </row>
    <row r="591" spans="1:21" x14ac:dyDescent="0.25">
      <c r="A591" s="68" t="s">
        <v>17</v>
      </c>
      <c r="B591" s="68">
        <v>0</v>
      </c>
      <c r="C591" s="68">
        <v>1</v>
      </c>
      <c r="D591" s="68">
        <v>0</v>
      </c>
      <c r="E591" s="68">
        <v>1</v>
      </c>
      <c r="F591" s="68">
        <v>635</v>
      </c>
      <c r="P591" t="s">
        <v>17</v>
      </c>
      <c r="Q591">
        <v>0</v>
      </c>
      <c r="R591">
        <v>1</v>
      </c>
      <c r="S591">
        <v>0</v>
      </c>
      <c r="T591">
        <v>1</v>
      </c>
      <c r="U591">
        <v>635</v>
      </c>
    </row>
    <row r="592" spans="1:21" x14ac:dyDescent="0.25">
      <c r="A592" s="68" t="s">
        <v>17</v>
      </c>
      <c r="B592" s="68">
        <v>0</v>
      </c>
      <c r="C592" s="68">
        <v>1</v>
      </c>
      <c r="D592" s="68">
        <v>1</v>
      </c>
      <c r="E592" s="68">
        <v>0</v>
      </c>
      <c r="F592" s="68">
        <v>36</v>
      </c>
      <c r="P592" t="s">
        <v>17</v>
      </c>
      <c r="Q592">
        <v>0</v>
      </c>
      <c r="R592">
        <v>1</v>
      </c>
      <c r="S592">
        <v>1</v>
      </c>
      <c r="T592">
        <v>0</v>
      </c>
      <c r="U592">
        <v>36</v>
      </c>
    </row>
    <row r="593" spans="1:21" x14ac:dyDescent="0.25">
      <c r="A593" s="68" t="s">
        <v>17</v>
      </c>
      <c r="B593" s="68">
        <v>0</v>
      </c>
      <c r="C593" s="68">
        <v>1</v>
      </c>
      <c r="D593" s="68">
        <v>1</v>
      </c>
      <c r="E593" s="68">
        <v>1</v>
      </c>
      <c r="F593" s="68">
        <v>68</v>
      </c>
      <c r="P593" t="s">
        <v>17</v>
      </c>
      <c r="Q593">
        <v>0</v>
      </c>
      <c r="R593">
        <v>1</v>
      </c>
      <c r="S593">
        <v>1</v>
      </c>
      <c r="T593">
        <v>1</v>
      </c>
      <c r="U593">
        <v>68</v>
      </c>
    </row>
    <row r="594" spans="1:21" x14ac:dyDescent="0.25">
      <c r="A594" s="68" t="s">
        <v>17</v>
      </c>
      <c r="B594" s="68">
        <v>1</v>
      </c>
      <c r="C594" s="68">
        <v>0</v>
      </c>
      <c r="D594" s="68">
        <v>0</v>
      </c>
      <c r="E594" s="68">
        <v>0</v>
      </c>
      <c r="F594" s="68">
        <v>27</v>
      </c>
      <c r="P594" t="s">
        <v>17</v>
      </c>
      <c r="Q594">
        <v>1</v>
      </c>
      <c r="R594">
        <v>0</v>
      </c>
      <c r="S594">
        <v>0</v>
      </c>
      <c r="T594">
        <v>0</v>
      </c>
      <c r="U594">
        <v>27</v>
      </c>
    </row>
    <row r="595" spans="1:21" x14ac:dyDescent="0.25">
      <c r="A595" s="68" t="s">
        <v>17</v>
      </c>
      <c r="B595" s="68">
        <v>1</v>
      </c>
      <c r="C595" s="68">
        <v>0</v>
      </c>
      <c r="D595" s="68">
        <v>0</v>
      </c>
      <c r="E595" s="68">
        <v>1</v>
      </c>
      <c r="F595" s="68">
        <v>40</v>
      </c>
      <c r="P595" t="s">
        <v>17</v>
      </c>
      <c r="Q595">
        <v>1</v>
      </c>
      <c r="R595">
        <v>0</v>
      </c>
      <c r="S595">
        <v>0</v>
      </c>
      <c r="T595">
        <v>1</v>
      </c>
      <c r="U595">
        <v>40</v>
      </c>
    </row>
    <row r="596" spans="1:21" x14ac:dyDescent="0.25">
      <c r="A596" s="68" t="s">
        <v>17</v>
      </c>
      <c r="B596" s="68">
        <v>1</v>
      </c>
      <c r="C596" s="68">
        <v>0</v>
      </c>
      <c r="D596" s="68">
        <v>1</v>
      </c>
      <c r="E596" s="68">
        <v>0</v>
      </c>
      <c r="F596" s="68">
        <v>1</v>
      </c>
      <c r="P596" t="s">
        <v>17</v>
      </c>
      <c r="Q596">
        <v>1</v>
      </c>
      <c r="R596">
        <v>0</v>
      </c>
      <c r="S596">
        <v>1</v>
      </c>
      <c r="T596">
        <v>0</v>
      </c>
      <c r="U596">
        <v>1</v>
      </c>
    </row>
    <row r="597" spans="1:21" x14ac:dyDescent="0.25">
      <c r="A597" s="68" t="s">
        <v>17</v>
      </c>
      <c r="B597" s="68">
        <v>1</v>
      </c>
      <c r="C597" s="68">
        <v>1</v>
      </c>
      <c r="D597" s="68">
        <v>0</v>
      </c>
      <c r="E597" s="68">
        <v>0</v>
      </c>
      <c r="F597" s="68">
        <v>20</v>
      </c>
      <c r="P597" t="s">
        <v>17</v>
      </c>
      <c r="Q597">
        <v>1</v>
      </c>
      <c r="R597">
        <v>1</v>
      </c>
      <c r="S597">
        <v>0</v>
      </c>
      <c r="T597">
        <v>0</v>
      </c>
      <c r="U597">
        <v>20</v>
      </c>
    </row>
    <row r="598" spans="1:21" x14ac:dyDescent="0.25">
      <c r="A598" s="68" t="s">
        <v>17</v>
      </c>
      <c r="B598" s="68">
        <v>1</v>
      </c>
      <c r="C598" s="68">
        <v>1</v>
      </c>
      <c r="D598" s="68">
        <v>0</v>
      </c>
      <c r="E598" s="68">
        <v>1</v>
      </c>
      <c r="F598" s="68">
        <v>65</v>
      </c>
      <c r="P598" t="s">
        <v>17</v>
      </c>
      <c r="Q598">
        <v>1</v>
      </c>
      <c r="R598">
        <v>1</v>
      </c>
      <c r="S598">
        <v>0</v>
      </c>
      <c r="T598">
        <v>1</v>
      </c>
      <c r="U598">
        <v>65</v>
      </c>
    </row>
    <row r="599" spans="1:21" x14ac:dyDescent="0.25">
      <c r="A599" s="68" t="s">
        <v>17</v>
      </c>
      <c r="B599" s="68">
        <v>1</v>
      </c>
      <c r="C599" s="68">
        <v>1</v>
      </c>
      <c r="D599" s="68">
        <v>1</v>
      </c>
      <c r="E599" s="68">
        <v>0</v>
      </c>
      <c r="F599" s="68">
        <v>2</v>
      </c>
      <c r="P599" t="s">
        <v>17</v>
      </c>
      <c r="Q599">
        <v>1</v>
      </c>
      <c r="R599">
        <v>1</v>
      </c>
      <c r="S599">
        <v>1</v>
      </c>
      <c r="T599">
        <v>0</v>
      </c>
      <c r="U599">
        <v>2</v>
      </c>
    </row>
    <row r="600" spans="1:21" x14ac:dyDescent="0.25">
      <c r="A600" s="68" t="s">
        <v>17</v>
      </c>
      <c r="B600" s="68">
        <v>1</v>
      </c>
      <c r="C600" s="68">
        <v>1</v>
      </c>
      <c r="D600" s="68">
        <v>1</v>
      </c>
      <c r="E600" s="68">
        <v>1</v>
      </c>
      <c r="F600" s="68">
        <v>7</v>
      </c>
      <c r="P600" t="s">
        <v>17</v>
      </c>
      <c r="Q600">
        <v>1</v>
      </c>
      <c r="R600">
        <v>1</v>
      </c>
      <c r="S600">
        <v>1</v>
      </c>
      <c r="T600">
        <v>1</v>
      </c>
      <c r="U600">
        <v>7</v>
      </c>
    </row>
    <row r="601" spans="1:21" x14ac:dyDescent="0.25">
      <c r="A601" s="68" t="s">
        <v>17</v>
      </c>
      <c r="B601" s="68">
        <v>2</v>
      </c>
      <c r="C601" s="68">
        <v>0</v>
      </c>
      <c r="D601" s="68">
        <v>0</v>
      </c>
      <c r="E601" s="68">
        <v>0</v>
      </c>
      <c r="F601" s="68">
        <v>28</v>
      </c>
      <c r="P601" t="s">
        <v>17</v>
      </c>
      <c r="Q601">
        <v>2</v>
      </c>
      <c r="R601">
        <v>0</v>
      </c>
      <c r="S601">
        <v>0</v>
      </c>
      <c r="T601">
        <v>0</v>
      </c>
      <c r="U601">
        <v>28</v>
      </c>
    </row>
    <row r="602" spans="1:21" x14ac:dyDescent="0.25">
      <c r="A602" s="68" t="s">
        <v>17</v>
      </c>
      <c r="B602" s="68">
        <v>2</v>
      </c>
      <c r="C602" s="68">
        <v>0</v>
      </c>
      <c r="D602" s="68">
        <v>0</v>
      </c>
      <c r="E602" s="68">
        <v>1</v>
      </c>
      <c r="F602" s="68">
        <v>23</v>
      </c>
      <c r="P602" t="s">
        <v>17</v>
      </c>
      <c r="Q602">
        <v>2</v>
      </c>
      <c r="R602">
        <v>0</v>
      </c>
      <c r="S602">
        <v>0</v>
      </c>
      <c r="T602">
        <v>1</v>
      </c>
      <c r="U602">
        <v>23</v>
      </c>
    </row>
    <row r="603" spans="1:21" x14ac:dyDescent="0.25">
      <c r="A603" s="68" t="s">
        <v>17</v>
      </c>
      <c r="B603" s="68">
        <v>2</v>
      </c>
      <c r="C603" s="68">
        <v>0</v>
      </c>
      <c r="D603" s="68">
        <v>1</v>
      </c>
      <c r="E603" s="68">
        <v>0</v>
      </c>
      <c r="F603" s="68">
        <v>1</v>
      </c>
      <c r="P603" t="s">
        <v>17</v>
      </c>
      <c r="Q603">
        <v>2</v>
      </c>
      <c r="R603">
        <v>0</v>
      </c>
      <c r="S603">
        <v>1</v>
      </c>
      <c r="T603">
        <v>0</v>
      </c>
      <c r="U603">
        <v>1</v>
      </c>
    </row>
    <row r="604" spans="1:21" x14ac:dyDescent="0.25">
      <c r="A604" s="68" t="s">
        <v>17</v>
      </c>
      <c r="B604" s="68">
        <v>2</v>
      </c>
      <c r="C604" s="68">
        <v>1</v>
      </c>
      <c r="D604" s="68">
        <v>0</v>
      </c>
      <c r="E604" s="68">
        <v>0</v>
      </c>
      <c r="F604" s="68">
        <v>17</v>
      </c>
      <c r="P604" t="s">
        <v>17</v>
      </c>
      <c r="Q604">
        <v>2</v>
      </c>
      <c r="R604">
        <v>1</v>
      </c>
      <c r="S604">
        <v>0</v>
      </c>
      <c r="T604">
        <v>0</v>
      </c>
      <c r="U604">
        <v>17</v>
      </c>
    </row>
    <row r="605" spans="1:21" x14ac:dyDescent="0.25">
      <c r="A605" s="68" t="s">
        <v>17</v>
      </c>
      <c r="B605" s="68">
        <v>2</v>
      </c>
      <c r="C605" s="68">
        <v>1</v>
      </c>
      <c r="D605" s="68">
        <v>0</v>
      </c>
      <c r="E605" s="68">
        <v>1</v>
      </c>
      <c r="F605" s="68">
        <v>25</v>
      </c>
      <c r="P605" t="s">
        <v>17</v>
      </c>
      <c r="Q605">
        <v>2</v>
      </c>
      <c r="R605">
        <v>1</v>
      </c>
      <c r="S605">
        <v>0</v>
      </c>
      <c r="T605">
        <v>1</v>
      </c>
      <c r="U605">
        <v>25</v>
      </c>
    </row>
    <row r="606" spans="1:21" x14ac:dyDescent="0.25">
      <c r="A606" s="68" t="s">
        <v>17</v>
      </c>
      <c r="B606" s="68">
        <v>2</v>
      </c>
      <c r="C606" s="68">
        <v>1</v>
      </c>
      <c r="D606" s="68">
        <v>1</v>
      </c>
      <c r="E606" s="68">
        <v>0</v>
      </c>
      <c r="F606" s="68">
        <v>5</v>
      </c>
      <c r="P606" t="s">
        <v>17</v>
      </c>
      <c r="Q606">
        <v>2</v>
      </c>
      <c r="R606">
        <v>1</v>
      </c>
      <c r="S606">
        <v>1</v>
      </c>
      <c r="T606">
        <v>0</v>
      </c>
      <c r="U606">
        <v>5</v>
      </c>
    </row>
    <row r="607" spans="1:21" x14ac:dyDescent="0.25">
      <c r="A607" s="68" t="s">
        <v>17</v>
      </c>
      <c r="B607" s="68">
        <v>2</v>
      </c>
      <c r="C607" s="68">
        <v>1</v>
      </c>
      <c r="D607" s="68">
        <v>1</v>
      </c>
      <c r="E607" s="68">
        <v>1</v>
      </c>
      <c r="F607" s="68">
        <v>2</v>
      </c>
      <c r="P607" t="s">
        <v>17</v>
      </c>
      <c r="Q607">
        <v>2</v>
      </c>
      <c r="R607">
        <v>1</v>
      </c>
      <c r="S607">
        <v>1</v>
      </c>
      <c r="T607">
        <v>1</v>
      </c>
      <c r="U607">
        <v>2</v>
      </c>
    </row>
    <row r="608" spans="1:21" x14ac:dyDescent="0.25">
      <c r="A608" s="68" t="s">
        <v>17</v>
      </c>
      <c r="B608" s="68">
        <v>3</v>
      </c>
      <c r="C608" s="68">
        <v>0</v>
      </c>
      <c r="D608" s="68">
        <v>0</v>
      </c>
      <c r="E608" s="68">
        <v>0</v>
      </c>
      <c r="F608" s="68">
        <v>23</v>
      </c>
      <c r="P608" t="s">
        <v>17</v>
      </c>
      <c r="Q608">
        <v>3</v>
      </c>
      <c r="R608">
        <v>0</v>
      </c>
      <c r="S608">
        <v>0</v>
      </c>
      <c r="T608">
        <v>0</v>
      </c>
      <c r="U608">
        <v>23</v>
      </c>
    </row>
    <row r="609" spans="1:21" x14ac:dyDescent="0.25">
      <c r="A609" s="68" t="s">
        <v>17</v>
      </c>
      <c r="B609" s="68">
        <v>3</v>
      </c>
      <c r="C609" s="68">
        <v>0</v>
      </c>
      <c r="D609" s="68">
        <v>0</v>
      </c>
      <c r="E609" s="68">
        <v>1</v>
      </c>
      <c r="F609" s="68">
        <v>14</v>
      </c>
      <c r="P609" t="s">
        <v>17</v>
      </c>
      <c r="Q609">
        <v>3</v>
      </c>
      <c r="R609">
        <v>0</v>
      </c>
      <c r="S609">
        <v>0</v>
      </c>
      <c r="T609">
        <v>1</v>
      </c>
      <c r="U609">
        <v>14</v>
      </c>
    </row>
    <row r="610" spans="1:21" x14ac:dyDescent="0.25">
      <c r="A610" s="68" t="s">
        <v>17</v>
      </c>
      <c r="B610" s="68">
        <v>3</v>
      </c>
      <c r="C610" s="68">
        <v>0</v>
      </c>
      <c r="D610" s="68">
        <v>1</v>
      </c>
      <c r="E610" s="68">
        <v>1</v>
      </c>
      <c r="F610" s="68">
        <v>1</v>
      </c>
      <c r="P610" t="s">
        <v>17</v>
      </c>
      <c r="Q610">
        <v>3</v>
      </c>
      <c r="R610">
        <v>0</v>
      </c>
      <c r="S610">
        <v>1</v>
      </c>
      <c r="T610">
        <v>1</v>
      </c>
      <c r="U610">
        <v>1</v>
      </c>
    </row>
    <row r="611" spans="1:21" x14ac:dyDescent="0.25">
      <c r="A611" s="68" t="s">
        <v>17</v>
      </c>
      <c r="B611" s="68">
        <v>3</v>
      </c>
      <c r="C611" s="68">
        <v>1</v>
      </c>
      <c r="D611" s="68">
        <v>0</v>
      </c>
      <c r="E611" s="68">
        <v>0</v>
      </c>
      <c r="F611" s="68">
        <v>14</v>
      </c>
      <c r="P611" t="s">
        <v>17</v>
      </c>
      <c r="Q611">
        <v>3</v>
      </c>
      <c r="R611">
        <v>1</v>
      </c>
      <c r="S611">
        <v>0</v>
      </c>
      <c r="T611">
        <v>0</v>
      </c>
      <c r="U611">
        <v>14</v>
      </c>
    </row>
    <row r="612" spans="1:21" x14ac:dyDescent="0.25">
      <c r="A612" s="68" t="s">
        <v>17</v>
      </c>
      <c r="B612" s="68">
        <v>3</v>
      </c>
      <c r="C612" s="68">
        <v>1</v>
      </c>
      <c r="D612" s="68">
        <v>0</v>
      </c>
      <c r="E612" s="68">
        <v>1</v>
      </c>
      <c r="F612" s="68">
        <v>17</v>
      </c>
      <c r="P612" t="s">
        <v>17</v>
      </c>
      <c r="Q612">
        <v>3</v>
      </c>
      <c r="R612">
        <v>1</v>
      </c>
      <c r="S612">
        <v>0</v>
      </c>
      <c r="T612">
        <v>1</v>
      </c>
      <c r="U612">
        <v>17</v>
      </c>
    </row>
    <row r="613" spans="1:21" x14ac:dyDescent="0.25">
      <c r="A613" s="68" t="s">
        <v>17</v>
      </c>
      <c r="B613" s="68">
        <v>3</v>
      </c>
      <c r="C613" s="68">
        <v>1</v>
      </c>
      <c r="D613" s="68">
        <v>1</v>
      </c>
      <c r="E613" s="68">
        <v>0</v>
      </c>
      <c r="F613" s="68">
        <v>2</v>
      </c>
      <c r="P613" t="s">
        <v>17</v>
      </c>
      <c r="Q613">
        <v>3</v>
      </c>
      <c r="R613">
        <v>1</v>
      </c>
      <c r="S613">
        <v>1</v>
      </c>
      <c r="T613">
        <v>0</v>
      </c>
      <c r="U613">
        <v>2</v>
      </c>
    </row>
    <row r="614" spans="1:21" x14ac:dyDescent="0.25">
      <c r="A614" s="68" t="s">
        <v>17</v>
      </c>
      <c r="B614" s="68">
        <v>3</v>
      </c>
      <c r="C614" s="68">
        <v>1</v>
      </c>
      <c r="D614" s="68">
        <v>1</v>
      </c>
      <c r="E614" s="68">
        <v>1</v>
      </c>
      <c r="F614" s="68">
        <v>1</v>
      </c>
      <c r="P614" t="s">
        <v>17</v>
      </c>
      <c r="Q614">
        <v>3</v>
      </c>
      <c r="R614">
        <v>1</v>
      </c>
      <c r="S614">
        <v>1</v>
      </c>
      <c r="T614">
        <v>1</v>
      </c>
      <c r="U614">
        <v>1</v>
      </c>
    </row>
    <row r="615" spans="1:21" x14ac:dyDescent="0.25">
      <c r="A615" s="68" t="s">
        <v>13</v>
      </c>
      <c r="B615" s="68">
        <v>0</v>
      </c>
      <c r="C615" s="68">
        <v>0</v>
      </c>
      <c r="D615" s="68">
        <v>0</v>
      </c>
      <c r="E615" s="68">
        <v>0</v>
      </c>
      <c r="F615" s="68">
        <v>5560</v>
      </c>
      <c r="P615" t="s">
        <v>13</v>
      </c>
      <c r="Q615">
        <v>0</v>
      </c>
      <c r="R615">
        <v>0</v>
      </c>
      <c r="S615">
        <v>0</v>
      </c>
      <c r="T615">
        <v>0</v>
      </c>
      <c r="U615">
        <v>5560</v>
      </c>
    </row>
    <row r="616" spans="1:21" x14ac:dyDescent="0.25">
      <c r="A616" s="68" t="s">
        <v>13</v>
      </c>
      <c r="B616" s="68">
        <v>0</v>
      </c>
      <c r="C616" s="68">
        <v>0</v>
      </c>
      <c r="D616" s="68">
        <v>0</v>
      </c>
      <c r="E616" s="68">
        <v>1</v>
      </c>
      <c r="F616" s="68">
        <v>1086</v>
      </c>
      <c r="P616" t="s">
        <v>13</v>
      </c>
      <c r="Q616">
        <v>0</v>
      </c>
      <c r="R616">
        <v>0</v>
      </c>
      <c r="S616">
        <v>0</v>
      </c>
      <c r="T616">
        <v>1</v>
      </c>
      <c r="U616">
        <v>1086</v>
      </c>
    </row>
    <row r="617" spans="1:21" x14ac:dyDescent="0.25">
      <c r="A617" s="68" t="s">
        <v>13</v>
      </c>
      <c r="B617" s="68">
        <v>0</v>
      </c>
      <c r="C617" s="68">
        <v>0</v>
      </c>
      <c r="D617" s="68">
        <v>1</v>
      </c>
      <c r="E617" s="68">
        <v>0</v>
      </c>
      <c r="F617" s="68">
        <v>2656</v>
      </c>
      <c r="P617" t="s">
        <v>13</v>
      </c>
      <c r="Q617">
        <v>0</v>
      </c>
      <c r="R617">
        <v>0</v>
      </c>
      <c r="S617">
        <v>1</v>
      </c>
      <c r="T617">
        <v>0</v>
      </c>
      <c r="U617">
        <v>2656</v>
      </c>
    </row>
    <row r="618" spans="1:21" x14ac:dyDescent="0.25">
      <c r="A618" s="68" t="s">
        <v>13</v>
      </c>
      <c r="B618" s="68">
        <v>0</v>
      </c>
      <c r="C618" s="68">
        <v>0</v>
      </c>
      <c r="D618" s="68">
        <v>1</v>
      </c>
      <c r="E618" s="68">
        <v>1</v>
      </c>
      <c r="F618" s="68">
        <v>1631</v>
      </c>
      <c r="P618" t="s">
        <v>13</v>
      </c>
      <c r="Q618">
        <v>0</v>
      </c>
      <c r="R618">
        <v>0</v>
      </c>
      <c r="S618">
        <v>1</v>
      </c>
      <c r="T618">
        <v>1</v>
      </c>
      <c r="U618">
        <v>1631</v>
      </c>
    </row>
    <row r="619" spans="1:21" x14ac:dyDescent="0.25">
      <c r="A619" s="68" t="s">
        <v>13</v>
      </c>
      <c r="B619" s="68">
        <v>0</v>
      </c>
      <c r="C619" s="68">
        <v>1</v>
      </c>
      <c r="D619" s="68">
        <v>0</v>
      </c>
      <c r="E619" s="68">
        <v>0</v>
      </c>
      <c r="F619" s="68">
        <v>662</v>
      </c>
      <c r="P619" t="s">
        <v>13</v>
      </c>
      <c r="Q619">
        <v>0</v>
      </c>
      <c r="R619">
        <v>1</v>
      </c>
      <c r="S619">
        <v>0</v>
      </c>
      <c r="T619">
        <v>0</v>
      </c>
      <c r="U619">
        <v>662</v>
      </c>
    </row>
    <row r="620" spans="1:21" x14ac:dyDescent="0.25">
      <c r="A620" s="68" t="s">
        <v>13</v>
      </c>
      <c r="B620" s="68">
        <v>0</v>
      </c>
      <c r="C620" s="68">
        <v>1</v>
      </c>
      <c r="D620" s="68">
        <v>0</v>
      </c>
      <c r="E620" s="68">
        <v>1</v>
      </c>
      <c r="F620" s="68">
        <v>16</v>
      </c>
      <c r="P620" t="s">
        <v>13</v>
      </c>
      <c r="Q620">
        <v>0</v>
      </c>
      <c r="R620">
        <v>1</v>
      </c>
      <c r="S620">
        <v>0</v>
      </c>
      <c r="T620">
        <v>1</v>
      </c>
      <c r="U620">
        <v>16</v>
      </c>
    </row>
    <row r="621" spans="1:21" x14ac:dyDescent="0.25">
      <c r="A621" s="68" t="s">
        <v>13</v>
      </c>
      <c r="B621" s="68">
        <v>0</v>
      </c>
      <c r="C621" s="68">
        <v>1</v>
      </c>
      <c r="D621" s="68">
        <v>1</v>
      </c>
      <c r="E621" s="68">
        <v>0</v>
      </c>
      <c r="F621" s="68">
        <v>534</v>
      </c>
      <c r="P621" t="s">
        <v>13</v>
      </c>
      <c r="Q621">
        <v>0</v>
      </c>
      <c r="R621">
        <v>1</v>
      </c>
      <c r="S621">
        <v>1</v>
      </c>
      <c r="T621">
        <v>0</v>
      </c>
      <c r="U621">
        <v>534</v>
      </c>
    </row>
    <row r="622" spans="1:21" x14ac:dyDescent="0.25">
      <c r="A622" s="68" t="s">
        <v>13</v>
      </c>
      <c r="B622" s="68">
        <v>0</v>
      </c>
      <c r="C622" s="68">
        <v>1</v>
      </c>
      <c r="D622" s="68">
        <v>1</v>
      </c>
      <c r="E622" s="68">
        <v>1</v>
      </c>
      <c r="F622" s="68">
        <v>129</v>
      </c>
      <c r="P622" t="s">
        <v>13</v>
      </c>
      <c r="Q622">
        <v>0</v>
      </c>
      <c r="R622">
        <v>1</v>
      </c>
      <c r="S622">
        <v>1</v>
      </c>
      <c r="T622">
        <v>1</v>
      </c>
      <c r="U622">
        <v>129</v>
      </c>
    </row>
    <row r="623" spans="1:21" x14ac:dyDescent="0.25">
      <c r="A623" s="68" t="s">
        <v>13</v>
      </c>
      <c r="B623" s="68">
        <v>1</v>
      </c>
      <c r="C623" s="68">
        <v>0</v>
      </c>
      <c r="D623" s="68">
        <v>0</v>
      </c>
      <c r="E623" s="68">
        <v>0</v>
      </c>
      <c r="F623" s="68">
        <v>1146</v>
      </c>
      <c r="P623" t="s">
        <v>13</v>
      </c>
      <c r="Q623">
        <v>1</v>
      </c>
      <c r="R623">
        <v>0</v>
      </c>
      <c r="S623">
        <v>0</v>
      </c>
      <c r="T623">
        <v>0</v>
      </c>
      <c r="U623">
        <v>1146</v>
      </c>
    </row>
    <row r="624" spans="1:21" x14ac:dyDescent="0.25">
      <c r="A624" s="68" t="s">
        <v>13</v>
      </c>
      <c r="B624" s="68">
        <v>1</v>
      </c>
      <c r="C624" s="68">
        <v>0</v>
      </c>
      <c r="D624" s="68">
        <v>0</v>
      </c>
      <c r="E624" s="68">
        <v>1</v>
      </c>
      <c r="F624" s="68">
        <v>231</v>
      </c>
      <c r="P624" t="s">
        <v>13</v>
      </c>
      <c r="Q624">
        <v>1</v>
      </c>
      <c r="R624">
        <v>0</v>
      </c>
      <c r="S624">
        <v>0</v>
      </c>
      <c r="T624">
        <v>1</v>
      </c>
      <c r="U624">
        <v>231</v>
      </c>
    </row>
    <row r="625" spans="1:21" x14ac:dyDescent="0.25">
      <c r="A625" s="68" t="s">
        <v>13</v>
      </c>
      <c r="B625" s="68">
        <v>1</v>
      </c>
      <c r="C625" s="68">
        <v>0</v>
      </c>
      <c r="D625" s="68">
        <v>1</v>
      </c>
      <c r="E625" s="68">
        <v>0</v>
      </c>
      <c r="F625" s="68">
        <v>292</v>
      </c>
      <c r="P625" t="s">
        <v>13</v>
      </c>
      <c r="Q625">
        <v>1</v>
      </c>
      <c r="R625">
        <v>0</v>
      </c>
      <c r="S625">
        <v>1</v>
      </c>
      <c r="T625">
        <v>0</v>
      </c>
      <c r="U625">
        <v>292</v>
      </c>
    </row>
    <row r="626" spans="1:21" x14ac:dyDescent="0.25">
      <c r="A626" s="68" t="s">
        <v>13</v>
      </c>
      <c r="B626" s="68">
        <v>1</v>
      </c>
      <c r="C626" s="68">
        <v>0</v>
      </c>
      <c r="D626" s="68">
        <v>1</v>
      </c>
      <c r="E626" s="68">
        <v>1</v>
      </c>
      <c r="F626" s="68">
        <v>152</v>
      </c>
      <c r="P626" t="s">
        <v>13</v>
      </c>
      <c r="Q626">
        <v>1</v>
      </c>
      <c r="R626">
        <v>0</v>
      </c>
      <c r="S626">
        <v>1</v>
      </c>
      <c r="T626">
        <v>1</v>
      </c>
      <c r="U626">
        <v>152</v>
      </c>
    </row>
    <row r="627" spans="1:21" x14ac:dyDescent="0.25">
      <c r="A627" s="68" t="s">
        <v>13</v>
      </c>
      <c r="B627" s="68">
        <v>1</v>
      </c>
      <c r="C627" s="68">
        <v>1</v>
      </c>
      <c r="D627" s="68">
        <v>0</v>
      </c>
      <c r="E627" s="68">
        <v>0</v>
      </c>
      <c r="F627" s="68">
        <v>138</v>
      </c>
      <c r="P627" t="s">
        <v>13</v>
      </c>
      <c r="Q627">
        <v>1</v>
      </c>
      <c r="R627">
        <v>1</v>
      </c>
      <c r="S627">
        <v>0</v>
      </c>
      <c r="T627">
        <v>0</v>
      </c>
      <c r="U627">
        <v>138</v>
      </c>
    </row>
    <row r="628" spans="1:21" x14ac:dyDescent="0.25">
      <c r="A628" s="68" t="s">
        <v>13</v>
      </c>
      <c r="B628" s="68">
        <v>1</v>
      </c>
      <c r="C628" s="68">
        <v>1</v>
      </c>
      <c r="D628" s="68">
        <v>0</v>
      </c>
      <c r="E628" s="68">
        <v>1</v>
      </c>
      <c r="F628" s="68">
        <v>5</v>
      </c>
      <c r="P628" t="s">
        <v>13</v>
      </c>
      <c r="Q628">
        <v>1</v>
      </c>
      <c r="R628">
        <v>1</v>
      </c>
      <c r="S628">
        <v>0</v>
      </c>
      <c r="T628">
        <v>1</v>
      </c>
      <c r="U628">
        <v>5</v>
      </c>
    </row>
    <row r="629" spans="1:21" x14ac:dyDescent="0.25">
      <c r="A629" s="68" t="s">
        <v>13</v>
      </c>
      <c r="B629" s="68">
        <v>1</v>
      </c>
      <c r="C629" s="68">
        <v>1</v>
      </c>
      <c r="D629" s="68">
        <v>1</v>
      </c>
      <c r="E629" s="68">
        <v>0</v>
      </c>
      <c r="F629" s="68">
        <v>67</v>
      </c>
      <c r="P629" t="s">
        <v>13</v>
      </c>
      <c r="Q629">
        <v>1</v>
      </c>
      <c r="R629">
        <v>1</v>
      </c>
      <c r="S629">
        <v>1</v>
      </c>
      <c r="T629">
        <v>0</v>
      </c>
      <c r="U629">
        <v>67</v>
      </c>
    </row>
    <row r="630" spans="1:21" x14ac:dyDescent="0.25">
      <c r="A630" s="68" t="s">
        <v>13</v>
      </c>
      <c r="B630" s="68">
        <v>1</v>
      </c>
      <c r="C630" s="68">
        <v>1</v>
      </c>
      <c r="D630" s="68">
        <v>1</v>
      </c>
      <c r="E630" s="68">
        <v>1</v>
      </c>
      <c r="F630" s="68">
        <v>7</v>
      </c>
      <c r="P630" t="s">
        <v>13</v>
      </c>
      <c r="Q630">
        <v>1</v>
      </c>
      <c r="R630">
        <v>1</v>
      </c>
      <c r="S630">
        <v>1</v>
      </c>
      <c r="T630">
        <v>1</v>
      </c>
      <c r="U630">
        <v>7</v>
      </c>
    </row>
    <row r="631" spans="1:21" x14ac:dyDescent="0.25">
      <c r="A631" s="68" t="s">
        <v>13</v>
      </c>
      <c r="B631" s="68">
        <v>2</v>
      </c>
      <c r="C631" s="68">
        <v>0</v>
      </c>
      <c r="D631" s="68">
        <v>0</v>
      </c>
      <c r="E631" s="68">
        <v>0</v>
      </c>
      <c r="F631" s="68">
        <v>768</v>
      </c>
      <c r="P631" t="s">
        <v>13</v>
      </c>
      <c r="Q631">
        <v>2</v>
      </c>
      <c r="R631">
        <v>0</v>
      </c>
      <c r="S631">
        <v>0</v>
      </c>
      <c r="T631">
        <v>0</v>
      </c>
      <c r="U631">
        <v>768</v>
      </c>
    </row>
    <row r="632" spans="1:21" x14ac:dyDescent="0.25">
      <c r="A632" s="68" t="s">
        <v>13</v>
      </c>
      <c r="B632" s="68">
        <v>2</v>
      </c>
      <c r="C632" s="68">
        <v>0</v>
      </c>
      <c r="D632" s="68">
        <v>0</v>
      </c>
      <c r="E632" s="68">
        <v>1</v>
      </c>
      <c r="F632" s="68">
        <v>133</v>
      </c>
      <c r="P632" t="s">
        <v>13</v>
      </c>
      <c r="Q632">
        <v>2</v>
      </c>
      <c r="R632">
        <v>0</v>
      </c>
      <c r="S632">
        <v>0</v>
      </c>
      <c r="T632">
        <v>1</v>
      </c>
      <c r="U632">
        <v>133</v>
      </c>
    </row>
    <row r="633" spans="1:21" x14ac:dyDescent="0.25">
      <c r="A633" s="68" t="s">
        <v>13</v>
      </c>
      <c r="B633" s="68">
        <v>2</v>
      </c>
      <c r="C633" s="68">
        <v>0</v>
      </c>
      <c r="D633" s="68">
        <v>1</v>
      </c>
      <c r="E633" s="68">
        <v>0</v>
      </c>
      <c r="F633" s="68">
        <v>151</v>
      </c>
      <c r="P633" t="s">
        <v>13</v>
      </c>
      <c r="Q633">
        <v>2</v>
      </c>
      <c r="R633">
        <v>0</v>
      </c>
      <c r="S633">
        <v>1</v>
      </c>
      <c r="T633">
        <v>0</v>
      </c>
      <c r="U633">
        <v>151</v>
      </c>
    </row>
    <row r="634" spans="1:21" x14ac:dyDescent="0.25">
      <c r="A634" s="68" t="s">
        <v>13</v>
      </c>
      <c r="B634" s="68">
        <v>2</v>
      </c>
      <c r="C634" s="68">
        <v>0</v>
      </c>
      <c r="D634" s="68">
        <v>1</v>
      </c>
      <c r="E634" s="68">
        <v>1</v>
      </c>
      <c r="F634" s="68">
        <v>63</v>
      </c>
      <c r="P634" t="s">
        <v>13</v>
      </c>
      <c r="Q634">
        <v>2</v>
      </c>
      <c r="R634">
        <v>0</v>
      </c>
      <c r="S634">
        <v>1</v>
      </c>
      <c r="T634">
        <v>1</v>
      </c>
      <c r="U634">
        <v>63</v>
      </c>
    </row>
    <row r="635" spans="1:21" x14ac:dyDescent="0.25">
      <c r="A635" s="68" t="s">
        <v>13</v>
      </c>
      <c r="B635" s="68">
        <v>2</v>
      </c>
      <c r="C635" s="68">
        <v>1</v>
      </c>
      <c r="D635" s="68">
        <v>0</v>
      </c>
      <c r="E635" s="68">
        <v>0</v>
      </c>
      <c r="F635" s="68">
        <v>88</v>
      </c>
      <c r="P635" t="s">
        <v>13</v>
      </c>
      <c r="Q635">
        <v>2</v>
      </c>
      <c r="R635">
        <v>1</v>
      </c>
      <c r="S635">
        <v>0</v>
      </c>
      <c r="T635">
        <v>0</v>
      </c>
      <c r="U635">
        <v>88</v>
      </c>
    </row>
    <row r="636" spans="1:21" x14ac:dyDescent="0.25">
      <c r="A636" s="68" t="s">
        <v>13</v>
      </c>
      <c r="B636" s="68">
        <v>2</v>
      </c>
      <c r="C636" s="68">
        <v>1</v>
      </c>
      <c r="D636" s="68">
        <v>0</v>
      </c>
      <c r="E636" s="68">
        <v>1</v>
      </c>
      <c r="F636" s="68">
        <v>5</v>
      </c>
      <c r="P636" t="s">
        <v>13</v>
      </c>
      <c r="Q636">
        <v>2</v>
      </c>
      <c r="R636">
        <v>1</v>
      </c>
      <c r="S636">
        <v>0</v>
      </c>
      <c r="T636">
        <v>1</v>
      </c>
      <c r="U636">
        <v>5</v>
      </c>
    </row>
    <row r="637" spans="1:21" x14ac:dyDescent="0.25">
      <c r="A637" s="68" t="s">
        <v>13</v>
      </c>
      <c r="B637" s="68">
        <v>2</v>
      </c>
      <c r="C637" s="68">
        <v>1</v>
      </c>
      <c r="D637" s="68">
        <v>1</v>
      </c>
      <c r="E637" s="68">
        <v>0</v>
      </c>
      <c r="F637" s="68">
        <v>23</v>
      </c>
      <c r="P637" t="s">
        <v>13</v>
      </c>
      <c r="Q637">
        <v>2</v>
      </c>
      <c r="R637">
        <v>1</v>
      </c>
      <c r="S637">
        <v>1</v>
      </c>
      <c r="T637">
        <v>0</v>
      </c>
      <c r="U637">
        <v>23</v>
      </c>
    </row>
    <row r="638" spans="1:21" x14ac:dyDescent="0.25">
      <c r="A638" s="68" t="s">
        <v>13</v>
      </c>
      <c r="B638" s="68">
        <v>2</v>
      </c>
      <c r="C638" s="68">
        <v>1</v>
      </c>
      <c r="D638" s="68">
        <v>1</v>
      </c>
      <c r="E638" s="68">
        <v>1</v>
      </c>
      <c r="F638" s="68">
        <v>3</v>
      </c>
      <c r="P638" t="s">
        <v>13</v>
      </c>
      <c r="Q638">
        <v>2</v>
      </c>
      <c r="R638">
        <v>1</v>
      </c>
      <c r="S638">
        <v>1</v>
      </c>
      <c r="T638">
        <v>1</v>
      </c>
      <c r="U638">
        <v>3</v>
      </c>
    </row>
    <row r="639" spans="1:21" x14ac:dyDescent="0.25">
      <c r="A639" s="68" t="s">
        <v>13</v>
      </c>
      <c r="B639" s="68">
        <v>3</v>
      </c>
      <c r="C639" s="68">
        <v>0</v>
      </c>
      <c r="D639" s="68">
        <v>0</v>
      </c>
      <c r="E639" s="68">
        <v>0</v>
      </c>
      <c r="F639" s="68">
        <v>792</v>
      </c>
      <c r="P639" t="s">
        <v>13</v>
      </c>
      <c r="Q639">
        <v>3</v>
      </c>
      <c r="R639">
        <v>0</v>
      </c>
      <c r="S639">
        <v>0</v>
      </c>
      <c r="T639">
        <v>0</v>
      </c>
      <c r="U639">
        <v>792</v>
      </c>
    </row>
    <row r="640" spans="1:21" x14ac:dyDescent="0.25">
      <c r="A640" s="68" t="s">
        <v>13</v>
      </c>
      <c r="B640" s="68">
        <v>3</v>
      </c>
      <c r="C640" s="68">
        <v>0</v>
      </c>
      <c r="D640" s="68">
        <v>0</v>
      </c>
      <c r="E640" s="68">
        <v>1</v>
      </c>
      <c r="F640" s="68">
        <v>75</v>
      </c>
      <c r="P640" t="s">
        <v>13</v>
      </c>
      <c r="Q640">
        <v>3</v>
      </c>
      <c r="R640">
        <v>0</v>
      </c>
      <c r="S640">
        <v>0</v>
      </c>
      <c r="T640">
        <v>1</v>
      </c>
      <c r="U640">
        <v>75</v>
      </c>
    </row>
    <row r="641" spans="1:21" x14ac:dyDescent="0.25">
      <c r="A641" s="68" t="s">
        <v>13</v>
      </c>
      <c r="B641" s="68">
        <v>3</v>
      </c>
      <c r="C641" s="68">
        <v>0</v>
      </c>
      <c r="D641" s="68">
        <v>1</v>
      </c>
      <c r="E641" s="68">
        <v>0</v>
      </c>
      <c r="F641" s="68">
        <v>79</v>
      </c>
      <c r="P641" t="s">
        <v>13</v>
      </c>
      <c r="Q641">
        <v>3</v>
      </c>
      <c r="R641">
        <v>0</v>
      </c>
      <c r="S641">
        <v>1</v>
      </c>
      <c r="T641">
        <v>0</v>
      </c>
      <c r="U641">
        <v>79</v>
      </c>
    </row>
    <row r="642" spans="1:21" x14ac:dyDescent="0.25">
      <c r="A642" s="68" t="s">
        <v>13</v>
      </c>
      <c r="B642" s="68">
        <v>3</v>
      </c>
      <c r="C642" s="68">
        <v>0</v>
      </c>
      <c r="D642" s="68">
        <v>1</v>
      </c>
      <c r="E642" s="68">
        <v>1</v>
      </c>
      <c r="F642" s="68">
        <v>24</v>
      </c>
      <c r="P642" t="s">
        <v>13</v>
      </c>
      <c r="Q642">
        <v>3</v>
      </c>
      <c r="R642">
        <v>0</v>
      </c>
      <c r="S642">
        <v>1</v>
      </c>
      <c r="T642">
        <v>1</v>
      </c>
      <c r="U642">
        <v>24</v>
      </c>
    </row>
    <row r="643" spans="1:21" x14ac:dyDescent="0.25">
      <c r="A643" s="68" t="s">
        <v>13</v>
      </c>
      <c r="B643" s="68">
        <v>3</v>
      </c>
      <c r="C643" s="68">
        <v>1</v>
      </c>
      <c r="D643" s="68">
        <v>0</v>
      </c>
      <c r="E643" s="68">
        <v>0</v>
      </c>
      <c r="F643" s="68">
        <v>84</v>
      </c>
      <c r="P643" t="s">
        <v>13</v>
      </c>
      <c r="Q643">
        <v>3</v>
      </c>
      <c r="R643">
        <v>1</v>
      </c>
      <c r="S643">
        <v>0</v>
      </c>
      <c r="T643">
        <v>0</v>
      </c>
      <c r="U643">
        <v>84</v>
      </c>
    </row>
    <row r="644" spans="1:21" x14ac:dyDescent="0.25">
      <c r="A644" s="68" t="s">
        <v>13</v>
      </c>
      <c r="B644" s="68">
        <v>3</v>
      </c>
      <c r="C644" s="68">
        <v>1</v>
      </c>
      <c r="D644" s="68">
        <v>0</v>
      </c>
      <c r="E644" s="68">
        <v>1</v>
      </c>
      <c r="F644" s="68">
        <v>4</v>
      </c>
      <c r="P644" t="s">
        <v>13</v>
      </c>
      <c r="Q644">
        <v>3</v>
      </c>
      <c r="R644">
        <v>1</v>
      </c>
      <c r="S644">
        <v>0</v>
      </c>
      <c r="T644">
        <v>1</v>
      </c>
      <c r="U644">
        <v>4</v>
      </c>
    </row>
    <row r="645" spans="1:21" x14ac:dyDescent="0.25">
      <c r="A645" s="68" t="s">
        <v>13</v>
      </c>
      <c r="B645" s="68">
        <v>3</v>
      </c>
      <c r="C645" s="68">
        <v>1</v>
      </c>
      <c r="D645" s="68">
        <v>1</v>
      </c>
      <c r="E645" s="68">
        <v>0</v>
      </c>
      <c r="F645" s="68">
        <v>27</v>
      </c>
      <c r="P645" t="s">
        <v>13</v>
      </c>
      <c r="Q645">
        <v>3</v>
      </c>
      <c r="R645">
        <v>1</v>
      </c>
      <c r="S645">
        <v>1</v>
      </c>
      <c r="T645">
        <v>0</v>
      </c>
      <c r="U645">
        <v>27</v>
      </c>
    </row>
    <row r="646" spans="1:21" x14ac:dyDescent="0.25">
      <c r="A646" s="68" t="s">
        <v>13</v>
      </c>
      <c r="B646" s="68">
        <v>3</v>
      </c>
      <c r="C646" s="68">
        <v>1</v>
      </c>
      <c r="D646" s="68">
        <v>1</v>
      </c>
      <c r="E646" s="68">
        <v>1</v>
      </c>
      <c r="F646" s="68">
        <v>2</v>
      </c>
      <c r="P646" t="s">
        <v>13</v>
      </c>
      <c r="Q646">
        <v>3</v>
      </c>
      <c r="R646">
        <v>1</v>
      </c>
      <c r="S646">
        <v>1</v>
      </c>
      <c r="T646">
        <v>1</v>
      </c>
      <c r="U646">
        <v>2</v>
      </c>
    </row>
    <row r="647" spans="1:21" x14ac:dyDescent="0.25">
      <c r="A647" s="68" t="s">
        <v>10</v>
      </c>
      <c r="B647" s="68">
        <v>0</v>
      </c>
      <c r="C647" s="68">
        <v>0</v>
      </c>
      <c r="D647" s="68">
        <v>0</v>
      </c>
      <c r="E647" s="68">
        <v>0</v>
      </c>
      <c r="F647" s="68">
        <v>1735</v>
      </c>
      <c r="P647" t="s">
        <v>10</v>
      </c>
      <c r="Q647">
        <v>0</v>
      </c>
      <c r="R647">
        <v>0</v>
      </c>
      <c r="S647">
        <v>0</v>
      </c>
      <c r="T647">
        <v>0</v>
      </c>
      <c r="U647">
        <v>1735</v>
      </c>
    </row>
    <row r="648" spans="1:21" x14ac:dyDescent="0.25">
      <c r="A648" s="68" t="s">
        <v>10</v>
      </c>
      <c r="B648" s="68">
        <v>0</v>
      </c>
      <c r="C648" s="68">
        <v>0</v>
      </c>
      <c r="D648" s="68">
        <v>0</v>
      </c>
      <c r="E648" s="68">
        <v>1</v>
      </c>
      <c r="F648" s="68">
        <v>11731</v>
      </c>
      <c r="P648" t="s">
        <v>10</v>
      </c>
      <c r="Q648">
        <v>0</v>
      </c>
      <c r="R648">
        <v>0</v>
      </c>
      <c r="S648">
        <v>0</v>
      </c>
      <c r="T648">
        <v>1</v>
      </c>
      <c r="U648">
        <v>11731</v>
      </c>
    </row>
    <row r="649" spans="1:21" x14ac:dyDescent="0.25">
      <c r="A649" s="68" t="s">
        <v>10</v>
      </c>
      <c r="B649" s="68">
        <v>0</v>
      </c>
      <c r="C649" s="68">
        <v>0</v>
      </c>
      <c r="D649" s="68">
        <v>1</v>
      </c>
      <c r="E649" s="68">
        <v>0</v>
      </c>
      <c r="F649" s="68">
        <v>397</v>
      </c>
      <c r="P649" t="s">
        <v>10</v>
      </c>
      <c r="Q649">
        <v>0</v>
      </c>
      <c r="R649">
        <v>0</v>
      </c>
      <c r="S649">
        <v>1</v>
      </c>
      <c r="T649">
        <v>0</v>
      </c>
      <c r="U649">
        <v>397</v>
      </c>
    </row>
    <row r="650" spans="1:21" x14ac:dyDescent="0.25">
      <c r="A650" s="68" t="s">
        <v>10</v>
      </c>
      <c r="B650" s="68">
        <v>0</v>
      </c>
      <c r="C650" s="68">
        <v>0</v>
      </c>
      <c r="D650" s="68">
        <v>1</v>
      </c>
      <c r="E650" s="68">
        <v>1</v>
      </c>
      <c r="F650" s="68">
        <v>1340</v>
      </c>
      <c r="P650" t="s">
        <v>10</v>
      </c>
      <c r="Q650">
        <v>0</v>
      </c>
      <c r="R650">
        <v>0</v>
      </c>
      <c r="S650">
        <v>1</v>
      </c>
      <c r="T650">
        <v>1</v>
      </c>
      <c r="U650">
        <v>1340</v>
      </c>
    </row>
    <row r="651" spans="1:21" x14ac:dyDescent="0.25">
      <c r="A651" s="68" t="s">
        <v>10</v>
      </c>
      <c r="B651" s="68">
        <v>0</v>
      </c>
      <c r="C651" s="68">
        <v>1</v>
      </c>
      <c r="D651" s="68">
        <v>0</v>
      </c>
      <c r="E651" s="68">
        <v>0</v>
      </c>
      <c r="F651" s="68">
        <v>295</v>
      </c>
      <c r="P651" t="s">
        <v>10</v>
      </c>
      <c r="Q651">
        <v>0</v>
      </c>
      <c r="R651">
        <v>1</v>
      </c>
      <c r="S651">
        <v>0</v>
      </c>
      <c r="T651">
        <v>0</v>
      </c>
      <c r="U651">
        <v>295</v>
      </c>
    </row>
    <row r="652" spans="1:21" x14ac:dyDescent="0.25">
      <c r="A652" s="68" t="s">
        <v>10</v>
      </c>
      <c r="B652" s="68">
        <v>0</v>
      </c>
      <c r="C652" s="68">
        <v>1</v>
      </c>
      <c r="D652" s="68">
        <v>0</v>
      </c>
      <c r="E652" s="68">
        <v>1</v>
      </c>
      <c r="F652" s="68">
        <v>2337</v>
      </c>
      <c r="P652" t="s">
        <v>10</v>
      </c>
      <c r="Q652">
        <v>0</v>
      </c>
      <c r="R652">
        <v>1</v>
      </c>
      <c r="S652">
        <v>0</v>
      </c>
      <c r="T652">
        <v>1</v>
      </c>
      <c r="U652">
        <v>2337</v>
      </c>
    </row>
    <row r="653" spans="1:21" x14ac:dyDescent="0.25">
      <c r="A653" s="68" t="s">
        <v>10</v>
      </c>
      <c r="B653" s="68">
        <v>0</v>
      </c>
      <c r="C653" s="68">
        <v>1</v>
      </c>
      <c r="D653" s="68">
        <v>1</v>
      </c>
      <c r="E653" s="68">
        <v>0</v>
      </c>
      <c r="F653" s="68">
        <v>192</v>
      </c>
      <c r="P653" t="s">
        <v>10</v>
      </c>
      <c r="Q653">
        <v>0</v>
      </c>
      <c r="R653">
        <v>1</v>
      </c>
      <c r="S653">
        <v>1</v>
      </c>
      <c r="T653">
        <v>0</v>
      </c>
      <c r="U653">
        <v>192</v>
      </c>
    </row>
    <row r="654" spans="1:21" x14ac:dyDescent="0.25">
      <c r="A654" s="68" t="s">
        <v>10</v>
      </c>
      <c r="B654" s="68">
        <v>0</v>
      </c>
      <c r="C654" s="68">
        <v>1</v>
      </c>
      <c r="D654" s="68">
        <v>1</v>
      </c>
      <c r="E654" s="68">
        <v>1</v>
      </c>
      <c r="F654" s="68">
        <v>1225</v>
      </c>
      <c r="P654" t="s">
        <v>10</v>
      </c>
      <c r="Q654">
        <v>0</v>
      </c>
      <c r="R654">
        <v>1</v>
      </c>
      <c r="S654">
        <v>1</v>
      </c>
      <c r="T654">
        <v>1</v>
      </c>
      <c r="U654">
        <v>1225</v>
      </c>
    </row>
    <row r="655" spans="1:21" x14ac:dyDescent="0.25">
      <c r="A655" s="68" t="s">
        <v>10</v>
      </c>
      <c r="B655" s="68">
        <v>1</v>
      </c>
      <c r="C655" s="68">
        <v>0</v>
      </c>
      <c r="D655" s="68">
        <v>0</v>
      </c>
      <c r="E655" s="68">
        <v>0</v>
      </c>
      <c r="F655" s="68">
        <v>266</v>
      </c>
      <c r="P655" t="s">
        <v>10</v>
      </c>
      <c r="Q655">
        <v>1</v>
      </c>
      <c r="R655">
        <v>0</v>
      </c>
      <c r="S655">
        <v>0</v>
      </c>
      <c r="T655">
        <v>0</v>
      </c>
      <c r="U655">
        <v>266</v>
      </c>
    </row>
    <row r="656" spans="1:21" x14ac:dyDescent="0.25">
      <c r="A656" s="68" t="s">
        <v>10</v>
      </c>
      <c r="B656" s="68">
        <v>1</v>
      </c>
      <c r="C656" s="68">
        <v>0</v>
      </c>
      <c r="D656" s="68">
        <v>0</v>
      </c>
      <c r="E656" s="68">
        <v>1</v>
      </c>
      <c r="F656" s="68">
        <v>1079</v>
      </c>
      <c r="P656" t="s">
        <v>10</v>
      </c>
      <c r="Q656">
        <v>1</v>
      </c>
      <c r="R656">
        <v>0</v>
      </c>
      <c r="S656">
        <v>0</v>
      </c>
      <c r="T656">
        <v>1</v>
      </c>
      <c r="U656">
        <v>1079</v>
      </c>
    </row>
    <row r="657" spans="1:21" x14ac:dyDescent="0.25">
      <c r="A657" s="68" t="s">
        <v>10</v>
      </c>
      <c r="B657" s="68">
        <v>1</v>
      </c>
      <c r="C657" s="68">
        <v>0</v>
      </c>
      <c r="D657" s="68">
        <v>1</v>
      </c>
      <c r="E657" s="68">
        <v>0</v>
      </c>
      <c r="F657" s="68">
        <v>45</v>
      </c>
      <c r="P657" t="s">
        <v>10</v>
      </c>
      <c r="Q657">
        <v>1</v>
      </c>
      <c r="R657">
        <v>0</v>
      </c>
      <c r="S657">
        <v>1</v>
      </c>
      <c r="T657">
        <v>0</v>
      </c>
      <c r="U657">
        <v>45</v>
      </c>
    </row>
    <row r="658" spans="1:21" x14ac:dyDescent="0.25">
      <c r="A658" s="68" t="s">
        <v>10</v>
      </c>
      <c r="B658" s="68">
        <v>1</v>
      </c>
      <c r="C658" s="68">
        <v>0</v>
      </c>
      <c r="D658" s="68">
        <v>1</v>
      </c>
      <c r="E658" s="68">
        <v>1</v>
      </c>
      <c r="F658" s="68">
        <v>110</v>
      </c>
      <c r="P658" t="s">
        <v>10</v>
      </c>
      <c r="Q658">
        <v>1</v>
      </c>
      <c r="R658">
        <v>0</v>
      </c>
      <c r="S658">
        <v>1</v>
      </c>
      <c r="T658">
        <v>1</v>
      </c>
      <c r="U658">
        <v>110</v>
      </c>
    </row>
    <row r="659" spans="1:21" x14ac:dyDescent="0.25">
      <c r="A659" s="68" t="s">
        <v>10</v>
      </c>
      <c r="B659" s="68">
        <v>1</v>
      </c>
      <c r="C659" s="68">
        <v>1</v>
      </c>
      <c r="D659" s="68">
        <v>0</v>
      </c>
      <c r="E659" s="68">
        <v>0</v>
      </c>
      <c r="F659" s="68">
        <v>57</v>
      </c>
      <c r="P659" t="s">
        <v>10</v>
      </c>
      <c r="Q659">
        <v>1</v>
      </c>
      <c r="R659">
        <v>1</v>
      </c>
      <c r="S659">
        <v>0</v>
      </c>
      <c r="T659">
        <v>0</v>
      </c>
      <c r="U659">
        <v>57</v>
      </c>
    </row>
    <row r="660" spans="1:21" x14ac:dyDescent="0.25">
      <c r="A660" s="68" t="s">
        <v>10</v>
      </c>
      <c r="B660" s="68">
        <v>1</v>
      </c>
      <c r="C660" s="68">
        <v>1</v>
      </c>
      <c r="D660" s="68">
        <v>0</v>
      </c>
      <c r="E660" s="68">
        <v>1</v>
      </c>
      <c r="F660" s="68">
        <v>213</v>
      </c>
      <c r="P660" t="s">
        <v>10</v>
      </c>
      <c r="Q660">
        <v>1</v>
      </c>
      <c r="R660">
        <v>1</v>
      </c>
      <c r="S660">
        <v>0</v>
      </c>
      <c r="T660">
        <v>1</v>
      </c>
      <c r="U660">
        <v>213</v>
      </c>
    </row>
    <row r="661" spans="1:21" x14ac:dyDescent="0.25">
      <c r="A661" s="68" t="s">
        <v>10</v>
      </c>
      <c r="B661" s="68">
        <v>1</v>
      </c>
      <c r="C661" s="68">
        <v>1</v>
      </c>
      <c r="D661" s="68">
        <v>1</v>
      </c>
      <c r="E661" s="68">
        <v>0</v>
      </c>
      <c r="F661" s="68">
        <v>14</v>
      </c>
      <c r="P661" t="s">
        <v>10</v>
      </c>
      <c r="Q661">
        <v>1</v>
      </c>
      <c r="R661">
        <v>1</v>
      </c>
      <c r="S661">
        <v>1</v>
      </c>
      <c r="T661">
        <v>0</v>
      </c>
      <c r="U661">
        <v>14</v>
      </c>
    </row>
    <row r="662" spans="1:21" x14ac:dyDescent="0.25">
      <c r="A662" s="68" t="s">
        <v>10</v>
      </c>
      <c r="B662" s="68">
        <v>1</v>
      </c>
      <c r="C662" s="68">
        <v>1</v>
      </c>
      <c r="D662" s="68">
        <v>1</v>
      </c>
      <c r="E662" s="68">
        <v>1</v>
      </c>
      <c r="F662" s="68">
        <v>73</v>
      </c>
      <c r="P662" t="s">
        <v>10</v>
      </c>
      <c r="Q662">
        <v>1</v>
      </c>
      <c r="R662">
        <v>1</v>
      </c>
      <c r="S662">
        <v>1</v>
      </c>
      <c r="T662">
        <v>1</v>
      </c>
      <c r="U662">
        <v>73</v>
      </c>
    </row>
    <row r="663" spans="1:21" x14ac:dyDescent="0.25">
      <c r="A663" s="68" t="s">
        <v>10</v>
      </c>
      <c r="B663" s="68">
        <v>2</v>
      </c>
      <c r="C663" s="68">
        <v>0</v>
      </c>
      <c r="D663" s="68">
        <v>0</v>
      </c>
      <c r="E663" s="68">
        <v>0</v>
      </c>
      <c r="F663" s="68">
        <v>207</v>
      </c>
      <c r="P663" t="s">
        <v>10</v>
      </c>
      <c r="Q663">
        <v>2</v>
      </c>
      <c r="R663">
        <v>0</v>
      </c>
      <c r="S663">
        <v>0</v>
      </c>
      <c r="T663">
        <v>0</v>
      </c>
      <c r="U663">
        <v>207</v>
      </c>
    </row>
    <row r="664" spans="1:21" x14ac:dyDescent="0.25">
      <c r="A664" s="68" t="s">
        <v>10</v>
      </c>
      <c r="B664" s="68">
        <v>2</v>
      </c>
      <c r="C664" s="68">
        <v>0</v>
      </c>
      <c r="D664" s="68">
        <v>0</v>
      </c>
      <c r="E664" s="68">
        <v>1</v>
      </c>
      <c r="F664" s="68">
        <v>491</v>
      </c>
      <c r="P664" t="s">
        <v>10</v>
      </c>
      <c r="Q664">
        <v>2</v>
      </c>
      <c r="R664">
        <v>0</v>
      </c>
      <c r="S664">
        <v>0</v>
      </c>
      <c r="T664">
        <v>1</v>
      </c>
      <c r="U664">
        <v>491</v>
      </c>
    </row>
    <row r="665" spans="1:21" x14ac:dyDescent="0.25">
      <c r="A665" s="68" t="s">
        <v>10</v>
      </c>
      <c r="B665" s="68">
        <v>2</v>
      </c>
      <c r="C665" s="68">
        <v>0</v>
      </c>
      <c r="D665" s="68">
        <v>1</v>
      </c>
      <c r="E665" s="68">
        <v>0</v>
      </c>
      <c r="F665" s="68">
        <v>23</v>
      </c>
      <c r="P665" t="s">
        <v>10</v>
      </c>
      <c r="Q665">
        <v>2</v>
      </c>
      <c r="R665">
        <v>0</v>
      </c>
      <c r="S665">
        <v>1</v>
      </c>
      <c r="T665">
        <v>0</v>
      </c>
      <c r="U665">
        <v>23</v>
      </c>
    </row>
    <row r="666" spans="1:21" x14ac:dyDescent="0.25">
      <c r="A666" s="68" t="s">
        <v>10</v>
      </c>
      <c r="B666" s="68">
        <v>2</v>
      </c>
      <c r="C666" s="68">
        <v>0</v>
      </c>
      <c r="D666" s="68">
        <v>1</v>
      </c>
      <c r="E666" s="68">
        <v>1</v>
      </c>
      <c r="F666" s="68">
        <v>47</v>
      </c>
      <c r="P666" t="s">
        <v>10</v>
      </c>
      <c r="Q666">
        <v>2</v>
      </c>
      <c r="R666">
        <v>0</v>
      </c>
      <c r="S666">
        <v>1</v>
      </c>
      <c r="T666">
        <v>1</v>
      </c>
      <c r="U666">
        <v>47</v>
      </c>
    </row>
    <row r="667" spans="1:21" x14ac:dyDescent="0.25">
      <c r="A667" s="68" t="s">
        <v>10</v>
      </c>
      <c r="B667" s="68">
        <v>2</v>
      </c>
      <c r="C667" s="68">
        <v>1</v>
      </c>
      <c r="D667" s="68">
        <v>0</v>
      </c>
      <c r="E667" s="68">
        <v>0</v>
      </c>
      <c r="F667" s="68">
        <v>35</v>
      </c>
      <c r="P667" t="s">
        <v>10</v>
      </c>
      <c r="Q667">
        <v>2</v>
      </c>
      <c r="R667">
        <v>1</v>
      </c>
      <c r="S667">
        <v>0</v>
      </c>
      <c r="T667">
        <v>0</v>
      </c>
      <c r="U667">
        <v>35</v>
      </c>
    </row>
    <row r="668" spans="1:21" x14ac:dyDescent="0.25">
      <c r="A668" s="68" t="s">
        <v>10</v>
      </c>
      <c r="B668" s="68">
        <v>2</v>
      </c>
      <c r="C668" s="68">
        <v>1</v>
      </c>
      <c r="D668" s="68">
        <v>0</v>
      </c>
      <c r="E668" s="68">
        <v>1</v>
      </c>
      <c r="F668" s="68">
        <v>91</v>
      </c>
      <c r="P668" t="s">
        <v>10</v>
      </c>
      <c r="Q668">
        <v>2</v>
      </c>
      <c r="R668">
        <v>1</v>
      </c>
      <c r="S668">
        <v>0</v>
      </c>
      <c r="T668">
        <v>1</v>
      </c>
      <c r="U668">
        <v>91</v>
      </c>
    </row>
    <row r="669" spans="1:21" x14ac:dyDescent="0.25">
      <c r="A669" s="68" t="s">
        <v>10</v>
      </c>
      <c r="B669" s="68">
        <v>2</v>
      </c>
      <c r="C669" s="68">
        <v>1</v>
      </c>
      <c r="D669" s="68">
        <v>1</v>
      </c>
      <c r="E669" s="68">
        <v>0</v>
      </c>
      <c r="F669" s="68">
        <v>7</v>
      </c>
      <c r="P669" t="s">
        <v>10</v>
      </c>
      <c r="Q669">
        <v>2</v>
      </c>
      <c r="R669">
        <v>1</v>
      </c>
      <c r="S669">
        <v>1</v>
      </c>
      <c r="T669">
        <v>0</v>
      </c>
      <c r="U669">
        <v>7</v>
      </c>
    </row>
    <row r="670" spans="1:21" x14ac:dyDescent="0.25">
      <c r="A670" s="68" t="s">
        <v>10</v>
      </c>
      <c r="B670" s="68">
        <v>2</v>
      </c>
      <c r="C670" s="68">
        <v>1</v>
      </c>
      <c r="D670" s="68">
        <v>1</v>
      </c>
      <c r="E670" s="68">
        <v>1</v>
      </c>
      <c r="F670" s="68">
        <v>23</v>
      </c>
      <c r="P670" t="s">
        <v>10</v>
      </c>
      <c r="Q670">
        <v>2</v>
      </c>
      <c r="R670">
        <v>1</v>
      </c>
      <c r="S670">
        <v>1</v>
      </c>
      <c r="T670">
        <v>1</v>
      </c>
      <c r="U670">
        <v>23</v>
      </c>
    </row>
    <row r="671" spans="1:21" x14ac:dyDescent="0.25">
      <c r="A671" s="68" t="s">
        <v>10</v>
      </c>
      <c r="B671" s="68">
        <v>3</v>
      </c>
      <c r="C671" s="68">
        <v>0</v>
      </c>
      <c r="D671" s="68">
        <v>0</v>
      </c>
      <c r="E671" s="68">
        <v>0</v>
      </c>
      <c r="F671" s="68">
        <v>236</v>
      </c>
      <c r="P671" t="s">
        <v>10</v>
      </c>
      <c r="Q671">
        <v>3</v>
      </c>
      <c r="R671">
        <v>0</v>
      </c>
      <c r="S671">
        <v>0</v>
      </c>
      <c r="T671">
        <v>0</v>
      </c>
      <c r="U671">
        <v>236</v>
      </c>
    </row>
    <row r="672" spans="1:21" x14ac:dyDescent="0.25">
      <c r="A672" s="68" t="s">
        <v>10</v>
      </c>
      <c r="B672" s="68">
        <v>3</v>
      </c>
      <c r="C672" s="68">
        <v>0</v>
      </c>
      <c r="D672" s="68">
        <v>0</v>
      </c>
      <c r="E672" s="68">
        <v>1</v>
      </c>
      <c r="F672" s="68">
        <v>310</v>
      </c>
      <c r="P672" t="s">
        <v>10</v>
      </c>
      <c r="Q672">
        <v>3</v>
      </c>
      <c r="R672">
        <v>0</v>
      </c>
      <c r="S672">
        <v>0</v>
      </c>
      <c r="T672">
        <v>1</v>
      </c>
      <c r="U672">
        <v>310</v>
      </c>
    </row>
    <row r="673" spans="1:21" x14ac:dyDescent="0.25">
      <c r="A673" s="68" t="s">
        <v>10</v>
      </c>
      <c r="B673" s="68">
        <v>3</v>
      </c>
      <c r="C673" s="68">
        <v>0</v>
      </c>
      <c r="D673" s="68">
        <v>1</v>
      </c>
      <c r="E673" s="68">
        <v>0</v>
      </c>
      <c r="F673" s="68">
        <v>11</v>
      </c>
      <c r="P673" t="s">
        <v>10</v>
      </c>
      <c r="Q673">
        <v>3</v>
      </c>
      <c r="R673">
        <v>0</v>
      </c>
      <c r="S673">
        <v>1</v>
      </c>
      <c r="T673">
        <v>0</v>
      </c>
      <c r="U673">
        <v>11</v>
      </c>
    </row>
    <row r="674" spans="1:21" x14ac:dyDescent="0.25">
      <c r="A674" s="68" t="s">
        <v>10</v>
      </c>
      <c r="B674" s="68">
        <v>3</v>
      </c>
      <c r="C674" s="68">
        <v>0</v>
      </c>
      <c r="D674" s="68">
        <v>1</v>
      </c>
      <c r="E674" s="68">
        <v>1</v>
      </c>
      <c r="F674" s="68">
        <v>22</v>
      </c>
      <c r="P674" t="s">
        <v>10</v>
      </c>
      <c r="Q674">
        <v>3</v>
      </c>
      <c r="R674">
        <v>0</v>
      </c>
      <c r="S674">
        <v>1</v>
      </c>
      <c r="T674">
        <v>1</v>
      </c>
      <c r="U674">
        <v>22</v>
      </c>
    </row>
    <row r="675" spans="1:21" x14ac:dyDescent="0.25">
      <c r="A675" s="68" t="s">
        <v>10</v>
      </c>
      <c r="B675" s="68">
        <v>3</v>
      </c>
      <c r="C675" s="68">
        <v>1</v>
      </c>
      <c r="D675" s="68">
        <v>0</v>
      </c>
      <c r="E675" s="68">
        <v>0</v>
      </c>
      <c r="F675" s="68">
        <v>48</v>
      </c>
      <c r="P675" t="s">
        <v>10</v>
      </c>
      <c r="Q675">
        <v>3</v>
      </c>
      <c r="R675">
        <v>1</v>
      </c>
      <c r="S675">
        <v>0</v>
      </c>
      <c r="T675">
        <v>0</v>
      </c>
      <c r="U675">
        <v>48</v>
      </c>
    </row>
    <row r="676" spans="1:21" x14ac:dyDescent="0.25">
      <c r="A676" s="68" t="s">
        <v>10</v>
      </c>
      <c r="B676" s="68">
        <v>3</v>
      </c>
      <c r="C676" s="68">
        <v>1</v>
      </c>
      <c r="D676" s="68">
        <v>0</v>
      </c>
      <c r="E676" s="68">
        <v>1</v>
      </c>
      <c r="F676" s="68">
        <v>42</v>
      </c>
      <c r="P676" t="s">
        <v>10</v>
      </c>
      <c r="Q676">
        <v>3</v>
      </c>
      <c r="R676">
        <v>1</v>
      </c>
      <c r="S676">
        <v>0</v>
      </c>
      <c r="T676">
        <v>1</v>
      </c>
      <c r="U676">
        <v>42</v>
      </c>
    </row>
    <row r="677" spans="1:21" x14ac:dyDescent="0.25">
      <c r="A677" s="68" t="s">
        <v>10</v>
      </c>
      <c r="B677" s="68">
        <v>3</v>
      </c>
      <c r="C677" s="68">
        <v>1</v>
      </c>
      <c r="D677" s="68">
        <v>1</v>
      </c>
      <c r="E677" s="68">
        <v>0</v>
      </c>
      <c r="F677" s="68">
        <v>2</v>
      </c>
      <c r="P677" t="s">
        <v>10</v>
      </c>
      <c r="Q677">
        <v>3</v>
      </c>
      <c r="R677">
        <v>1</v>
      </c>
      <c r="S677">
        <v>1</v>
      </c>
      <c r="T677">
        <v>0</v>
      </c>
      <c r="U677">
        <v>2</v>
      </c>
    </row>
    <row r="678" spans="1:21" x14ac:dyDescent="0.25">
      <c r="A678" s="68" t="s">
        <v>10</v>
      </c>
      <c r="B678" s="68">
        <v>3</v>
      </c>
      <c r="C678" s="68">
        <v>1</v>
      </c>
      <c r="D678" s="68">
        <v>1</v>
      </c>
      <c r="E678" s="68">
        <v>1</v>
      </c>
      <c r="F678" s="68">
        <v>7</v>
      </c>
      <c r="P678" t="s">
        <v>10</v>
      </c>
      <c r="Q678">
        <v>3</v>
      </c>
      <c r="R678">
        <v>1</v>
      </c>
      <c r="S678">
        <v>1</v>
      </c>
      <c r="T678">
        <v>1</v>
      </c>
      <c r="U678">
        <v>7</v>
      </c>
    </row>
    <row r="679" spans="1:21" x14ac:dyDescent="0.25">
      <c r="A679" s="68" t="s">
        <v>21</v>
      </c>
      <c r="B679" s="68">
        <v>0</v>
      </c>
      <c r="C679" s="68">
        <v>0</v>
      </c>
      <c r="D679" s="68">
        <v>0</v>
      </c>
      <c r="E679" s="68">
        <v>0</v>
      </c>
      <c r="F679" s="68">
        <v>302</v>
      </c>
      <c r="P679" t="s">
        <v>21</v>
      </c>
      <c r="Q679">
        <v>0</v>
      </c>
      <c r="R679">
        <v>0</v>
      </c>
      <c r="S679">
        <v>0</v>
      </c>
      <c r="T679">
        <v>0</v>
      </c>
      <c r="U679">
        <v>302</v>
      </c>
    </row>
    <row r="680" spans="1:21" x14ac:dyDescent="0.25">
      <c r="A680" s="68" t="s">
        <v>21</v>
      </c>
      <c r="B680" s="68">
        <v>0</v>
      </c>
      <c r="C680" s="68">
        <v>0</v>
      </c>
      <c r="D680" s="68">
        <v>0</v>
      </c>
      <c r="E680" s="68">
        <v>1</v>
      </c>
      <c r="F680" s="68">
        <v>1589</v>
      </c>
      <c r="P680" t="s">
        <v>21</v>
      </c>
      <c r="Q680">
        <v>0</v>
      </c>
      <c r="R680">
        <v>0</v>
      </c>
      <c r="S680">
        <v>0</v>
      </c>
      <c r="T680">
        <v>1</v>
      </c>
      <c r="U680">
        <v>1589</v>
      </c>
    </row>
    <row r="681" spans="1:21" x14ac:dyDescent="0.25">
      <c r="A681" s="68" t="s">
        <v>21</v>
      </c>
      <c r="B681" s="68">
        <v>0</v>
      </c>
      <c r="C681" s="68">
        <v>0</v>
      </c>
      <c r="D681" s="68">
        <v>1</v>
      </c>
      <c r="E681" s="68">
        <v>0</v>
      </c>
      <c r="F681" s="68">
        <v>19</v>
      </c>
      <c r="P681" t="s">
        <v>21</v>
      </c>
      <c r="Q681">
        <v>0</v>
      </c>
      <c r="R681">
        <v>0</v>
      </c>
      <c r="S681">
        <v>1</v>
      </c>
      <c r="T681">
        <v>0</v>
      </c>
      <c r="U681">
        <v>19</v>
      </c>
    </row>
    <row r="682" spans="1:21" x14ac:dyDescent="0.25">
      <c r="A682" s="68" t="s">
        <v>21</v>
      </c>
      <c r="B682" s="68">
        <v>0</v>
      </c>
      <c r="C682" s="68">
        <v>0</v>
      </c>
      <c r="D682" s="68">
        <v>1</v>
      </c>
      <c r="E682" s="68">
        <v>1</v>
      </c>
      <c r="F682" s="68">
        <v>28</v>
      </c>
      <c r="P682" t="s">
        <v>21</v>
      </c>
      <c r="Q682">
        <v>0</v>
      </c>
      <c r="R682">
        <v>0</v>
      </c>
      <c r="S682">
        <v>1</v>
      </c>
      <c r="T682">
        <v>1</v>
      </c>
      <c r="U682">
        <v>28</v>
      </c>
    </row>
    <row r="683" spans="1:21" x14ac:dyDescent="0.25">
      <c r="A683" s="68" t="s">
        <v>21</v>
      </c>
      <c r="B683" s="68">
        <v>0</v>
      </c>
      <c r="C683" s="68">
        <v>1</v>
      </c>
      <c r="D683" s="68">
        <v>0</v>
      </c>
      <c r="E683" s="68">
        <v>0</v>
      </c>
      <c r="F683" s="68">
        <v>118</v>
      </c>
      <c r="P683" t="s">
        <v>21</v>
      </c>
      <c r="Q683">
        <v>0</v>
      </c>
      <c r="R683">
        <v>1</v>
      </c>
      <c r="S683">
        <v>0</v>
      </c>
      <c r="T683">
        <v>0</v>
      </c>
      <c r="U683">
        <v>118</v>
      </c>
    </row>
    <row r="684" spans="1:21" x14ac:dyDescent="0.25">
      <c r="A684" s="68" t="s">
        <v>21</v>
      </c>
      <c r="B684" s="68">
        <v>0</v>
      </c>
      <c r="C684" s="68">
        <v>1</v>
      </c>
      <c r="D684" s="68">
        <v>0</v>
      </c>
      <c r="E684" s="68">
        <v>1</v>
      </c>
      <c r="F684" s="68">
        <v>283</v>
      </c>
      <c r="P684" t="s">
        <v>21</v>
      </c>
      <c r="Q684">
        <v>0</v>
      </c>
      <c r="R684">
        <v>1</v>
      </c>
      <c r="S684">
        <v>0</v>
      </c>
      <c r="T684">
        <v>1</v>
      </c>
      <c r="U684">
        <v>283</v>
      </c>
    </row>
    <row r="685" spans="1:21" x14ac:dyDescent="0.25">
      <c r="A685" s="68" t="s">
        <v>21</v>
      </c>
      <c r="B685" s="68">
        <v>0</v>
      </c>
      <c r="C685" s="68">
        <v>1</v>
      </c>
      <c r="D685" s="68">
        <v>1</v>
      </c>
      <c r="E685" s="68">
        <v>0</v>
      </c>
      <c r="F685" s="68">
        <v>88</v>
      </c>
      <c r="P685" t="s">
        <v>21</v>
      </c>
      <c r="Q685">
        <v>0</v>
      </c>
      <c r="R685">
        <v>1</v>
      </c>
      <c r="S685">
        <v>1</v>
      </c>
      <c r="T685">
        <v>0</v>
      </c>
      <c r="U685">
        <v>88</v>
      </c>
    </row>
    <row r="686" spans="1:21" x14ac:dyDescent="0.25">
      <c r="A686" s="68" t="s">
        <v>21</v>
      </c>
      <c r="B686" s="68">
        <v>0</v>
      </c>
      <c r="C686" s="68">
        <v>1</v>
      </c>
      <c r="D686" s="68">
        <v>1</v>
      </c>
      <c r="E686" s="68">
        <v>1</v>
      </c>
      <c r="F686" s="68">
        <v>93</v>
      </c>
      <c r="P686" t="s">
        <v>21</v>
      </c>
      <c r="Q686">
        <v>0</v>
      </c>
      <c r="R686">
        <v>1</v>
      </c>
      <c r="S686">
        <v>1</v>
      </c>
      <c r="T686">
        <v>1</v>
      </c>
      <c r="U686">
        <v>93</v>
      </c>
    </row>
    <row r="687" spans="1:21" x14ac:dyDescent="0.25">
      <c r="A687" s="68" t="s">
        <v>21</v>
      </c>
      <c r="B687" s="68">
        <v>1</v>
      </c>
      <c r="C687" s="68">
        <v>0</v>
      </c>
      <c r="D687" s="68">
        <v>0</v>
      </c>
      <c r="E687" s="68">
        <v>0</v>
      </c>
      <c r="F687" s="68">
        <v>54</v>
      </c>
      <c r="P687" t="s">
        <v>21</v>
      </c>
      <c r="Q687">
        <v>1</v>
      </c>
      <c r="R687">
        <v>0</v>
      </c>
      <c r="S687">
        <v>0</v>
      </c>
      <c r="T687">
        <v>0</v>
      </c>
      <c r="U687">
        <v>54</v>
      </c>
    </row>
    <row r="688" spans="1:21" x14ac:dyDescent="0.25">
      <c r="A688" s="68" t="s">
        <v>21</v>
      </c>
      <c r="B688" s="68">
        <v>1</v>
      </c>
      <c r="C688" s="68">
        <v>0</v>
      </c>
      <c r="D688" s="68">
        <v>0</v>
      </c>
      <c r="E688" s="68">
        <v>1</v>
      </c>
      <c r="F688" s="68">
        <v>219</v>
      </c>
      <c r="P688" t="s">
        <v>21</v>
      </c>
      <c r="Q688">
        <v>1</v>
      </c>
      <c r="R688">
        <v>0</v>
      </c>
      <c r="S688">
        <v>0</v>
      </c>
      <c r="T688">
        <v>1</v>
      </c>
      <c r="U688">
        <v>219</v>
      </c>
    </row>
    <row r="689" spans="1:21" x14ac:dyDescent="0.25">
      <c r="A689" s="68" t="s">
        <v>21</v>
      </c>
      <c r="B689" s="68">
        <v>1</v>
      </c>
      <c r="C689" s="68">
        <v>0</v>
      </c>
      <c r="D689" s="68">
        <v>1</v>
      </c>
      <c r="E689" s="68">
        <v>1</v>
      </c>
      <c r="F689" s="68">
        <v>6</v>
      </c>
      <c r="P689" t="s">
        <v>21</v>
      </c>
      <c r="Q689">
        <v>1</v>
      </c>
      <c r="R689">
        <v>0</v>
      </c>
      <c r="S689">
        <v>1</v>
      </c>
      <c r="T689">
        <v>1</v>
      </c>
      <c r="U689">
        <v>6</v>
      </c>
    </row>
    <row r="690" spans="1:21" x14ac:dyDescent="0.25">
      <c r="A690" s="68" t="s">
        <v>21</v>
      </c>
      <c r="B690" s="68">
        <v>1</v>
      </c>
      <c r="C690" s="68">
        <v>1</v>
      </c>
      <c r="D690" s="68">
        <v>0</v>
      </c>
      <c r="E690" s="68">
        <v>0</v>
      </c>
      <c r="F690" s="68">
        <v>21</v>
      </c>
      <c r="P690" t="s">
        <v>21</v>
      </c>
      <c r="Q690">
        <v>1</v>
      </c>
      <c r="R690">
        <v>1</v>
      </c>
      <c r="S690">
        <v>0</v>
      </c>
      <c r="T690">
        <v>0</v>
      </c>
      <c r="U690">
        <v>21</v>
      </c>
    </row>
    <row r="691" spans="1:21" x14ac:dyDescent="0.25">
      <c r="A691" s="68" t="s">
        <v>21</v>
      </c>
      <c r="B691" s="68">
        <v>1</v>
      </c>
      <c r="C691" s="68">
        <v>1</v>
      </c>
      <c r="D691" s="68">
        <v>0</v>
      </c>
      <c r="E691" s="68">
        <v>1</v>
      </c>
      <c r="F691" s="68">
        <v>44</v>
      </c>
      <c r="P691" t="s">
        <v>21</v>
      </c>
      <c r="Q691">
        <v>1</v>
      </c>
      <c r="R691">
        <v>1</v>
      </c>
      <c r="S691">
        <v>0</v>
      </c>
      <c r="T691">
        <v>1</v>
      </c>
      <c r="U691">
        <v>44</v>
      </c>
    </row>
    <row r="692" spans="1:21" x14ac:dyDescent="0.25">
      <c r="A692" s="68" t="s">
        <v>21</v>
      </c>
      <c r="B692" s="68">
        <v>1</v>
      </c>
      <c r="C692" s="68">
        <v>1</v>
      </c>
      <c r="D692" s="68">
        <v>1</v>
      </c>
      <c r="E692" s="68">
        <v>0</v>
      </c>
      <c r="F692" s="68">
        <v>9</v>
      </c>
      <c r="P692" t="s">
        <v>21</v>
      </c>
      <c r="Q692">
        <v>1</v>
      </c>
      <c r="R692">
        <v>1</v>
      </c>
      <c r="S692">
        <v>1</v>
      </c>
      <c r="T692">
        <v>0</v>
      </c>
      <c r="U692">
        <v>9</v>
      </c>
    </row>
    <row r="693" spans="1:21" x14ac:dyDescent="0.25">
      <c r="A693" s="68" t="s">
        <v>21</v>
      </c>
      <c r="B693" s="68">
        <v>1</v>
      </c>
      <c r="C693" s="68">
        <v>1</v>
      </c>
      <c r="D693" s="68">
        <v>1</v>
      </c>
      <c r="E693" s="68">
        <v>1</v>
      </c>
      <c r="F693" s="68">
        <v>7</v>
      </c>
      <c r="P693" t="s">
        <v>21</v>
      </c>
      <c r="Q693">
        <v>1</v>
      </c>
      <c r="R693">
        <v>1</v>
      </c>
      <c r="S693">
        <v>1</v>
      </c>
      <c r="T693">
        <v>1</v>
      </c>
      <c r="U693">
        <v>7</v>
      </c>
    </row>
    <row r="694" spans="1:21" x14ac:dyDescent="0.25">
      <c r="A694" s="68" t="s">
        <v>21</v>
      </c>
      <c r="B694" s="68">
        <v>2</v>
      </c>
      <c r="C694" s="68">
        <v>0</v>
      </c>
      <c r="D694" s="68">
        <v>0</v>
      </c>
      <c r="E694" s="68">
        <v>0</v>
      </c>
      <c r="F694" s="68">
        <v>28</v>
      </c>
      <c r="P694" t="s">
        <v>21</v>
      </c>
      <c r="Q694">
        <v>2</v>
      </c>
      <c r="R694">
        <v>0</v>
      </c>
      <c r="S694">
        <v>0</v>
      </c>
      <c r="T694">
        <v>0</v>
      </c>
      <c r="U694">
        <v>28</v>
      </c>
    </row>
    <row r="695" spans="1:21" x14ac:dyDescent="0.25">
      <c r="A695" s="68" t="s">
        <v>21</v>
      </c>
      <c r="B695" s="68">
        <v>2</v>
      </c>
      <c r="C695" s="68">
        <v>0</v>
      </c>
      <c r="D695" s="68">
        <v>0</v>
      </c>
      <c r="E695" s="68">
        <v>1</v>
      </c>
      <c r="F695" s="68">
        <v>104</v>
      </c>
      <c r="P695" t="s">
        <v>21</v>
      </c>
      <c r="Q695">
        <v>2</v>
      </c>
      <c r="R695">
        <v>0</v>
      </c>
      <c r="S695">
        <v>0</v>
      </c>
      <c r="T695">
        <v>1</v>
      </c>
      <c r="U695">
        <v>104</v>
      </c>
    </row>
    <row r="696" spans="1:21" x14ac:dyDescent="0.25">
      <c r="A696" s="68" t="s">
        <v>21</v>
      </c>
      <c r="B696" s="68">
        <v>2</v>
      </c>
      <c r="C696" s="68">
        <v>0</v>
      </c>
      <c r="D696" s="68">
        <v>1</v>
      </c>
      <c r="E696" s="68">
        <v>1</v>
      </c>
      <c r="F696" s="68">
        <v>1</v>
      </c>
      <c r="P696" t="s">
        <v>21</v>
      </c>
      <c r="Q696">
        <v>2</v>
      </c>
      <c r="R696">
        <v>0</v>
      </c>
      <c r="S696">
        <v>1</v>
      </c>
      <c r="T696">
        <v>1</v>
      </c>
      <c r="U696">
        <v>1</v>
      </c>
    </row>
    <row r="697" spans="1:21" x14ac:dyDescent="0.25">
      <c r="A697" s="68" t="s">
        <v>21</v>
      </c>
      <c r="B697" s="68">
        <v>2</v>
      </c>
      <c r="C697" s="68">
        <v>1</v>
      </c>
      <c r="D697" s="68">
        <v>0</v>
      </c>
      <c r="E697" s="68">
        <v>0</v>
      </c>
      <c r="F697" s="68">
        <v>10</v>
      </c>
      <c r="P697" t="s">
        <v>21</v>
      </c>
      <c r="Q697">
        <v>2</v>
      </c>
      <c r="R697">
        <v>1</v>
      </c>
      <c r="S697">
        <v>0</v>
      </c>
      <c r="T697">
        <v>0</v>
      </c>
      <c r="U697">
        <v>10</v>
      </c>
    </row>
    <row r="698" spans="1:21" x14ac:dyDescent="0.25">
      <c r="A698" s="68" t="s">
        <v>21</v>
      </c>
      <c r="B698" s="68">
        <v>2</v>
      </c>
      <c r="C698" s="68">
        <v>1</v>
      </c>
      <c r="D698" s="68">
        <v>0</v>
      </c>
      <c r="E698" s="68">
        <v>1</v>
      </c>
      <c r="F698" s="68">
        <v>24</v>
      </c>
      <c r="P698" t="s">
        <v>21</v>
      </c>
      <c r="Q698">
        <v>2</v>
      </c>
      <c r="R698">
        <v>1</v>
      </c>
      <c r="S698">
        <v>0</v>
      </c>
      <c r="T698">
        <v>1</v>
      </c>
      <c r="U698">
        <v>24</v>
      </c>
    </row>
    <row r="699" spans="1:21" x14ac:dyDescent="0.25">
      <c r="A699" s="68" t="s">
        <v>21</v>
      </c>
      <c r="B699" s="68">
        <v>2</v>
      </c>
      <c r="C699" s="68">
        <v>1</v>
      </c>
      <c r="D699" s="68">
        <v>1</v>
      </c>
      <c r="E699" s="68">
        <v>0</v>
      </c>
      <c r="F699" s="68">
        <v>5</v>
      </c>
      <c r="P699" t="s">
        <v>21</v>
      </c>
      <c r="Q699">
        <v>2</v>
      </c>
      <c r="R699">
        <v>1</v>
      </c>
      <c r="S699">
        <v>1</v>
      </c>
      <c r="T699">
        <v>0</v>
      </c>
      <c r="U699">
        <v>5</v>
      </c>
    </row>
    <row r="700" spans="1:21" x14ac:dyDescent="0.25">
      <c r="A700" s="68" t="s">
        <v>21</v>
      </c>
      <c r="B700" s="68">
        <v>2</v>
      </c>
      <c r="C700" s="68">
        <v>1</v>
      </c>
      <c r="D700" s="68">
        <v>1</v>
      </c>
      <c r="E700" s="68">
        <v>1</v>
      </c>
      <c r="F700" s="68">
        <v>5</v>
      </c>
      <c r="P700" t="s">
        <v>21</v>
      </c>
      <c r="Q700">
        <v>2</v>
      </c>
      <c r="R700">
        <v>1</v>
      </c>
      <c r="S700">
        <v>1</v>
      </c>
      <c r="T700">
        <v>1</v>
      </c>
      <c r="U700">
        <v>5</v>
      </c>
    </row>
    <row r="701" spans="1:21" x14ac:dyDescent="0.25">
      <c r="A701" s="68" t="s">
        <v>21</v>
      </c>
      <c r="B701" s="68">
        <v>3</v>
      </c>
      <c r="C701" s="68">
        <v>0</v>
      </c>
      <c r="D701" s="68">
        <v>0</v>
      </c>
      <c r="E701" s="68">
        <v>0</v>
      </c>
      <c r="F701" s="68">
        <v>49</v>
      </c>
      <c r="P701" t="s">
        <v>21</v>
      </c>
      <c r="Q701">
        <v>3</v>
      </c>
      <c r="R701">
        <v>0</v>
      </c>
      <c r="S701">
        <v>0</v>
      </c>
      <c r="T701">
        <v>0</v>
      </c>
      <c r="U701">
        <v>49</v>
      </c>
    </row>
    <row r="702" spans="1:21" x14ac:dyDescent="0.25">
      <c r="A702" s="68" t="s">
        <v>21</v>
      </c>
      <c r="B702" s="68">
        <v>3</v>
      </c>
      <c r="C702" s="68">
        <v>0</v>
      </c>
      <c r="D702" s="68">
        <v>0</v>
      </c>
      <c r="E702" s="68">
        <v>1</v>
      </c>
      <c r="F702" s="68">
        <v>103</v>
      </c>
      <c r="P702" t="s">
        <v>21</v>
      </c>
      <c r="Q702">
        <v>3</v>
      </c>
      <c r="R702">
        <v>0</v>
      </c>
      <c r="S702">
        <v>0</v>
      </c>
      <c r="T702">
        <v>1</v>
      </c>
      <c r="U702">
        <v>103</v>
      </c>
    </row>
    <row r="703" spans="1:21" x14ac:dyDescent="0.25">
      <c r="A703" s="68" t="s">
        <v>21</v>
      </c>
      <c r="B703" s="68">
        <v>3</v>
      </c>
      <c r="C703" s="68">
        <v>1</v>
      </c>
      <c r="D703" s="68">
        <v>0</v>
      </c>
      <c r="E703" s="68">
        <v>0</v>
      </c>
      <c r="F703" s="68">
        <v>14</v>
      </c>
      <c r="P703" t="s">
        <v>21</v>
      </c>
      <c r="Q703">
        <v>3</v>
      </c>
      <c r="R703">
        <v>1</v>
      </c>
      <c r="S703">
        <v>0</v>
      </c>
      <c r="T703">
        <v>0</v>
      </c>
      <c r="U703">
        <v>14</v>
      </c>
    </row>
    <row r="704" spans="1:21" x14ac:dyDescent="0.25">
      <c r="A704" s="68" t="s">
        <v>21</v>
      </c>
      <c r="B704" s="68">
        <v>3</v>
      </c>
      <c r="C704" s="68">
        <v>1</v>
      </c>
      <c r="D704" s="68">
        <v>0</v>
      </c>
      <c r="E704" s="68">
        <v>1</v>
      </c>
      <c r="F704" s="68">
        <v>11</v>
      </c>
      <c r="P704" t="s">
        <v>21</v>
      </c>
      <c r="Q704">
        <v>3</v>
      </c>
      <c r="R704">
        <v>1</v>
      </c>
      <c r="S704">
        <v>0</v>
      </c>
      <c r="T704">
        <v>1</v>
      </c>
      <c r="U704">
        <v>11</v>
      </c>
    </row>
    <row r="705" spans="1:21" x14ac:dyDescent="0.25">
      <c r="A705" s="68" t="s">
        <v>21</v>
      </c>
      <c r="B705" s="68">
        <v>3</v>
      </c>
      <c r="C705" s="68">
        <v>1</v>
      </c>
      <c r="D705" s="68">
        <v>1</v>
      </c>
      <c r="E705" s="68">
        <v>0</v>
      </c>
      <c r="F705" s="68">
        <v>1</v>
      </c>
      <c r="P705" t="s">
        <v>21</v>
      </c>
      <c r="Q705">
        <v>3</v>
      </c>
      <c r="R705">
        <v>1</v>
      </c>
      <c r="S705">
        <v>1</v>
      </c>
      <c r="T705">
        <v>0</v>
      </c>
      <c r="U705">
        <v>1</v>
      </c>
    </row>
    <row r="706" spans="1:21" x14ac:dyDescent="0.25">
      <c r="A706" s="68" t="s">
        <v>21</v>
      </c>
      <c r="B706" s="68">
        <v>3</v>
      </c>
      <c r="C706" s="68">
        <v>1</v>
      </c>
      <c r="D706" s="68">
        <v>1</v>
      </c>
      <c r="E706" s="68">
        <v>1</v>
      </c>
      <c r="F706" s="68">
        <v>1</v>
      </c>
      <c r="P706" t="s">
        <v>21</v>
      </c>
      <c r="Q706">
        <v>3</v>
      </c>
      <c r="R706">
        <v>1</v>
      </c>
      <c r="S706">
        <v>1</v>
      </c>
      <c r="T706">
        <v>1</v>
      </c>
      <c r="U706">
        <v>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U957"/>
  <sheetViews>
    <sheetView workbookViewId="0">
      <selection activeCell="L20" sqref="L20"/>
    </sheetView>
  </sheetViews>
  <sheetFormatPr defaultRowHeight="15" x14ac:dyDescent="0.25"/>
  <cols>
    <col min="1" max="6" width="9.140625" style="68"/>
    <col min="9" max="9" width="9.140625" customWidth="1"/>
  </cols>
  <sheetData>
    <row r="1" spans="1:21" x14ac:dyDescent="0.25">
      <c r="A1" s="68" t="s">
        <v>173</v>
      </c>
      <c r="B1" s="68" t="s">
        <v>205</v>
      </c>
      <c r="C1" s="68" t="s">
        <v>211</v>
      </c>
      <c r="D1" s="68" t="s">
        <v>1</v>
      </c>
      <c r="E1" s="68" t="s">
        <v>59</v>
      </c>
      <c r="F1" s="68" t="s">
        <v>132</v>
      </c>
      <c r="P1" t="s">
        <v>173</v>
      </c>
      <c r="Q1" t="s">
        <v>205</v>
      </c>
      <c r="R1" t="s">
        <v>211</v>
      </c>
      <c r="S1" t="s">
        <v>1</v>
      </c>
      <c r="T1" t="s">
        <v>59</v>
      </c>
      <c r="U1" t="s">
        <v>132</v>
      </c>
    </row>
    <row r="2" spans="1:21" x14ac:dyDescent="0.25">
      <c r="A2" s="68" t="s">
        <v>2</v>
      </c>
      <c r="B2" s="68">
        <v>1</v>
      </c>
      <c r="C2" s="68">
        <v>0</v>
      </c>
      <c r="D2" s="68">
        <v>0</v>
      </c>
      <c r="E2" s="68">
        <v>0</v>
      </c>
      <c r="F2" s="68">
        <v>4360</v>
      </c>
      <c r="P2" t="s">
        <v>2</v>
      </c>
      <c r="Q2">
        <v>1</v>
      </c>
      <c r="R2">
        <v>0</v>
      </c>
      <c r="S2">
        <v>0</v>
      </c>
      <c r="T2">
        <v>0</v>
      </c>
      <c r="U2">
        <v>4360</v>
      </c>
    </row>
    <row r="3" spans="1:21" x14ac:dyDescent="0.25">
      <c r="A3" s="68" t="s">
        <v>2</v>
      </c>
      <c r="B3" s="68">
        <v>1</v>
      </c>
      <c r="C3" s="68">
        <v>0</v>
      </c>
      <c r="D3" s="68">
        <v>0</v>
      </c>
      <c r="E3" s="68">
        <v>1</v>
      </c>
      <c r="F3" s="68">
        <v>5333</v>
      </c>
      <c r="P3" t="s">
        <v>2</v>
      </c>
      <c r="Q3">
        <v>1</v>
      </c>
      <c r="R3">
        <v>0</v>
      </c>
      <c r="S3">
        <v>0</v>
      </c>
      <c r="T3">
        <v>1</v>
      </c>
      <c r="U3">
        <v>5333</v>
      </c>
    </row>
    <row r="4" spans="1:21" x14ac:dyDescent="0.25">
      <c r="A4" s="68" t="s">
        <v>2</v>
      </c>
      <c r="B4" s="68">
        <v>1</v>
      </c>
      <c r="C4" s="68">
        <v>0</v>
      </c>
      <c r="D4" s="68">
        <v>1</v>
      </c>
      <c r="E4" s="68">
        <v>0</v>
      </c>
      <c r="F4" s="68">
        <v>1011</v>
      </c>
      <c r="P4" t="s">
        <v>2</v>
      </c>
      <c r="Q4">
        <v>1</v>
      </c>
      <c r="R4">
        <v>0</v>
      </c>
      <c r="S4">
        <v>1</v>
      </c>
      <c r="T4">
        <v>0</v>
      </c>
      <c r="U4">
        <v>1011</v>
      </c>
    </row>
    <row r="5" spans="1:21" x14ac:dyDescent="0.25">
      <c r="A5" s="68" t="s">
        <v>2</v>
      </c>
      <c r="B5" s="68">
        <v>1</v>
      </c>
      <c r="C5" s="68">
        <v>0</v>
      </c>
      <c r="D5" s="68">
        <v>1</v>
      </c>
      <c r="E5" s="68">
        <v>1</v>
      </c>
      <c r="F5" s="68">
        <v>4238</v>
      </c>
      <c r="P5" t="s">
        <v>2</v>
      </c>
      <c r="Q5">
        <v>1</v>
      </c>
      <c r="R5">
        <v>0</v>
      </c>
      <c r="S5">
        <v>1</v>
      </c>
      <c r="T5">
        <v>1</v>
      </c>
      <c r="U5">
        <v>4238</v>
      </c>
    </row>
    <row r="6" spans="1:21" x14ac:dyDescent="0.25">
      <c r="A6" s="68" t="s">
        <v>2</v>
      </c>
      <c r="B6" s="68">
        <v>1</v>
      </c>
      <c r="C6" s="68">
        <v>1</v>
      </c>
      <c r="D6" s="68">
        <v>0</v>
      </c>
      <c r="E6" s="68">
        <v>0</v>
      </c>
      <c r="F6" s="68">
        <v>2135</v>
      </c>
      <c r="P6" t="s">
        <v>2</v>
      </c>
      <c r="Q6">
        <v>1</v>
      </c>
      <c r="R6">
        <v>1</v>
      </c>
      <c r="S6">
        <v>0</v>
      </c>
      <c r="T6">
        <v>0</v>
      </c>
      <c r="U6">
        <v>2135</v>
      </c>
    </row>
    <row r="7" spans="1:21" x14ac:dyDescent="0.25">
      <c r="A7" s="68" t="s">
        <v>2</v>
      </c>
      <c r="B7" s="68">
        <v>1</v>
      </c>
      <c r="C7" s="68">
        <v>1</v>
      </c>
      <c r="D7" s="68">
        <v>0</v>
      </c>
      <c r="E7" s="68">
        <v>1</v>
      </c>
      <c r="F7" s="68">
        <v>295</v>
      </c>
      <c r="P7" t="s">
        <v>2</v>
      </c>
      <c r="Q7">
        <v>1</v>
      </c>
      <c r="R7">
        <v>1</v>
      </c>
      <c r="S7">
        <v>0</v>
      </c>
      <c r="T7">
        <v>1</v>
      </c>
      <c r="U7">
        <v>295</v>
      </c>
    </row>
    <row r="8" spans="1:21" x14ac:dyDescent="0.25">
      <c r="A8" s="68" t="s">
        <v>2</v>
      </c>
      <c r="B8" s="68">
        <v>1</v>
      </c>
      <c r="C8" s="68">
        <v>1</v>
      </c>
      <c r="D8" s="68">
        <v>1</v>
      </c>
      <c r="E8" s="68">
        <v>0</v>
      </c>
      <c r="F8" s="68">
        <v>1434</v>
      </c>
      <c r="P8" t="s">
        <v>2</v>
      </c>
      <c r="Q8">
        <v>1</v>
      </c>
      <c r="R8">
        <v>1</v>
      </c>
      <c r="S8">
        <v>1</v>
      </c>
      <c r="T8">
        <v>0</v>
      </c>
      <c r="U8">
        <v>1434</v>
      </c>
    </row>
    <row r="9" spans="1:21" x14ac:dyDescent="0.25">
      <c r="A9" s="68" t="s">
        <v>2</v>
      </c>
      <c r="B9" s="68">
        <v>1</v>
      </c>
      <c r="C9" s="68">
        <v>1</v>
      </c>
      <c r="D9" s="68">
        <v>1</v>
      </c>
      <c r="E9" s="68">
        <v>1</v>
      </c>
      <c r="F9" s="68">
        <v>244</v>
      </c>
      <c r="P9" t="s">
        <v>2</v>
      </c>
      <c r="Q9">
        <v>1</v>
      </c>
      <c r="R9">
        <v>1</v>
      </c>
      <c r="S9">
        <v>1</v>
      </c>
      <c r="T9">
        <v>1</v>
      </c>
      <c r="U9">
        <v>244</v>
      </c>
    </row>
    <row r="10" spans="1:21" x14ac:dyDescent="0.25">
      <c r="A10" s="68" t="s">
        <v>2</v>
      </c>
      <c r="B10" s="68">
        <v>2</v>
      </c>
      <c r="C10" s="68">
        <v>0</v>
      </c>
      <c r="D10" s="68">
        <v>0</v>
      </c>
      <c r="E10" s="68">
        <v>0</v>
      </c>
      <c r="F10" s="68">
        <v>2401</v>
      </c>
      <c r="P10" t="s">
        <v>2</v>
      </c>
      <c r="Q10">
        <v>2</v>
      </c>
      <c r="R10">
        <v>0</v>
      </c>
      <c r="S10">
        <v>0</v>
      </c>
      <c r="T10">
        <v>0</v>
      </c>
      <c r="U10">
        <v>2401</v>
      </c>
    </row>
    <row r="11" spans="1:21" x14ac:dyDescent="0.25">
      <c r="A11" s="68" t="s">
        <v>2</v>
      </c>
      <c r="B11" s="68">
        <v>2</v>
      </c>
      <c r="C11" s="68">
        <v>0</v>
      </c>
      <c r="D11" s="68">
        <v>0</v>
      </c>
      <c r="E11" s="68">
        <v>1</v>
      </c>
      <c r="F11" s="68">
        <v>1678</v>
      </c>
      <c r="P11" t="s">
        <v>2</v>
      </c>
      <c r="Q11">
        <v>2</v>
      </c>
      <c r="R11">
        <v>0</v>
      </c>
      <c r="S11">
        <v>0</v>
      </c>
      <c r="T11">
        <v>1</v>
      </c>
      <c r="U11">
        <v>1678</v>
      </c>
    </row>
    <row r="12" spans="1:21" x14ac:dyDescent="0.25">
      <c r="A12" s="68" t="s">
        <v>2</v>
      </c>
      <c r="B12" s="68">
        <v>2</v>
      </c>
      <c r="C12" s="68">
        <v>0</v>
      </c>
      <c r="D12" s="68">
        <v>1</v>
      </c>
      <c r="E12" s="68">
        <v>0</v>
      </c>
      <c r="F12" s="68">
        <v>331</v>
      </c>
      <c r="P12" t="s">
        <v>2</v>
      </c>
      <c r="Q12">
        <v>2</v>
      </c>
      <c r="R12">
        <v>0</v>
      </c>
      <c r="S12">
        <v>1</v>
      </c>
      <c r="T12">
        <v>0</v>
      </c>
      <c r="U12">
        <v>331</v>
      </c>
    </row>
    <row r="13" spans="1:21" x14ac:dyDescent="0.25">
      <c r="A13" s="68" t="s">
        <v>2</v>
      </c>
      <c r="B13" s="68">
        <v>2</v>
      </c>
      <c r="C13" s="68">
        <v>0</v>
      </c>
      <c r="D13" s="68">
        <v>1</v>
      </c>
      <c r="E13" s="68">
        <v>1</v>
      </c>
      <c r="F13" s="68">
        <v>1188</v>
      </c>
      <c r="P13" t="s">
        <v>2</v>
      </c>
      <c r="Q13">
        <v>2</v>
      </c>
      <c r="R13">
        <v>0</v>
      </c>
      <c r="S13">
        <v>1</v>
      </c>
      <c r="T13">
        <v>1</v>
      </c>
      <c r="U13">
        <v>1188</v>
      </c>
    </row>
    <row r="14" spans="1:21" x14ac:dyDescent="0.25">
      <c r="A14" s="68" t="s">
        <v>2</v>
      </c>
      <c r="B14" s="68">
        <v>2</v>
      </c>
      <c r="C14" s="68">
        <v>1</v>
      </c>
      <c r="D14" s="68">
        <v>0</v>
      </c>
      <c r="E14" s="68">
        <v>0</v>
      </c>
      <c r="F14" s="68">
        <v>819</v>
      </c>
      <c r="P14" t="s">
        <v>2</v>
      </c>
      <c r="Q14">
        <v>2</v>
      </c>
      <c r="R14">
        <v>1</v>
      </c>
      <c r="S14">
        <v>0</v>
      </c>
      <c r="T14">
        <v>0</v>
      </c>
      <c r="U14">
        <v>819</v>
      </c>
    </row>
    <row r="15" spans="1:21" x14ac:dyDescent="0.25">
      <c r="A15" s="68" t="s">
        <v>2</v>
      </c>
      <c r="B15" s="68">
        <v>2</v>
      </c>
      <c r="C15" s="68">
        <v>1</v>
      </c>
      <c r="D15" s="68">
        <v>0</v>
      </c>
      <c r="E15" s="68">
        <v>1</v>
      </c>
      <c r="F15" s="68">
        <v>135</v>
      </c>
      <c r="P15" t="s">
        <v>2</v>
      </c>
      <c r="Q15">
        <v>2</v>
      </c>
      <c r="R15">
        <v>1</v>
      </c>
      <c r="S15">
        <v>0</v>
      </c>
      <c r="T15">
        <v>1</v>
      </c>
      <c r="U15">
        <v>135</v>
      </c>
    </row>
    <row r="16" spans="1:21" x14ac:dyDescent="0.25">
      <c r="A16" s="68" t="s">
        <v>2</v>
      </c>
      <c r="B16" s="68">
        <v>2</v>
      </c>
      <c r="C16" s="68">
        <v>1</v>
      </c>
      <c r="D16" s="68">
        <v>1</v>
      </c>
      <c r="E16" s="68">
        <v>0</v>
      </c>
      <c r="F16" s="68">
        <v>472</v>
      </c>
      <c r="P16" t="s">
        <v>2</v>
      </c>
      <c r="Q16">
        <v>2</v>
      </c>
      <c r="R16">
        <v>1</v>
      </c>
      <c r="S16">
        <v>1</v>
      </c>
      <c r="T16">
        <v>0</v>
      </c>
      <c r="U16">
        <v>472</v>
      </c>
    </row>
    <row r="17" spans="1:21" x14ac:dyDescent="0.25">
      <c r="A17" s="68" t="s">
        <v>2</v>
      </c>
      <c r="B17" s="68">
        <v>2</v>
      </c>
      <c r="C17" s="68">
        <v>1</v>
      </c>
      <c r="D17" s="68">
        <v>1</v>
      </c>
      <c r="E17" s="68">
        <v>1</v>
      </c>
      <c r="F17" s="68">
        <v>96</v>
      </c>
      <c r="P17" t="s">
        <v>2</v>
      </c>
      <c r="Q17">
        <v>2</v>
      </c>
      <c r="R17">
        <v>1</v>
      </c>
      <c r="S17">
        <v>1</v>
      </c>
      <c r="T17">
        <v>1</v>
      </c>
      <c r="U17">
        <v>96</v>
      </c>
    </row>
    <row r="18" spans="1:21" x14ac:dyDescent="0.25">
      <c r="A18" s="68" t="s">
        <v>4</v>
      </c>
      <c r="B18" s="68">
        <v>1</v>
      </c>
      <c r="C18" s="68">
        <v>0</v>
      </c>
      <c r="D18" s="68">
        <v>0</v>
      </c>
      <c r="E18" s="68">
        <v>0</v>
      </c>
      <c r="F18" s="68">
        <v>147</v>
      </c>
      <c r="P18" t="s">
        <v>4</v>
      </c>
      <c r="Q18">
        <v>1</v>
      </c>
      <c r="R18">
        <v>0</v>
      </c>
      <c r="S18">
        <v>0</v>
      </c>
      <c r="T18">
        <v>0</v>
      </c>
      <c r="U18">
        <v>147</v>
      </c>
    </row>
    <row r="19" spans="1:21" x14ac:dyDescent="0.25">
      <c r="A19" s="68" t="s">
        <v>4</v>
      </c>
      <c r="B19" s="68">
        <v>1</v>
      </c>
      <c r="C19" s="68">
        <v>0</v>
      </c>
      <c r="D19" s="68">
        <v>0</v>
      </c>
      <c r="E19" s="68">
        <v>1</v>
      </c>
      <c r="F19" s="68">
        <v>296</v>
      </c>
      <c r="P19" t="s">
        <v>4</v>
      </c>
      <c r="Q19">
        <v>1</v>
      </c>
      <c r="R19">
        <v>0</v>
      </c>
      <c r="S19">
        <v>0</v>
      </c>
      <c r="T19">
        <v>1</v>
      </c>
      <c r="U19">
        <v>296</v>
      </c>
    </row>
    <row r="20" spans="1:21" x14ac:dyDescent="0.25">
      <c r="A20" s="68" t="s">
        <v>4</v>
      </c>
      <c r="B20" s="68">
        <v>1</v>
      </c>
      <c r="C20" s="68">
        <v>0</v>
      </c>
      <c r="D20" s="68">
        <v>1</v>
      </c>
      <c r="E20" s="68">
        <v>0</v>
      </c>
      <c r="F20" s="68">
        <v>20</v>
      </c>
      <c r="P20" t="s">
        <v>4</v>
      </c>
      <c r="Q20">
        <v>1</v>
      </c>
      <c r="R20">
        <v>0</v>
      </c>
      <c r="S20">
        <v>1</v>
      </c>
      <c r="T20">
        <v>0</v>
      </c>
      <c r="U20">
        <v>20</v>
      </c>
    </row>
    <row r="21" spans="1:21" x14ac:dyDescent="0.25">
      <c r="A21" s="68" t="s">
        <v>4</v>
      </c>
      <c r="B21" s="68">
        <v>1</v>
      </c>
      <c r="C21" s="68">
        <v>0</v>
      </c>
      <c r="D21" s="68">
        <v>1</v>
      </c>
      <c r="E21" s="68">
        <v>1</v>
      </c>
      <c r="F21" s="68">
        <v>53</v>
      </c>
      <c r="P21" t="s">
        <v>4</v>
      </c>
      <c r="Q21">
        <v>1</v>
      </c>
      <c r="R21">
        <v>0</v>
      </c>
      <c r="S21">
        <v>1</v>
      </c>
      <c r="T21">
        <v>1</v>
      </c>
      <c r="U21">
        <v>53</v>
      </c>
    </row>
    <row r="22" spans="1:21" x14ac:dyDescent="0.25">
      <c r="A22" s="68" t="s">
        <v>4</v>
      </c>
      <c r="B22" s="68">
        <v>1</v>
      </c>
      <c r="C22" s="68">
        <v>1</v>
      </c>
      <c r="D22" s="68">
        <v>0</v>
      </c>
      <c r="E22" s="68">
        <v>0</v>
      </c>
      <c r="F22" s="68">
        <v>27</v>
      </c>
      <c r="P22" t="s">
        <v>4</v>
      </c>
      <c r="Q22">
        <v>1</v>
      </c>
      <c r="R22">
        <v>1</v>
      </c>
      <c r="S22">
        <v>0</v>
      </c>
      <c r="T22">
        <v>0</v>
      </c>
      <c r="U22">
        <v>27</v>
      </c>
    </row>
    <row r="23" spans="1:21" x14ac:dyDescent="0.25">
      <c r="A23" s="68" t="s">
        <v>4</v>
      </c>
      <c r="B23" s="68">
        <v>1</v>
      </c>
      <c r="C23" s="68">
        <v>1</v>
      </c>
      <c r="D23" s="68">
        <v>0</v>
      </c>
      <c r="E23" s="68">
        <v>1</v>
      </c>
      <c r="F23" s="68">
        <v>200</v>
      </c>
      <c r="P23" t="s">
        <v>4</v>
      </c>
      <c r="Q23">
        <v>1</v>
      </c>
      <c r="R23">
        <v>1</v>
      </c>
      <c r="S23">
        <v>0</v>
      </c>
      <c r="T23">
        <v>1</v>
      </c>
      <c r="U23">
        <v>200</v>
      </c>
    </row>
    <row r="24" spans="1:21" x14ac:dyDescent="0.25">
      <c r="A24" s="68" t="s">
        <v>4</v>
      </c>
      <c r="B24" s="68">
        <v>1</v>
      </c>
      <c r="C24" s="68">
        <v>1</v>
      </c>
      <c r="D24" s="68">
        <v>1</v>
      </c>
      <c r="E24" s="68">
        <v>0</v>
      </c>
      <c r="F24" s="68">
        <v>10</v>
      </c>
      <c r="P24" t="s">
        <v>4</v>
      </c>
      <c r="Q24">
        <v>1</v>
      </c>
      <c r="R24">
        <v>1</v>
      </c>
      <c r="S24">
        <v>1</v>
      </c>
      <c r="T24">
        <v>0</v>
      </c>
      <c r="U24">
        <v>10</v>
      </c>
    </row>
    <row r="25" spans="1:21" x14ac:dyDescent="0.25">
      <c r="A25" s="68" t="s">
        <v>4</v>
      </c>
      <c r="B25" s="68">
        <v>1</v>
      </c>
      <c r="C25" s="68">
        <v>1</v>
      </c>
      <c r="D25" s="68">
        <v>1</v>
      </c>
      <c r="E25" s="68">
        <v>1</v>
      </c>
      <c r="F25" s="68">
        <v>180</v>
      </c>
      <c r="P25" t="s">
        <v>4</v>
      </c>
      <c r="Q25">
        <v>1</v>
      </c>
      <c r="R25">
        <v>1</v>
      </c>
      <c r="S25">
        <v>1</v>
      </c>
      <c r="T25">
        <v>1</v>
      </c>
      <c r="U25">
        <v>180</v>
      </c>
    </row>
    <row r="26" spans="1:21" x14ac:dyDescent="0.25">
      <c r="A26" s="68" t="s">
        <v>4</v>
      </c>
      <c r="B26" s="68">
        <v>2</v>
      </c>
      <c r="C26" s="68">
        <v>0</v>
      </c>
      <c r="D26" s="68">
        <v>0</v>
      </c>
      <c r="E26" s="68">
        <v>0</v>
      </c>
      <c r="F26" s="68">
        <v>19029</v>
      </c>
      <c r="P26" t="s">
        <v>4</v>
      </c>
      <c r="Q26">
        <v>2</v>
      </c>
      <c r="R26">
        <v>0</v>
      </c>
      <c r="S26">
        <v>0</v>
      </c>
      <c r="T26">
        <v>0</v>
      </c>
      <c r="U26">
        <v>19029</v>
      </c>
    </row>
    <row r="27" spans="1:21" x14ac:dyDescent="0.25">
      <c r="A27" s="68" t="s">
        <v>4</v>
      </c>
      <c r="B27" s="68">
        <v>2</v>
      </c>
      <c r="C27" s="68">
        <v>0</v>
      </c>
      <c r="D27" s="68">
        <v>0</v>
      </c>
      <c r="E27" s="68">
        <v>1</v>
      </c>
      <c r="F27" s="68">
        <v>21225</v>
      </c>
      <c r="P27" t="s">
        <v>4</v>
      </c>
      <c r="Q27">
        <v>2</v>
      </c>
      <c r="R27">
        <v>0</v>
      </c>
      <c r="S27">
        <v>0</v>
      </c>
      <c r="T27">
        <v>1</v>
      </c>
      <c r="U27">
        <v>21225</v>
      </c>
    </row>
    <row r="28" spans="1:21" x14ac:dyDescent="0.25">
      <c r="A28" s="68" t="s">
        <v>4</v>
      </c>
      <c r="B28" s="68">
        <v>2</v>
      </c>
      <c r="C28" s="68">
        <v>0</v>
      </c>
      <c r="D28" s="68">
        <v>1</v>
      </c>
      <c r="E28" s="68">
        <v>0</v>
      </c>
      <c r="F28" s="68">
        <v>2329</v>
      </c>
      <c r="P28" t="s">
        <v>4</v>
      </c>
      <c r="Q28">
        <v>2</v>
      </c>
      <c r="R28">
        <v>0</v>
      </c>
      <c r="S28">
        <v>1</v>
      </c>
      <c r="T28">
        <v>0</v>
      </c>
      <c r="U28">
        <v>2329</v>
      </c>
    </row>
    <row r="29" spans="1:21" x14ac:dyDescent="0.25">
      <c r="A29" s="68" t="s">
        <v>4</v>
      </c>
      <c r="B29" s="68">
        <v>2</v>
      </c>
      <c r="C29" s="68">
        <v>0</v>
      </c>
      <c r="D29" s="68">
        <v>1</v>
      </c>
      <c r="E29" s="68">
        <v>1</v>
      </c>
      <c r="F29" s="68">
        <v>7890</v>
      </c>
      <c r="P29" t="s">
        <v>4</v>
      </c>
      <c r="Q29">
        <v>2</v>
      </c>
      <c r="R29">
        <v>0</v>
      </c>
      <c r="S29">
        <v>1</v>
      </c>
      <c r="T29">
        <v>1</v>
      </c>
      <c r="U29">
        <v>7890</v>
      </c>
    </row>
    <row r="30" spans="1:21" x14ac:dyDescent="0.25">
      <c r="A30" s="68" t="s">
        <v>4</v>
      </c>
      <c r="B30" s="68">
        <v>2</v>
      </c>
      <c r="C30" s="68">
        <v>1</v>
      </c>
      <c r="D30" s="68">
        <v>0</v>
      </c>
      <c r="E30" s="68">
        <v>0</v>
      </c>
      <c r="F30" s="68">
        <v>2611</v>
      </c>
      <c r="P30" t="s">
        <v>4</v>
      </c>
      <c r="Q30">
        <v>2</v>
      </c>
      <c r="R30">
        <v>1</v>
      </c>
      <c r="S30">
        <v>0</v>
      </c>
      <c r="T30">
        <v>0</v>
      </c>
      <c r="U30">
        <v>2611</v>
      </c>
    </row>
    <row r="31" spans="1:21" x14ac:dyDescent="0.25">
      <c r="A31" s="68" t="s">
        <v>4</v>
      </c>
      <c r="B31" s="68">
        <v>2</v>
      </c>
      <c r="C31" s="68">
        <v>1</v>
      </c>
      <c r="D31" s="68">
        <v>0</v>
      </c>
      <c r="E31" s="68">
        <v>1</v>
      </c>
      <c r="F31" s="68">
        <v>47218</v>
      </c>
      <c r="P31" t="s">
        <v>4</v>
      </c>
      <c r="Q31">
        <v>2</v>
      </c>
      <c r="R31">
        <v>1</v>
      </c>
      <c r="S31">
        <v>0</v>
      </c>
      <c r="T31">
        <v>1</v>
      </c>
      <c r="U31">
        <v>47218</v>
      </c>
    </row>
    <row r="32" spans="1:21" x14ac:dyDescent="0.25">
      <c r="A32" s="68" t="s">
        <v>4</v>
      </c>
      <c r="B32" s="68">
        <v>2</v>
      </c>
      <c r="C32" s="68">
        <v>1</v>
      </c>
      <c r="D32" s="68">
        <v>1</v>
      </c>
      <c r="E32" s="68">
        <v>0</v>
      </c>
      <c r="F32" s="68">
        <v>1839</v>
      </c>
      <c r="P32" t="s">
        <v>4</v>
      </c>
      <c r="Q32">
        <v>2</v>
      </c>
      <c r="R32">
        <v>1</v>
      </c>
      <c r="S32">
        <v>1</v>
      </c>
      <c r="T32">
        <v>0</v>
      </c>
      <c r="U32">
        <v>1839</v>
      </c>
    </row>
    <row r="33" spans="1:21" x14ac:dyDescent="0.25">
      <c r="A33" s="68" t="s">
        <v>4</v>
      </c>
      <c r="B33" s="68">
        <v>2</v>
      </c>
      <c r="C33" s="68">
        <v>1</v>
      </c>
      <c r="D33" s="68">
        <v>1</v>
      </c>
      <c r="E33" s="68">
        <v>1</v>
      </c>
      <c r="F33" s="68">
        <v>34707</v>
      </c>
      <c r="P33" t="s">
        <v>4</v>
      </c>
      <c r="Q33">
        <v>2</v>
      </c>
      <c r="R33">
        <v>1</v>
      </c>
      <c r="S33">
        <v>1</v>
      </c>
      <c r="T33">
        <v>1</v>
      </c>
      <c r="U33">
        <v>34707</v>
      </c>
    </row>
    <row r="34" spans="1:21" x14ac:dyDescent="0.25">
      <c r="A34" s="68" t="s">
        <v>15</v>
      </c>
      <c r="B34" s="68">
        <v>2</v>
      </c>
      <c r="C34" s="68">
        <v>0</v>
      </c>
      <c r="D34" s="68">
        <v>0</v>
      </c>
      <c r="E34" s="68">
        <v>0</v>
      </c>
      <c r="F34" s="68">
        <v>885</v>
      </c>
      <c r="P34" t="s">
        <v>15</v>
      </c>
      <c r="Q34">
        <v>2</v>
      </c>
      <c r="R34">
        <v>0</v>
      </c>
      <c r="S34">
        <v>0</v>
      </c>
      <c r="T34">
        <v>0</v>
      </c>
      <c r="U34">
        <v>885</v>
      </c>
    </row>
    <row r="35" spans="1:21" x14ac:dyDescent="0.25">
      <c r="A35" s="68" t="s">
        <v>15</v>
      </c>
      <c r="B35" s="68">
        <v>2</v>
      </c>
      <c r="C35" s="68">
        <v>0</v>
      </c>
      <c r="D35" s="68">
        <v>0</v>
      </c>
      <c r="E35" s="68">
        <v>1</v>
      </c>
      <c r="F35" s="68">
        <v>3504</v>
      </c>
      <c r="P35" t="s">
        <v>15</v>
      </c>
      <c r="Q35">
        <v>2</v>
      </c>
      <c r="R35">
        <v>0</v>
      </c>
      <c r="S35">
        <v>0</v>
      </c>
      <c r="T35">
        <v>1</v>
      </c>
      <c r="U35">
        <v>3504</v>
      </c>
    </row>
    <row r="36" spans="1:21" x14ac:dyDescent="0.25">
      <c r="A36" s="68" t="s">
        <v>15</v>
      </c>
      <c r="B36" s="68">
        <v>2</v>
      </c>
      <c r="C36" s="68">
        <v>0</v>
      </c>
      <c r="D36" s="68">
        <v>1</v>
      </c>
      <c r="E36" s="68">
        <v>0</v>
      </c>
      <c r="F36" s="68">
        <v>190</v>
      </c>
      <c r="P36" t="s">
        <v>15</v>
      </c>
      <c r="Q36">
        <v>2</v>
      </c>
      <c r="R36">
        <v>0</v>
      </c>
      <c r="S36">
        <v>1</v>
      </c>
      <c r="T36">
        <v>0</v>
      </c>
      <c r="U36">
        <v>190</v>
      </c>
    </row>
    <row r="37" spans="1:21" x14ac:dyDescent="0.25">
      <c r="A37" s="68" t="s">
        <v>15</v>
      </c>
      <c r="B37" s="68">
        <v>2</v>
      </c>
      <c r="C37" s="68">
        <v>0</v>
      </c>
      <c r="D37" s="68">
        <v>1</v>
      </c>
      <c r="E37" s="68">
        <v>1</v>
      </c>
      <c r="F37" s="68">
        <v>86</v>
      </c>
      <c r="P37" t="s">
        <v>15</v>
      </c>
      <c r="Q37">
        <v>2</v>
      </c>
      <c r="R37">
        <v>0</v>
      </c>
      <c r="S37">
        <v>1</v>
      </c>
      <c r="T37">
        <v>1</v>
      </c>
      <c r="U37">
        <v>86</v>
      </c>
    </row>
    <row r="38" spans="1:21" x14ac:dyDescent="0.25">
      <c r="A38" s="68" t="s">
        <v>15</v>
      </c>
      <c r="B38" s="68">
        <v>2</v>
      </c>
      <c r="C38" s="68">
        <v>1</v>
      </c>
      <c r="D38" s="68">
        <v>0</v>
      </c>
      <c r="E38" s="68">
        <v>0</v>
      </c>
      <c r="F38" s="68">
        <v>676</v>
      </c>
      <c r="P38" t="s">
        <v>15</v>
      </c>
      <c r="Q38">
        <v>2</v>
      </c>
      <c r="R38">
        <v>1</v>
      </c>
      <c r="S38">
        <v>0</v>
      </c>
      <c r="T38">
        <v>0</v>
      </c>
      <c r="U38">
        <v>676</v>
      </c>
    </row>
    <row r="39" spans="1:21" x14ac:dyDescent="0.25">
      <c r="A39" s="68" t="s">
        <v>15</v>
      </c>
      <c r="B39" s="68">
        <v>2</v>
      </c>
      <c r="C39" s="68">
        <v>1</v>
      </c>
      <c r="D39" s="68">
        <v>0</v>
      </c>
      <c r="E39" s="68">
        <v>1</v>
      </c>
      <c r="F39" s="68">
        <v>147</v>
      </c>
      <c r="P39" t="s">
        <v>15</v>
      </c>
      <c r="Q39">
        <v>2</v>
      </c>
      <c r="R39">
        <v>1</v>
      </c>
      <c r="S39">
        <v>0</v>
      </c>
      <c r="T39">
        <v>1</v>
      </c>
      <c r="U39">
        <v>147</v>
      </c>
    </row>
    <row r="40" spans="1:21" x14ac:dyDescent="0.25">
      <c r="A40" s="68" t="s">
        <v>15</v>
      </c>
      <c r="B40" s="68">
        <v>2</v>
      </c>
      <c r="C40" s="68">
        <v>1</v>
      </c>
      <c r="D40" s="68">
        <v>1</v>
      </c>
      <c r="E40" s="68">
        <v>0</v>
      </c>
      <c r="F40" s="68">
        <v>1899</v>
      </c>
      <c r="P40" t="s">
        <v>15</v>
      </c>
      <c r="Q40">
        <v>2</v>
      </c>
      <c r="R40">
        <v>1</v>
      </c>
      <c r="S40">
        <v>1</v>
      </c>
      <c r="T40">
        <v>0</v>
      </c>
      <c r="U40">
        <v>1899</v>
      </c>
    </row>
    <row r="41" spans="1:21" x14ac:dyDescent="0.25">
      <c r="A41" s="68" t="s">
        <v>15</v>
      </c>
      <c r="B41" s="68">
        <v>2</v>
      </c>
      <c r="C41" s="68">
        <v>1</v>
      </c>
      <c r="D41" s="68">
        <v>1</v>
      </c>
      <c r="E41" s="68">
        <v>1</v>
      </c>
      <c r="F41" s="68">
        <v>427</v>
      </c>
      <c r="P41" t="s">
        <v>15</v>
      </c>
      <c r="Q41">
        <v>2</v>
      </c>
      <c r="R41">
        <v>1</v>
      </c>
      <c r="S41">
        <v>1</v>
      </c>
      <c r="T41">
        <v>1</v>
      </c>
      <c r="U41">
        <v>427</v>
      </c>
    </row>
    <row r="42" spans="1:21" x14ac:dyDescent="0.25">
      <c r="A42" s="68" t="s">
        <v>5</v>
      </c>
      <c r="B42" s="68">
        <v>1</v>
      </c>
      <c r="C42" s="68">
        <v>0</v>
      </c>
      <c r="D42" s="68">
        <v>0</v>
      </c>
      <c r="E42" s="68">
        <v>0</v>
      </c>
      <c r="F42" s="68">
        <v>9270</v>
      </c>
      <c r="P42" t="s">
        <v>5</v>
      </c>
      <c r="Q42">
        <v>1</v>
      </c>
      <c r="R42">
        <v>0</v>
      </c>
      <c r="S42">
        <v>0</v>
      </c>
      <c r="T42">
        <v>0</v>
      </c>
      <c r="U42">
        <v>9270</v>
      </c>
    </row>
    <row r="43" spans="1:21" x14ac:dyDescent="0.25">
      <c r="A43" s="68" t="s">
        <v>5</v>
      </c>
      <c r="B43" s="68">
        <v>1</v>
      </c>
      <c r="C43" s="68">
        <v>0</v>
      </c>
      <c r="D43" s="68">
        <v>0</v>
      </c>
      <c r="E43" s="68">
        <v>1</v>
      </c>
      <c r="F43" s="68">
        <v>16873</v>
      </c>
      <c r="P43" t="s">
        <v>5</v>
      </c>
      <c r="Q43">
        <v>1</v>
      </c>
      <c r="R43">
        <v>0</v>
      </c>
      <c r="S43">
        <v>0</v>
      </c>
      <c r="T43">
        <v>1</v>
      </c>
      <c r="U43">
        <v>16873</v>
      </c>
    </row>
    <row r="44" spans="1:21" x14ac:dyDescent="0.25">
      <c r="A44" s="68" t="s">
        <v>5</v>
      </c>
      <c r="B44" s="68">
        <v>1</v>
      </c>
      <c r="C44" s="68">
        <v>0</v>
      </c>
      <c r="D44" s="68">
        <v>1</v>
      </c>
      <c r="E44" s="68">
        <v>0</v>
      </c>
      <c r="F44" s="68">
        <v>3066</v>
      </c>
      <c r="P44" t="s">
        <v>5</v>
      </c>
      <c r="Q44">
        <v>1</v>
      </c>
      <c r="R44">
        <v>0</v>
      </c>
      <c r="S44">
        <v>1</v>
      </c>
      <c r="T44">
        <v>0</v>
      </c>
      <c r="U44">
        <v>3066</v>
      </c>
    </row>
    <row r="45" spans="1:21" x14ac:dyDescent="0.25">
      <c r="A45" s="68" t="s">
        <v>5</v>
      </c>
      <c r="B45" s="68">
        <v>1</v>
      </c>
      <c r="C45" s="68">
        <v>0</v>
      </c>
      <c r="D45" s="68">
        <v>1</v>
      </c>
      <c r="E45" s="68">
        <v>1</v>
      </c>
      <c r="F45" s="68">
        <v>8972</v>
      </c>
      <c r="P45" t="s">
        <v>5</v>
      </c>
      <c r="Q45">
        <v>1</v>
      </c>
      <c r="R45">
        <v>0</v>
      </c>
      <c r="S45">
        <v>1</v>
      </c>
      <c r="T45">
        <v>1</v>
      </c>
      <c r="U45">
        <v>8972</v>
      </c>
    </row>
    <row r="46" spans="1:21" x14ac:dyDescent="0.25">
      <c r="A46" s="68" t="s">
        <v>5</v>
      </c>
      <c r="B46" s="68">
        <v>1</v>
      </c>
      <c r="C46" s="68">
        <v>1</v>
      </c>
      <c r="D46" s="68">
        <v>0</v>
      </c>
      <c r="E46" s="68">
        <v>0</v>
      </c>
      <c r="F46" s="68">
        <v>359</v>
      </c>
      <c r="P46" t="s">
        <v>5</v>
      </c>
      <c r="Q46">
        <v>1</v>
      </c>
      <c r="R46">
        <v>1</v>
      </c>
      <c r="S46">
        <v>0</v>
      </c>
      <c r="T46">
        <v>0</v>
      </c>
      <c r="U46">
        <v>359</v>
      </c>
    </row>
    <row r="47" spans="1:21" x14ac:dyDescent="0.25">
      <c r="A47" s="68" t="s">
        <v>5</v>
      </c>
      <c r="B47" s="68">
        <v>1</v>
      </c>
      <c r="C47" s="68">
        <v>1</v>
      </c>
      <c r="D47" s="68">
        <v>0</v>
      </c>
      <c r="E47" s="68">
        <v>1</v>
      </c>
      <c r="F47" s="68">
        <v>187</v>
      </c>
      <c r="P47" t="s">
        <v>5</v>
      </c>
      <c r="Q47">
        <v>1</v>
      </c>
      <c r="R47">
        <v>1</v>
      </c>
      <c r="S47">
        <v>0</v>
      </c>
      <c r="T47">
        <v>1</v>
      </c>
      <c r="U47">
        <v>187</v>
      </c>
    </row>
    <row r="48" spans="1:21" x14ac:dyDescent="0.25">
      <c r="A48" s="68" t="s">
        <v>5</v>
      </c>
      <c r="B48" s="68">
        <v>1</v>
      </c>
      <c r="C48" s="68">
        <v>1</v>
      </c>
      <c r="D48" s="68">
        <v>1</v>
      </c>
      <c r="E48" s="68">
        <v>0</v>
      </c>
      <c r="F48" s="68">
        <v>509</v>
      </c>
      <c r="P48" t="s">
        <v>5</v>
      </c>
      <c r="Q48">
        <v>1</v>
      </c>
      <c r="R48">
        <v>1</v>
      </c>
      <c r="S48">
        <v>1</v>
      </c>
      <c r="T48">
        <v>0</v>
      </c>
      <c r="U48">
        <v>509</v>
      </c>
    </row>
    <row r="49" spans="1:21" x14ac:dyDescent="0.25">
      <c r="A49" s="68" t="s">
        <v>5</v>
      </c>
      <c r="B49" s="68">
        <v>1</v>
      </c>
      <c r="C49" s="68">
        <v>1</v>
      </c>
      <c r="D49" s="68">
        <v>1</v>
      </c>
      <c r="E49" s="68">
        <v>1</v>
      </c>
      <c r="F49" s="68">
        <v>392</v>
      </c>
      <c r="P49" t="s">
        <v>5</v>
      </c>
      <c r="Q49">
        <v>1</v>
      </c>
      <c r="R49">
        <v>1</v>
      </c>
      <c r="S49">
        <v>1</v>
      </c>
      <c r="T49">
        <v>1</v>
      </c>
      <c r="U49">
        <v>392</v>
      </c>
    </row>
    <row r="50" spans="1:21" x14ac:dyDescent="0.25">
      <c r="A50" s="68" t="s">
        <v>5</v>
      </c>
      <c r="B50" s="68">
        <v>2</v>
      </c>
      <c r="C50" s="68">
        <v>0</v>
      </c>
      <c r="D50" s="68">
        <v>0</v>
      </c>
      <c r="E50" s="68">
        <v>0</v>
      </c>
      <c r="F50" s="68">
        <v>9939</v>
      </c>
      <c r="P50" t="s">
        <v>5</v>
      </c>
      <c r="Q50">
        <v>2</v>
      </c>
      <c r="R50">
        <v>0</v>
      </c>
      <c r="S50">
        <v>0</v>
      </c>
      <c r="T50">
        <v>0</v>
      </c>
      <c r="U50">
        <v>9939</v>
      </c>
    </row>
    <row r="51" spans="1:21" x14ac:dyDescent="0.25">
      <c r="A51" s="68" t="s">
        <v>5</v>
      </c>
      <c r="B51" s="68">
        <v>2</v>
      </c>
      <c r="C51" s="68">
        <v>0</v>
      </c>
      <c r="D51" s="68">
        <v>0</v>
      </c>
      <c r="E51" s="68">
        <v>1</v>
      </c>
      <c r="F51" s="68">
        <v>14885</v>
      </c>
      <c r="P51" t="s">
        <v>5</v>
      </c>
      <c r="Q51">
        <v>2</v>
      </c>
      <c r="R51">
        <v>0</v>
      </c>
      <c r="S51">
        <v>0</v>
      </c>
      <c r="T51">
        <v>1</v>
      </c>
      <c r="U51">
        <v>14885</v>
      </c>
    </row>
    <row r="52" spans="1:21" x14ac:dyDescent="0.25">
      <c r="A52" s="68" t="s">
        <v>5</v>
      </c>
      <c r="B52" s="68">
        <v>2</v>
      </c>
      <c r="C52" s="68">
        <v>0</v>
      </c>
      <c r="D52" s="68">
        <v>1</v>
      </c>
      <c r="E52" s="68">
        <v>0</v>
      </c>
      <c r="F52" s="68">
        <v>2276</v>
      </c>
      <c r="P52" t="s">
        <v>5</v>
      </c>
      <c r="Q52">
        <v>2</v>
      </c>
      <c r="R52">
        <v>0</v>
      </c>
      <c r="S52">
        <v>1</v>
      </c>
      <c r="T52">
        <v>0</v>
      </c>
      <c r="U52">
        <v>2276</v>
      </c>
    </row>
    <row r="53" spans="1:21" x14ac:dyDescent="0.25">
      <c r="A53" s="68" t="s">
        <v>5</v>
      </c>
      <c r="B53" s="68">
        <v>2</v>
      </c>
      <c r="C53" s="68">
        <v>0</v>
      </c>
      <c r="D53" s="68">
        <v>1</v>
      </c>
      <c r="E53" s="68">
        <v>1</v>
      </c>
      <c r="F53" s="68">
        <v>7746</v>
      </c>
      <c r="P53" t="s">
        <v>5</v>
      </c>
      <c r="Q53">
        <v>2</v>
      </c>
      <c r="R53">
        <v>0</v>
      </c>
      <c r="S53">
        <v>1</v>
      </c>
      <c r="T53">
        <v>1</v>
      </c>
      <c r="U53">
        <v>7746</v>
      </c>
    </row>
    <row r="54" spans="1:21" x14ac:dyDescent="0.25">
      <c r="A54" s="68" t="s">
        <v>5</v>
      </c>
      <c r="B54" s="68">
        <v>2</v>
      </c>
      <c r="C54" s="68">
        <v>1</v>
      </c>
      <c r="D54" s="68">
        <v>0</v>
      </c>
      <c r="E54" s="68">
        <v>0</v>
      </c>
      <c r="F54" s="68">
        <v>255</v>
      </c>
      <c r="P54" t="s">
        <v>5</v>
      </c>
      <c r="Q54">
        <v>2</v>
      </c>
      <c r="R54">
        <v>1</v>
      </c>
      <c r="S54">
        <v>0</v>
      </c>
      <c r="T54">
        <v>0</v>
      </c>
      <c r="U54">
        <v>255</v>
      </c>
    </row>
    <row r="55" spans="1:21" x14ac:dyDescent="0.25">
      <c r="A55" s="68" t="s">
        <v>5</v>
      </c>
      <c r="B55" s="68">
        <v>2</v>
      </c>
      <c r="C55" s="68">
        <v>1</v>
      </c>
      <c r="D55" s="68">
        <v>0</v>
      </c>
      <c r="E55" s="68">
        <v>1</v>
      </c>
      <c r="F55" s="68">
        <v>166</v>
      </c>
      <c r="P55" t="s">
        <v>5</v>
      </c>
      <c r="Q55">
        <v>2</v>
      </c>
      <c r="R55">
        <v>1</v>
      </c>
      <c r="S55">
        <v>0</v>
      </c>
      <c r="T55">
        <v>1</v>
      </c>
      <c r="U55">
        <v>166</v>
      </c>
    </row>
    <row r="56" spans="1:21" x14ac:dyDescent="0.25">
      <c r="A56" s="68" t="s">
        <v>5</v>
      </c>
      <c r="B56" s="68">
        <v>2</v>
      </c>
      <c r="C56" s="68">
        <v>1</v>
      </c>
      <c r="D56" s="68">
        <v>1</v>
      </c>
      <c r="E56" s="68">
        <v>0</v>
      </c>
      <c r="F56" s="68">
        <v>354</v>
      </c>
      <c r="P56" t="s">
        <v>5</v>
      </c>
      <c r="Q56">
        <v>2</v>
      </c>
      <c r="R56">
        <v>1</v>
      </c>
      <c r="S56">
        <v>1</v>
      </c>
      <c r="T56">
        <v>0</v>
      </c>
      <c r="U56">
        <v>354</v>
      </c>
    </row>
    <row r="57" spans="1:21" x14ac:dyDescent="0.25">
      <c r="A57" s="68" t="s">
        <v>5</v>
      </c>
      <c r="B57" s="68">
        <v>2</v>
      </c>
      <c r="C57" s="68">
        <v>1</v>
      </c>
      <c r="D57" s="68">
        <v>1</v>
      </c>
      <c r="E57" s="68">
        <v>1</v>
      </c>
      <c r="F57" s="68">
        <v>303</v>
      </c>
      <c r="P57" t="s">
        <v>5</v>
      </c>
      <c r="Q57">
        <v>2</v>
      </c>
      <c r="R57">
        <v>1</v>
      </c>
      <c r="S57">
        <v>1</v>
      </c>
      <c r="T57">
        <v>1</v>
      </c>
      <c r="U57">
        <v>303</v>
      </c>
    </row>
    <row r="58" spans="1:21" x14ac:dyDescent="0.25">
      <c r="A58" s="68" t="s">
        <v>18</v>
      </c>
      <c r="B58" s="68">
        <v>1</v>
      </c>
      <c r="C58" s="68">
        <v>0</v>
      </c>
      <c r="D58" s="68">
        <v>0</v>
      </c>
      <c r="E58" s="68">
        <v>0</v>
      </c>
      <c r="F58" s="68">
        <v>199</v>
      </c>
      <c r="P58" t="s">
        <v>18</v>
      </c>
      <c r="Q58">
        <v>1</v>
      </c>
      <c r="R58">
        <v>0</v>
      </c>
      <c r="S58">
        <v>0</v>
      </c>
      <c r="T58">
        <v>0</v>
      </c>
      <c r="U58">
        <v>199</v>
      </c>
    </row>
    <row r="59" spans="1:21" x14ac:dyDescent="0.25">
      <c r="A59" s="68" t="s">
        <v>18</v>
      </c>
      <c r="B59" s="68">
        <v>1</v>
      </c>
      <c r="C59" s="68">
        <v>0</v>
      </c>
      <c r="D59" s="68">
        <v>0</v>
      </c>
      <c r="E59" s="68">
        <v>1</v>
      </c>
      <c r="F59" s="68">
        <v>96</v>
      </c>
      <c r="P59" t="s">
        <v>18</v>
      </c>
      <c r="Q59">
        <v>1</v>
      </c>
      <c r="R59">
        <v>0</v>
      </c>
      <c r="S59">
        <v>0</v>
      </c>
      <c r="T59">
        <v>1</v>
      </c>
      <c r="U59">
        <v>96</v>
      </c>
    </row>
    <row r="60" spans="1:21" x14ac:dyDescent="0.25">
      <c r="A60" s="68" t="s">
        <v>18</v>
      </c>
      <c r="B60" s="68">
        <v>1</v>
      </c>
      <c r="C60" s="68">
        <v>0</v>
      </c>
      <c r="D60" s="68">
        <v>1</v>
      </c>
      <c r="E60" s="68">
        <v>0</v>
      </c>
      <c r="F60" s="68">
        <v>39</v>
      </c>
      <c r="P60" t="s">
        <v>18</v>
      </c>
      <c r="Q60">
        <v>1</v>
      </c>
      <c r="R60">
        <v>0</v>
      </c>
      <c r="S60">
        <v>1</v>
      </c>
      <c r="T60">
        <v>0</v>
      </c>
      <c r="U60">
        <v>39</v>
      </c>
    </row>
    <row r="61" spans="1:21" x14ac:dyDescent="0.25">
      <c r="A61" s="68" t="s">
        <v>18</v>
      </c>
      <c r="B61" s="68">
        <v>1</v>
      </c>
      <c r="C61" s="68">
        <v>0</v>
      </c>
      <c r="D61" s="68">
        <v>1</v>
      </c>
      <c r="E61" s="68">
        <v>1</v>
      </c>
      <c r="F61" s="68">
        <v>6</v>
      </c>
      <c r="P61" t="s">
        <v>18</v>
      </c>
      <c r="Q61">
        <v>1</v>
      </c>
      <c r="R61">
        <v>0</v>
      </c>
      <c r="S61">
        <v>1</v>
      </c>
      <c r="T61">
        <v>1</v>
      </c>
      <c r="U61">
        <v>6</v>
      </c>
    </row>
    <row r="62" spans="1:21" x14ac:dyDescent="0.25">
      <c r="A62" s="68" t="s">
        <v>18</v>
      </c>
      <c r="B62" s="68">
        <v>1</v>
      </c>
      <c r="C62" s="68">
        <v>1</v>
      </c>
      <c r="D62" s="68">
        <v>0</v>
      </c>
      <c r="E62" s="68">
        <v>0</v>
      </c>
      <c r="F62" s="68">
        <v>250</v>
      </c>
      <c r="P62" t="s">
        <v>18</v>
      </c>
      <c r="Q62">
        <v>1</v>
      </c>
      <c r="R62">
        <v>1</v>
      </c>
      <c r="S62">
        <v>0</v>
      </c>
      <c r="T62">
        <v>0</v>
      </c>
      <c r="U62">
        <v>250</v>
      </c>
    </row>
    <row r="63" spans="1:21" x14ac:dyDescent="0.25">
      <c r="A63" s="68" t="s">
        <v>18</v>
      </c>
      <c r="B63" s="68">
        <v>1</v>
      </c>
      <c r="C63" s="68">
        <v>1</v>
      </c>
      <c r="D63" s="68">
        <v>0</v>
      </c>
      <c r="E63" s="68">
        <v>1</v>
      </c>
      <c r="F63" s="68">
        <v>153</v>
      </c>
      <c r="P63" t="s">
        <v>18</v>
      </c>
      <c r="Q63">
        <v>1</v>
      </c>
      <c r="R63">
        <v>1</v>
      </c>
      <c r="S63">
        <v>0</v>
      </c>
      <c r="T63">
        <v>1</v>
      </c>
      <c r="U63">
        <v>153</v>
      </c>
    </row>
    <row r="64" spans="1:21" x14ac:dyDescent="0.25">
      <c r="A64" s="68" t="s">
        <v>18</v>
      </c>
      <c r="B64" s="68">
        <v>1</v>
      </c>
      <c r="C64" s="68">
        <v>1</v>
      </c>
      <c r="D64" s="68">
        <v>1</v>
      </c>
      <c r="E64" s="68">
        <v>0</v>
      </c>
      <c r="F64" s="68">
        <v>309</v>
      </c>
      <c r="P64" t="s">
        <v>18</v>
      </c>
      <c r="Q64">
        <v>1</v>
      </c>
      <c r="R64">
        <v>1</v>
      </c>
      <c r="S64">
        <v>1</v>
      </c>
      <c r="T64">
        <v>0</v>
      </c>
      <c r="U64">
        <v>309</v>
      </c>
    </row>
    <row r="65" spans="1:21" x14ac:dyDescent="0.25">
      <c r="A65" s="68" t="s">
        <v>18</v>
      </c>
      <c r="B65" s="68">
        <v>1</v>
      </c>
      <c r="C65" s="68">
        <v>1</v>
      </c>
      <c r="D65" s="68">
        <v>1</v>
      </c>
      <c r="E65" s="68">
        <v>1</v>
      </c>
      <c r="F65" s="68">
        <v>154</v>
      </c>
      <c r="P65" t="s">
        <v>18</v>
      </c>
      <c r="Q65">
        <v>1</v>
      </c>
      <c r="R65">
        <v>1</v>
      </c>
      <c r="S65">
        <v>1</v>
      </c>
      <c r="T65">
        <v>1</v>
      </c>
      <c r="U65">
        <v>154</v>
      </c>
    </row>
    <row r="66" spans="1:21" x14ac:dyDescent="0.25">
      <c r="A66" s="68" t="s">
        <v>18</v>
      </c>
      <c r="B66" s="68">
        <v>2</v>
      </c>
      <c r="C66" s="68">
        <v>0</v>
      </c>
      <c r="D66" s="68">
        <v>0</v>
      </c>
      <c r="E66" s="68">
        <v>0</v>
      </c>
      <c r="F66" s="68">
        <v>78</v>
      </c>
      <c r="P66" t="s">
        <v>18</v>
      </c>
      <c r="Q66">
        <v>2</v>
      </c>
      <c r="R66">
        <v>0</v>
      </c>
      <c r="S66">
        <v>0</v>
      </c>
      <c r="T66">
        <v>0</v>
      </c>
      <c r="U66">
        <v>78</v>
      </c>
    </row>
    <row r="67" spans="1:21" x14ac:dyDescent="0.25">
      <c r="A67" s="68" t="s">
        <v>18</v>
      </c>
      <c r="B67" s="68">
        <v>2</v>
      </c>
      <c r="C67" s="68">
        <v>0</v>
      </c>
      <c r="D67" s="68">
        <v>0</v>
      </c>
      <c r="E67" s="68">
        <v>1</v>
      </c>
      <c r="F67" s="68">
        <v>22</v>
      </c>
      <c r="P67" t="s">
        <v>18</v>
      </c>
      <c r="Q67">
        <v>2</v>
      </c>
      <c r="R67">
        <v>0</v>
      </c>
      <c r="S67">
        <v>0</v>
      </c>
      <c r="T67">
        <v>1</v>
      </c>
      <c r="U67">
        <v>22</v>
      </c>
    </row>
    <row r="68" spans="1:21" x14ac:dyDescent="0.25">
      <c r="A68" s="68" t="s">
        <v>18</v>
      </c>
      <c r="B68" s="68">
        <v>2</v>
      </c>
      <c r="C68" s="68">
        <v>0</v>
      </c>
      <c r="D68" s="68">
        <v>1</v>
      </c>
      <c r="E68" s="68">
        <v>0</v>
      </c>
      <c r="F68" s="68">
        <v>11</v>
      </c>
      <c r="P68" t="s">
        <v>18</v>
      </c>
      <c r="Q68">
        <v>2</v>
      </c>
      <c r="R68">
        <v>0</v>
      </c>
      <c r="S68">
        <v>1</v>
      </c>
      <c r="T68">
        <v>0</v>
      </c>
      <c r="U68">
        <v>11</v>
      </c>
    </row>
    <row r="69" spans="1:21" x14ac:dyDescent="0.25">
      <c r="A69" s="68" t="s">
        <v>18</v>
      </c>
      <c r="B69" s="68">
        <v>2</v>
      </c>
      <c r="C69" s="68">
        <v>0</v>
      </c>
      <c r="D69" s="68">
        <v>1</v>
      </c>
      <c r="E69" s="68">
        <v>1</v>
      </c>
      <c r="F69" s="68">
        <v>3</v>
      </c>
      <c r="P69" t="s">
        <v>18</v>
      </c>
      <c r="Q69">
        <v>2</v>
      </c>
      <c r="R69">
        <v>0</v>
      </c>
      <c r="S69">
        <v>1</v>
      </c>
      <c r="T69">
        <v>1</v>
      </c>
      <c r="U69">
        <v>3</v>
      </c>
    </row>
    <row r="70" spans="1:21" x14ac:dyDescent="0.25">
      <c r="A70" s="68" t="s">
        <v>18</v>
      </c>
      <c r="B70" s="68">
        <v>2</v>
      </c>
      <c r="C70" s="68">
        <v>1</v>
      </c>
      <c r="D70" s="68">
        <v>0</v>
      </c>
      <c r="E70" s="68">
        <v>0</v>
      </c>
      <c r="F70" s="68">
        <v>87</v>
      </c>
      <c r="P70" t="s">
        <v>18</v>
      </c>
      <c r="Q70">
        <v>2</v>
      </c>
      <c r="R70">
        <v>1</v>
      </c>
      <c r="S70">
        <v>0</v>
      </c>
      <c r="T70">
        <v>0</v>
      </c>
      <c r="U70">
        <v>87</v>
      </c>
    </row>
    <row r="71" spans="1:21" x14ac:dyDescent="0.25">
      <c r="A71" s="68" t="s">
        <v>18</v>
      </c>
      <c r="B71" s="68">
        <v>2</v>
      </c>
      <c r="C71" s="68">
        <v>1</v>
      </c>
      <c r="D71" s="68">
        <v>0</v>
      </c>
      <c r="E71" s="68">
        <v>1</v>
      </c>
      <c r="F71" s="68">
        <v>37</v>
      </c>
      <c r="P71" t="s">
        <v>18</v>
      </c>
      <c r="Q71">
        <v>2</v>
      </c>
      <c r="R71">
        <v>1</v>
      </c>
      <c r="S71">
        <v>0</v>
      </c>
      <c r="T71">
        <v>1</v>
      </c>
      <c r="U71">
        <v>37</v>
      </c>
    </row>
    <row r="72" spans="1:21" x14ac:dyDescent="0.25">
      <c r="A72" s="68" t="s">
        <v>18</v>
      </c>
      <c r="B72" s="68">
        <v>2</v>
      </c>
      <c r="C72" s="68">
        <v>1</v>
      </c>
      <c r="D72" s="68">
        <v>1</v>
      </c>
      <c r="E72" s="68">
        <v>0</v>
      </c>
      <c r="F72" s="68">
        <v>81</v>
      </c>
      <c r="P72" t="s">
        <v>18</v>
      </c>
      <c r="Q72">
        <v>2</v>
      </c>
      <c r="R72">
        <v>1</v>
      </c>
      <c r="S72">
        <v>1</v>
      </c>
      <c r="T72">
        <v>0</v>
      </c>
      <c r="U72">
        <v>81</v>
      </c>
    </row>
    <row r="73" spans="1:21" x14ac:dyDescent="0.25">
      <c r="A73" s="68" t="s">
        <v>18</v>
      </c>
      <c r="B73" s="68">
        <v>2</v>
      </c>
      <c r="C73" s="68">
        <v>1</v>
      </c>
      <c r="D73" s="68">
        <v>1</v>
      </c>
      <c r="E73" s="68">
        <v>1</v>
      </c>
      <c r="F73" s="68">
        <v>30</v>
      </c>
      <c r="P73" t="s">
        <v>18</v>
      </c>
      <c r="Q73">
        <v>2</v>
      </c>
      <c r="R73">
        <v>1</v>
      </c>
      <c r="S73">
        <v>1</v>
      </c>
      <c r="T73">
        <v>1</v>
      </c>
      <c r="U73">
        <v>30</v>
      </c>
    </row>
    <row r="74" spans="1:21" x14ac:dyDescent="0.25">
      <c r="A74" s="68" t="s">
        <v>7</v>
      </c>
      <c r="B74" s="68">
        <v>1</v>
      </c>
      <c r="C74" s="68">
        <v>0</v>
      </c>
      <c r="D74" s="68">
        <v>0</v>
      </c>
      <c r="E74" s="68">
        <v>0</v>
      </c>
      <c r="F74" s="68">
        <v>6639</v>
      </c>
      <c r="P74" t="s">
        <v>7</v>
      </c>
      <c r="Q74">
        <v>1</v>
      </c>
      <c r="R74">
        <v>0</v>
      </c>
      <c r="S74">
        <v>0</v>
      </c>
      <c r="T74">
        <v>0</v>
      </c>
      <c r="U74">
        <v>6639</v>
      </c>
    </row>
    <row r="75" spans="1:21" x14ac:dyDescent="0.25">
      <c r="A75" s="68" t="s">
        <v>7</v>
      </c>
      <c r="B75" s="68">
        <v>1</v>
      </c>
      <c r="C75" s="68">
        <v>0</v>
      </c>
      <c r="D75" s="68">
        <v>0</v>
      </c>
      <c r="E75" s="68">
        <v>1</v>
      </c>
      <c r="F75" s="68">
        <v>9940</v>
      </c>
      <c r="P75" t="s">
        <v>7</v>
      </c>
      <c r="Q75">
        <v>1</v>
      </c>
      <c r="R75">
        <v>0</v>
      </c>
      <c r="S75">
        <v>0</v>
      </c>
      <c r="T75">
        <v>1</v>
      </c>
      <c r="U75">
        <v>9940</v>
      </c>
    </row>
    <row r="76" spans="1:21" x14ac:dyDescent="0.25">
      <c r="A76" s="68" t="s">
        <v>7</v>
      </c>
      <c r="B76" s="68">
        <v>1</v>
      </c>
      <c r="C76" s="68">
        <v>0</v>
      </c>
      <c r="D76" s="68">
        <v>1</v>
      </c>
      <c r="E76" s="68">
        <v>0</v>
      </c>
      <c r="F76" s="68">
        <v>991</v>
      </c>
      <c r="P76" t="s">
        <v>7</v>
      </c>
      <c r="Q76">
        <v>1</v>
      </c>
      <c r="R76">
        <v>0</v>
      </c>
      <c r="S76">
        <v>1</v>
      </c>
      <c r="T76">
        <v>0</v>
      </c>
      <c r="U76">
        <v>991</v>
      </c>
    </row>
    <row r="77" spans="1:21" x14ac:dyDescent="0.25">
      <c r="A77" s="68" t="s">
        <v>7</v>
      </c>
      <c r="B77" s="68">
        <v>1</v>
      </c>
      <c r="C77" s="68">
        <v>0</v>
      </c>
      <c r="D77" s="68">
        <v>1</v>
      </c>
      <c r="E77" s="68">
        <v>1</v>
      </c>
      <c r="F77" s="68">
        <v>926</v>
      </c>
      <c r="P77" t="s">
        <v>7</v>
      </c>
      <c r="Q77">
        <v>1</v>
      </c>
      <c r="R77">
        <v>0</v>
      </c>
      <c r="S77">
        <v>1</v>
      </c>
      <c r="T77">
        <v>1</v>
      </c>
      <c r="U77">
        <v>926</v>
      </c>
    </row>
    <row r="78" spans="1:21" x14ac:dyDescent="0.25">
      <c r="A78" s="68" t="s">
        <v>7</v>
      </c>
      <c r="B78" s="68">
        <v>1</v>
      </c>
      <c r="C78" s="68">
        <v>1</v>
      </c>
      <c r="D78" s="68">
        <v>0</v>
      </c>
      <c r="E78" s="68">
        <v>0</v>
      </c>
      <c r="F78" s="68">
        <v>550</v>
      </c>
      <c r="P78" t="s">
        <v>7</v>
      </c>
      <c r="Q78">
        <v>1</v>
      </c>
      <c r="R78">
        <v>1</v>
      </c>
      <c r="S78">
        <v>0</v>
      </c>
      <c r="T78">
        <v>0</v>
      </c>
      <c r="U78">
        <v>550</v>
      </c>
    </row>
    <row r="79" spans="1:21" x14ac:dyDescent="0.25">
      <c r="A79" s="68" t="s">
        <v>7</v>
      </c>
      <c r="B79" s="68">
        <v>1</v>
      </c>
      <c r="C79" s="68">
        <v>1</v>
      </c>
      <c r="D79" s="68">
        <v>0</v>
      </c>
      <c r="E79" s="68">
        <v>1</v>
      </c>
      <c r="F79" s="68">
        <v>228</v>
      </c>
      <c r="P79" t="s">
        <v>7</v>
      </c>
      <c r="Q79">
        <v>1</v>
      </c>
      <c r="R79">
        <v>1</v>
      </c>
      <c r="S79">
        <v>0</v>
      </c>
      <c r="T79">
        <v>1</v>
      </c>
      <c r="U79">
        <v>228</v>
      </c>
    </row>
    <row r="80" spans="1:21" x14ac:dyDescent="0.25">
      <c r="A80" s="68" t="s">
        <v>7</v>
      </c>
      <c r="B80" s="68">
        <v>1</v>
      </c>
      <c r="C80" s="68">
        <v>1</v>
      </c>
      <c r="D80" s="68">
        <v>1</v>
      </c>
      <c r="E80" s="68">
        <v>0</v>
      </c>
      <c r="F80" s="68">
        <v>596</v>
      </c>
      <c r="P80" t="s">
        <v>7</v>
      </c>
      <c r="Q80">
        <v>1</v>
      </c>
      <c r="R80">
        <v>1</v>
      </c>
      <c r="S80">
        <v>1</v>
      </c>
      <c r="T80">
        <v>0</v>
      </c>
      <c r="U80">
        <v>596</v>
      </c>
    </row>
    <row r="81" spans="1:21" x14ac:dyDescent="0.25">
      <c r="A81" s="68" t="s">
        <v>7</v>
      </c>
      <c r="B81" s="68">
        <v>1</v>
      </c>
      <c r="C81" s="68">
        <v>1</v>
      </c>
      <c r="D81" s="68">
        <v>1</v>
      </c>
      <c r="E81" s="68">
        <v>1</v>
      </c>
      <c r="F81" s="68">
        <v>284</v>
      </c>
      <c r="P81" t="s">
        <v>7</v>
      </c>
      <c r="Q81">
        <v>1</v>
      </c>
      <c r="R81">
        <v>1</v>
      </c>
      <c r="S81">
        <v>1</v>
      </c>
      <c r="T81">
        <v>1</v>
      </c>
      <c r="U81">
        <v>284</v>
      </c>
    </row>
    <row r="82" spans="1:21" x14ac:dyDescent="0.25">
      <c r="A82" s="68" t="s">
        <v>7</v>
      </c>
      <c r="B82" s="68">
        <v>2</v>
      </c>
      <c r="C82" s="68">
        <v>0</v>
      </c>
      <c r="D82" s="68">
        <v>0</v>
      </c>
      <c r="E82" s="68">
        <v>0</v>
      </c>
      <c r="F82" s="68">
        <v>4216</v>
      </c>
      <c r="P82" t="s">
        <v>7</v>
      </c>
      <c r="Q82">
        <v>2</v>
      </c>
      <c r="R82">
        <v>0</v>
      </c>
      <c r="S82">
        <v>0</v>
      </c>
      <c r="T82">
        <v>0</v>
      </c>
      <c r="U82">
        <v>4216</v>
      </c>
    </row>
    <row r="83" spans="1:21" x14ac:dyDescent="0.25">
      <c r="A83" s="68" t="s">
        <v>7</v>
      </c>
      <c r="B83" s="68">
        <v>2</v>
      </c>
      <c r="C83" s="68">
        <v>0</v>
      </c>
      <c r="D83" s="68">
        <v>0</v>
      </c>
      <c r="E83" s="68">
        <v>1</v>
      </c>
      <c r="F83" s="68">
        <v>5867</v>
      </c>
      <c r="P83" t="s">
        <v>7</v>
      </c>
      <c r="Q83">
        <v>2</v>
      </c>
      <c r="R83">
        <v>0</v>
      </c>
      <c r="S83">
        <v>0</v>
      </c>
      <c r="T83">
        <v>1</v>
      </c>
      <c r="U83">
        <v>5867</v>
      </c>
    </row>
    <row r="84" spans="1:21" x14ac:dyDescent="0.25">
      <c r="A84" s="68" t="s">
        <v>7</v>
      </c>
      <c r="B84" s="68">
        <v>2</v>
      </c>
      <c r="C84" s="68">
        <v>0</v>
      </c>
      <c r="D84" s="68">
        <v>1</v>
      </c>
      <c r="E84" s="68">
        <v>0</v>
      </c>
      <c r="F84" s="68">
        <v>467</v>
      </c>
      <c r="P84" t="s">
        <v>7</v>
      </c>
      <c r="Q84">
        <v>2</v>
      </c>
      <c r="R84">
        <v>0</v>
      </c>
      <c r="S84">
        <v>1</v>
      </c>
      <c r="T84">
        <v>0</v>
      </c>
      <c r="U84">
        <v>467</v>
      </c>
    </row>
    <row r="85" spans="1:21" x14ac:dyDescent="0.25">
      <c r="A85" s="68" t="s">
        <v>7</v>
      </c>
      <c r="B85" s="68">
        <v>2</v>
      </c>
      <c r="C85" s="68">
        <v>0</v>
      </c>
      <c r="D85" s="68">
        <v>1</v>
      </c>
      <c r="E85" s="68">
        <v>1</v>
      </c>
      <c r="F85" s="68">
        <v>505</v>
      </c>
      <c r="P85" t="s">
        <v>7</v>
      </c>
      <c r="Q85">
        <v>2</v>
      </c>
      <c r="R85">
        <v>0</v>
      </c>
      <c r="S85">
        <v>1</v>
      </c>
      <c r="T85">
        <v>1</v>
      </c>
      <c r="U85">
        <v>505</v>
      </c>
    </row>
    <row r="86" spans="1:21" x14ac:dyDescent="0.25">
      <c r="A86" s="68" t="s">
        <v>7</v>
      </c>
      <c r="B86" s="68">
        <v>2</v>
      </c>
      <c r="C86" s="68">
        <v>1</v>
      </c>
      <c r="D86" s="68">
        <v>0</v>
      </c>
      <c r="E86" s="68">
        <v>0</v>
      </c>
      <c r="F86" s="68">
        <v>291</v>
      </c>
      <c r="P86" t="s">
        <v>7</v>
      </c>
      <c r="Q86">
        <v>2</v>
      </c>
      <c r="R86">
        <v>1</v>
      </c>
      <c r="S86">
        <v>0</v>
      </c>
      <c r="T86">
        <v>0</v>
      </c>
      <c r="U86">
        <v>291</v>
      </c>
    </row>
    <row r="87" spans="1:21" x14ac:dyDescent="0.25">
      <c r="A87" s="68" t="s">
        <v>7</v>
      </c>
      <c r="B87" s="68">
        <v>2</v>
      </c>
      <c r="C87" s="68">
        <v>1</v>
      </c>
      <c r="D87" s="68">
        <v>0</v>
      </c>
      <c r="E87" s="68">
        <v>1</v>
      </c>
      <c r="F87" s="68">
        <v>136</v>
      </c>
      <c r="P87" t="s">
        <v>7</v>
      </c>
      <c r="Q87">
        <v>2</v>
      </c>
      <c r="R87">
        <v>1</v>
      </c>
      <c r="S87">
        <v>0</v>
      </c>
      <c r="T87">
        <v>1</v>
      </c>
      <c r="U87">
        <v>136</v>
      </c>
    </row>
    <row r="88" spans="1:21" x14ac:dyDescent="0.25">
      <c r="A88" s="68" t="s">
        <v>7</v>
      </c>
      <c r="B88" s="68">
        <v>2</v>
      </c>
      <c r="C88" s="68">
        <v>1</v>
      </c>
      <c r="D88" s="68">
        <v>1</v>
      </c>
      <c r="E88" s="68">
        <v>0</v>
      </c>
      <c r="F88" s="68">
        <v>245</v>
      </c>
      <c r="P88" t="s">
        <v>7</v>
      </c>
      <c r="Q88">
        <v>2</v>
      </c>
      <c r="R88">
        <v>1</v>
      </c>
      <c r="S88">
        <v>1</v>
      </c>
      <c r="T88">
        <v>0</v>
      </c>
      <c r="U88">
        <v>245</v>
      </c>
    </row>
    <row r="89" spans="1:21" x14ac:dyDescent="0.25">
      <c r="A89" s="68" t="s">
        <v>7</v>
      </c>
      <c r="B89" s="68">
        <v>2</v>
      </c>
      <c r="C89" s="68">
        <v>1</v>
      </c>
      <c r="D89" s="68">
        <v>1</v>
      </c>
      <c r="E89" s="68">
        <v>1</v>
      </c>
      <c r="F89" s="68">
        <v>152</v>
      </c>
      <c r="P89" t="s">
        <v>7</v>
      </c>
      <c r="Q89">
        <v>2</v>
      </c>
      <c r="R89">
        <v>1</v>
      </c>
      <c r="S89">
        <v>1</v>
      </c>
      <c r="T89">
        <v>1</v>
      </c>
      <c r="U89">
        <v>152</v>
      </c>
    </row>
    <row r="90" spans="1:21" x14ac:dyDescent="0.25">
      <c r="A90" s="68" t="s">
        <v>19</v>
      </c>
      <c r="B90" s="68">
        <v>1</v>
      </c>
      <c r="C90" s="68">
        <v>0</v>
      </c>
      <c r="D90" s="68">
        <v>0</v>
      </c>
      <c r="E90" s="68">
        <v>0</v>
      </c>
      <c r="F90" s="68">
        <v>473</v>
      </c>
      <c r="P90" t="s">
        <v>19</v>
      </c>
      <c r="Q90">
        <v>1</v>
      </c>
      <c r="R90">
        <v>0</v>
      </c>
      <c r="S90">
        <v>0</v>
      </c>
      <c r="T90">
        <v>0</v>
      </c>
      <c r="U90">
        <v>473</v>
      </c>
    </row>
    <row r="91" spans="1:21" x14ac:dyDescent="0.25">
      <c r="A91" s="68" t="s">
        <v>19</v>
      </c>
      <c r="B91" s="68">
        <v>1</v>
      </c>
      <c r="C91" s="68">
        <v>0</v>
      </c>
      <c r="D91" s="68">
        <v>0</v>
      </c>
      <c r="E91" s="68">
        <v>1</v>
      </c>
      <c r="F91" s="68">
        <v>1048</v>
      </c>
      <c r="P91" t="s">
        <v>19</v>
      </c>
      <c r="Q91">
        <v>1</v>
      </c>
      <c r="R91">
        <v>0</v>
      </c>
      <c r="S91">
        <v>0</v>
      </c>
      <c r="T91">
        <v>1</v>
      </c>
      <c r="U91">
        <v>1048</v>
      </c>
    </row>
    <row r="92" spans="1:21" x14ac:dyDescent="0.25">
      <c r="A92" s="68" t="s">
        <v>19</v>
      </c>
      <c r="B92" s="68">
        <v>1</v>
      </c>
      <c r="C92" s="68">
        <v>0</v>
      </c>
      <c r="D92" s="68">
        <v>1</v>
      </c>
      <c r="E92" s="68">
        <v>0</v>
      </c>
      <c r="F92" s="68">
        <v>35</v>
      </c>
      <c r="P92" t="s">
        <v>19</v>
      </c>
      <c r="Q92">
        <v>1</v>
      </c>
      <c r="R92">
        <v>0</v>
      </c>
      <c r="S92">
        <v>1</v>
      </c>
      <c r="T92">
        <v>0</v>
      </c>
      <c r="U92">
        <v>35</v>
      </c>
    </row>
    <row r="93" spans="1:21" x14ac:dyDescent="0.25">
      <c r="A93" s="68" t="s">
        <v>19</v>
      </c>
      <c r="B93" s="68">
        <v>1</v>
      </c>
      <c r="C93" s="68">
        <v>0</v>
      </c>
      <c r="D93" s="68">
        <v>1</v>
      </c>
      <c r="E93" s="68">
        <v>1</v>
      </c>
      <c r="F93" s="68">
        <v>32</v>
      </c>
      <c r="P93" t="s">
        <v>19</v>
      </c>
      <c r="Q93">
        <v>1</v>
      </c>
      <c r="R93">
        <v>0</v>
      </c>
      <c r="S93">
        <v>1</v>
      </c>
      <c r="T93">
        <v>1</v>
      </c>
      <c r="U93">
        <v>32</v>
      </c>
    </row>
    <row r="94" spans="1:21" x14ac:dyDescent="0.25">
      <c r="A94" s="68" t="s">
        <v>19</v>
      </c>
      <c r="B94" s="68">
        <v>1</v>
      </c>
      <c r="C94" s="68">
        <v>1</v>
      </c>
      <c r="D94" s="68">
        <v>0</v>
      </c>
      <c r="E94" s="68">
        <v>0</v>
      </c>
      <c r="F94" s="68">
        <v>1464</v>
      </c>
      <c r="P94" t="s">
        <v>19</v>
      </c>
      <c r="Q94">
        <v>1</v>
      </c>
      <c r="R94">
        <v>1</v>
      </c>
      <c r="S94">
        <v>0</v>
      </c>
      <c r="T94">
        <v>0</v>
      </c>
      <c r="U94">
        <v>1464</v>
      </c>
    </row>
    <row r="95" spans="1:21" x14ac:dyDescent="0.25">
      <c r="A95" s="68" t="s">
        <v>19</v>
      </c>
      <c r="B95" s="68">
        <v>1</v>
      </c>
      <c r="C95" s="68">
        <v>1</v>
      </c>
      <c r="D95" s="68">
        <v>0</v>
      </c>
      <c r="E95" s="68">
        <v>1</v>
      </c>
      <c r="F95" s="68">
        <v>844</v>
      </c>
      <c r="P95" t="s">
        <v>19</v>
      </c>
      <c r="Q95">
        <v>1</v>
      </c>
      <c r="R95">
        <v>1</v>
      </c>
      <c r="S95">
        <v>0</v>
      </c>
      <c r="T95">
        <v>1</v>
      </c>
      <c r="U95">
        <v>844</v>
      </c>
    </row>
    <row r="96" spans="1:21" x14ac:dyDescent="0.25">
      <c r="A96" s="68" t="s">
        <v>19</v>
      </c>
      <c r="B96" s="68">
        <v>1</v>
      </c>
      <c r="C96" s="68">
        <v>1</v>
      </c>
      <c r="D96" s="68">
        <v>1</v>
      </c>
      <c r="E96" s="68">
        <v>0</v>
      </c>
      <c r="F96" s="68">
        <v>430</v>
      </c>
      <c r="P96" t="s">
        <v>19</v>
      </c>
      <c r="Q96">
        <v>1</v>
      </c>
      <c r="R96">
        <v>1</v>
      </c>
      <c r="S96">
        <v>1</v>
      </c>
      <c r="T96">
        <v>0</v>
      </c>
      <c r="U96">
        <v>430</v>
      </c>
    </row>
    <row r="97" spans="1:21" x14ac:dyDescent="0.25">
      <c r="A97" s="68" t="s">
        <v>19</v>
      </c>
      <c r="B97" s="68">
        <v>1</v>
      </c>
      <c r="C97" s="68">
        <v>1</v>
      </c>
      <c r="D97" s="68">
        <v>1</v>
      </c>
      <c r="E97" s="68">
        <v>1</v>
      </c>
      <c r="F97" s="68">
        <v>274</v>
      </c>
      <c r="P97" t="s">
        <v>19</v>
      </c>
      <c r="Q97">
        <v>1</v>
      </c>
      <c r="R97">
        <v>1</v>
      </c>
      <c r="S97">
        <v>1</v>
      </c>
      <c r="T97">
        <v>1</v>
      </c>
      <c r="U97">
        <v>274</v>
      </c>
    </row>
    <row r="98" spans="1:21" x14ac:dyDescent="0.25">
      <c r="A98" s="68" t="s">
        <v>19</v>
      </c>
      <c r="B98" s="68">
        <v>2</v>
      </c>
      <c r="C98" s="68">
        <v>0</v>
      </c>
      <c r="D98" s="68">
        <v>0</v>
      </c>
      <c r="E98" s="68">
        <v>0</v>
      </c>
      <c r="F98" s="68">
        <v>159</v>
      </c>
      <c r="P98" t="s">
        <v>19</v>
      </c>
      <c r="Q98">
        <v>2</v>
      </c>
      <c r="R98">
        <v>0</v>
      </c>
      <c r="S98">
        <v>0</v>
      </c>
      <c r="T98">
        <v>0</v>
      </c>
      <c r="U98">
        <v>159</v>
      </c>
    </row>
    <row r="99" spans="1:21" x14ac:dyDescent="0.25">
      <c r="A99" s="68" t="s">
        <v>19</v>
      </c>
      <c r="B99" s="68">
        <v>2</v>
      </c>
      <c r="C99" s="68">
        <v>0</v>
      </c>
      <c r="D99" s="68">
        <v>0</v>
      </c>
      <c r="E99" s="68">
        <v>1</v>
      </c>
      <c r="F99" s="68">
        <v>211</v>
      </c>
      <c r="P99" t="s">
        <v>19</v>
      </c>
      <c r="Q99">
        <v>2</v>
      </c>
      <c r="R99">
        <v>0</v>
      </c>
      <c r="S99">
        <v>0</v>
      </c>
      <c r="T99">
        <v>1</v>
      </c>
      <c r="U99">
        <v>211</v>
      </c>
    </row>
    <row r="100" spans="1:21" x14ac:dyDescent="0.25">
      <c r="A100" s="68" t="s">
        <v>19</v>
      </c>
      <c r="B100" s="68">
        <v>2</v>
      </c>
      <c r="C100" s="68">
        <v>0</v>
      </c>
      <c r="D100" s="68">
        <v>1</v>
      </c>
      <c r="E100" s="68">
        <v>0</v>
      </c>
      <c r="F100" s="68">
        <v>10</v>
      </c>
      <c r="P100" t="s">
        <v>19</v>
      </c>
      <c r="Q100">
        <v>2</v>
      </c>
      <c r="R100">
        <v>0</v>
      </c>
      <c r="S100">
        <v>1</v>
      </c>
      <c r="T100">
        <v>0</v>
      </c>
      <c r="U100">
        <v>10</v>
      </c>
    </row>
    <row r="101" spans="1:21" x14ac:dyDescent="0.25">
      <c r="A101" s="68" t="s">
        <v>19</v>
      </c>
      <c r="B101" s="68">
        <v>2</v>
      </c>
      <c r="C101" s="68">
        <v>0</v>
      </c>
      <c r="D101" s="68">
        <v>1</v>
      </c>
      <c r="E101" s="68">
        <v>1</v>
      </c>
      <c r="F101" s="68">
        <v>10</v>
      </c>
      <c r="P101" t="s">
        <v>19</v>
      </c>
      <c r="Q101">
        <v>2</v>
      </c>
      <c r="R101">
        <v>0</v>
      </c>
      <c r="S101">
        <v>1</v>
      </c>
      <c r="T101">
        <v>1</v>
      </c>
      <c r="U101">
        <v>10</v>
      </c>
    </row>
    <row r="102" spans="1:21" x14ac:dyDescent="0.25">
      <c r="A102" s="68" t="s">
        <v>19</v>
      </c>
      <c r="B102" s="68">
        <v>2</v>
      </c>
      <c r="C102" s="68">
        <v>1</v>
      </c>
      <c r="D102" s="68">
        <v>0</v>
      </c>
      <c r="E102" s="68">
        <v>0</v>
      </c>
      <c r="F102" s="68">
        <v>265</v>
      </c>
      <c r="P102" t="s">
        <v>19</v>
      </c>
      <c r="Q102">
        <v>2</v>
      </c>
      <c r="R102">
        <v>1</v>
      </c>
      <c r="S102">
        <v>0</v>
      </c>
      <c r="T102">
        <v>0</v>
      </c>
      <c r="U102">
        <v>265</v>
      </c>
    </row>
    <row r="103" spans="1:21" x14ac:dyDescent="0.25">
      <c r="A103" s="68" t="s">
        <v>19</v>
      </c>
      <c r="B103" s="68">
        <v>2</v>
      </c>
      <c r="C103" s="68">
        <v>1</v>
      </c>
      <c r="D103" s="68">
        <v>0</v>
      </c>
      <c r="E103" s="68">
        <v>1</v>
      </c>
      <c r="F103" s="68">
        <v>154</v>
      </c>
      <c r="P103" t="s">
        <v>19</v>
      </c>
      <c r="Q103">
        <v>2</v>
      </c>
      <c r="R103">
        <v>1</v>
      </c>
      <c r="S103">
        <v>0</v>
      </c>
      <c r="T103">
        <v>1</v>
      </c>
      <c r="U103">
        <v>154</v>
      </c>
    </row>
    <row r="104" spans="1:21" x14ac:dyDescent="0.25">
      <c r="A104" s="68" t="s">
        <v>19</v>
      </c>
      <c r="B104" s="68">
        <v>2</v>
      </c>
      <c r="C104" s="68">
        <v>1</v>
      </c>
      <c r="D104" s="68">
        <v>1</v>
      </c>
      <c r="E104" s="68">
        <v>0</v>
      </c>
      <c r="F104" s="68">
        <v>97</v>
      </c>
      <c r="P104" t="s">
        <v>19</v>
      </c>
      <c r="Q104">
        <v>2</v>
      </c>
      <c r="R104">
        <v>1</v>
      </c>
      <c r="S104">
        <v>1</v>
      </c>
      <c r="T104">
        <v>0</v>
      </c>
      <c r="U104">
        <v>97</v>
      </c>
    </row>
    <row r="105" spans="1:21" x14ac:dyDescent="0.25">
      <c r="A105" s="68" t="s">
        <v>19</v>
      </c>
      <c r="B105" s="68">
        <v>2</v>
      </c>
      <c r="C105" s="68">
        <v>1</v>
      </c>
      <c r="D105" s="68">
        <v>1</v>
      </c>
      <c r="E105" s="68">
        <v>1</v>
      </c>
      <c r="F105" s="68">
        <v>58</v>
      </c>
      <c r="P105" t="s">
        <v>19</v>
      </c>
      <c r="Q105">
        <v>2</v>
      </c>
      <c r="R105">
        <v>1</v>
      </c>
      <c r="S105">
        <v>1</v>
      </c>
      <c r="T105">
        <v>1</v>
      </c>
      <c r="U105">
        <v>58</v>
      </c>
    </row>
    <row r="106" spans="1:21" x14ac:dyDescent="0.25">
      <c r="A106" s="68" t="s">
        <v>20</v>
      </c>
      <c r="B106" s="68">
        <v>1</v>
      </c>
      <c r="C106" s="68">
        <v>0</v>
      </c>
      <c r="D106" s="68">
        <v>0</v>
      </c>
      <c r="E106" s="68">
        <v>0</v>
      </c>
      <c r="F106" s="68">
        <v>5655</v>
      </c>
      <c r="P106" t="s">
        <v>20</v>
      </c>
      <c r="Q106">
        <v>1</v>
      </c>
      <c r="R106">
        <v>0</v>
      </c>
      <c r="S106">
        <v>0</v>
      </c>
      <c r="T106">
        <v>0</v>
      </c>
      <c r="U106">
        <v>5655</v>
      </c>
    </row>
    <row r="107" spans="1:21" x14ac:dyDescent="0.25">
      <c r="A107" s="68" t="s">
        <v>20</v>
      </c>
      <c r="B107" s="68">
        <v>1</v>
      </c>
      <c r="C107" s="68">
        <v>0</v>
      </c>
      <c r="D107" s="68">
        <v>0</v>
      </c>
      <c r="E107" s="68">
        <v>1</v>
      </c>
      <c r="F107" s="68">
        <v>1017</v>
      </c>
      <c r="P107" t="s">
        <v>20</v>
      </c>
      <c r="Q107">
        <v>1</v>
      </c>
      <c r="R107">
        <v>0</v>
      </c>
      <c r="S107">
        <v>0</v>
      </c>
      <c r="T107">
        <v>1</v>
      </c>
      <c r="U107">
        <v>1017</v>
      </c>
    </row>
    <row r="108" spans="1:21" x14ac:dyDescent="0.25">
      <c r="A108" s="68" t="s">
        <v>20</v>
      </c>
      <c r="B108" s="68">
        <v>1</v>
      </c>
      <c r="C108" s="68">
        <v>0</v>
      </c>
      <c r="D108" s="68">
        <v>1</v>
      </c>
      <c r="E108" s="68">
        <v>0</v>
      </c>
      <c r="F108" s="68">
        <v>1164</v>
      </c>
      <c r="P108" t="s">
        <v>20</v>
      </c>
      <c r="Q108">
        <v>1</v>
      </c>
      <c r="R108">
        <v>0</v>
      </c>
      <c r="S108">
        <v>1</v>
      </c>
      <c r="T108">
        <v>0</v>
      </c>
      <c r="U108">
        <v>1164</v>
      </c>
    </row>
    <row r="109" spans="1:21" x14ac:dyDescent="0.25">
      <c r="A109" s="68" t="s">
        <v>20</v>
      </c>
      <c r="B109" s="68">
        <v>1</v>
      </c>
      <c r="C109" s="68">
        <v>0</v>
      </c>
      <c r="D109" s="68">
        <v>1</v>
      </c>
      <c r="E109" s="68">
        <v>1</v>
      </c>
      <c r="F109" s="68">
        <v>960</v>
      </c>
      <c r="P109" t="s">
        <v>20</v>
      </c>
      <c r="Q109">
        <v>1</v>
      </c>
      <c r="R109">
        <v>0</v>
      </c>
      <c r="S109">
        <v>1</v>
      </c>
      <c r="T109">
        <v>1</v>
      </c>
      <c r="U109">
        <v>960</v>
      </c>
    </row>
    <row r="110" spans="1:21" x14ac:dyDescent="0.25">
      <c r="A110" s="68" t="s">
        <v>20</v>
      </c>
      <c r="B110" s="68">
        <v>1</v>
      </c>
      <c r="C110" s="68">
        <v>1</v>
      </c>
      <c r="D110" s="68">
        <v>0</v>
      </c>
      <c r="E110" s="68">
        <v>0</v>
      </c>
      <c r="F110" s="68">
        <v>171</v>
      </c>
      <c r="P110" t="s">
        <v>20</v>
      </c>
      <c r="Q110">
        <v>1</v>
      </c>
      <c r="R110">
        <v>1</v>
      </c>
      <c r="S110">
        <v>0</v>
      </c>
      <c r="T110">
        <v>0</v>
      </c>
      <c r="U110">
        <v>171</v>
      </c>
    </row>
    <row r="111" spans="1:21" x14ac:dyDescent="0.25">
      <c r="A111" s="68" t="s">
        <v>20</v>
      </c>
      <c r="B111" s="68">
        <v>1</v>
      </c>
      <c r="C111" s="68">
        <v>1</v>
      </c>
      <c r="D111" s="68">
        <v>0</v>
      </c>
      <c r="E111" s="68">
        <v>1</v>
      </c>
      <c r="F111" s="68">
        <v>42</v>
      </c>
      <c r="P111" t="s">
        <v>20</v>
      </c>
      <c r="Q111">
        <v>1</v>
      </c>
      <c r="R111">
        <v>1</v>
      </c>
      <c r="S111">
        <v>0</v>
      </c>
      <c r="T111">
        <v>1</v>
      </c>
      <c r="U111">
        <v>42</v>
      </c>
    </row>
    <row r="112" spans="1:21" x14ac:dyDescent="0.25">
      <c r="A112" s="68" t="s">
        <v>20</v>
      </c>
      <c r="B112" s="68">
        <v>1</v>
      </c>
      <c r="C112" s="68">
        <v>1</v>
      </c>
      <c r="D112" s="68">
        <v>1</v>
      </c>
      <c r="E112" s="68">
        <v>0</v>
      </c>
      <c r="F112" s="68">
        <v>138</v>
      </c>
      <c r="P112" t="s">
        <v>20</v>
      </c>
      <c r="Q112">
        <v>1</v>
      </c>
      <c r="R112">
        <v>1</v>
      </c>
      <c r="S112">
        <v>1</v>
      </c>
      <c r="T112">
        <v>0</v>
      </c>
      <c r="U112">
        <v>138</v>
      </c>
    </row>
    <row r="113" spans="1:21" x14ac:dyDescent="0.25">
      <c r="A113" s="68" t="s">
        <v>20</v>
      </c>
      <c r="B113" s="68">
        <v>1</v>
      </c>
      <c r="C113" s="68">
        <v>1</v>
      </c>
      <c r="D113" s="68">
        <v>1</v>
      </c>
      <c r="E113" s="68">
        <v>1</v>
      </c>
      <c r="F113" s="68">
        <v>69</v>
      </c>
      <c r="P113" t="s">
        <v>20</v>
      </c>
      <c r="Q113">
        <v>1</v>
      </c>
      <c r="R113">
        <v>1</v>
      </c>
      <c r="S113">
        <v>1</v>
      </c>
      <c r="T113">
        <v>1</v>
      </c>
      <c r="U113">
        <v>69</v>
      </c>
    </row>
    <row r="114" spans="1:21" x14ac:dyDescent="0.25">
      <c r="A114" s="68" t="s">
        <v>20</v>
      </c>
      <c r="B114" s="68">
        <v>2</v>
      </c>
      <c r="C114" s="68">
        <v>0</v>
      </c>
      <c r="D114" s="68">
        <v>0</v>
      </c>
      <c r="E114" s="68">
        <v>0</v>
      </c>
      <c r="F114" s="68">
        <v>3516</v>
      </c>
      <c r="P114" t="s">
        <v>20</v>
      </c>
      <c r="Q114">
        <v>2</v>
      </c>
      <c r="R114">
        <v>0</v>
      </c>
      <c r="S114">
        <v>0</v>
      </c>
      <c r="T114">
        <v>0</v>
      </c>
      <c r="U114">
        <v>3516</v>
      </c>
    </row>
    <row r="115" spans="1:21" x14ac:dyDescent="0.25">
      <c r="A115" s="68" t="s">
        <v>20</v>
      </c>
      <c r="B115" s="68">
        <v>2</v>
      </c>
      <c r="C115" s="68">
        <v>0</v>
      </c>
      <c r="D115" s="68">
        <v>0</v>
      </c>
      <c r="E115" s="68">
        <v>1</v>
      </c>
      <c r="F115" s="68">
        <v>383</v>
      </c>
      <c r="P115" t="s">
        <v>20</v>
      </c>
      <c r="Q115">
        <v>2</v>
      </c>
      <c r="R115">
        <v>0</v>
      </c>
      <c r="S115">
        <v>0</v>
      </c>
      <c r="T115">
        <v>1</v>
      </c>
      <c r="U115">
        <v>383</v>
      </c>
    </row>
    <row r="116" spans="1:21" x14ac:dyDescent="0.25">
      <c r="A116" s="68" t="s">
        <v>20</v>
      </c>
      <c r="B116" s="68">
        <v>2</v>
      </c>
      <c r="C116" s="68">
        <v>0</v>
      </c>
      <c r="D116" s="68">
        <v>1</v>
      </c>
      <c r="E116" s="68">
        <v>0</v>
      </c>
      <c r="F116" s="68">
        <v>675</v>
      </c>
      <c r="P116" t="s">
        <v>20</v>
      </c>
      <c r="Q116">
        <v>2</v>
      </c>
      <c r="R116">
        <v>0</v>
      </c>
      <c r="S116">
        <v>1</v>
      </c>
      <c r="T116">
        <v>0</v>
      </c>
      <c r="U116">
        <v>675</v>
      </c>
    </row>
    <row r="117" spans="1:21" x14ac:dyDescent="0.25">
      <c r="A117" s="68" t="s">
        <v>20</v>
      </c>
      <c r="B117" s="68">
        <v>2</v>
      </c>
      <c r="C117" s="68">
        <v>0</v>
      </c>
      <c r="D117" s="68">
        <v>1</v>
      </c>
      <c r="E117" s="68">
        <v>1</v>
      </c>
      <c r="F117" s="68">
        <v>338</v>
      </c>
      <c r="P117" t="s">
        <v>20</v>
      </c>
      <c r="Q117">
        <v>2</v>
      </c>
      <c r="R117">
        <v>0</v>
      </c>
      <c r="S117">
        <v>1</v>
      </c>
      <c r="T117">
        <v>1</v>
      </c>
      <c r="U117">
        <v>338</v>
      </c>
    </row>
    <row r="118" spans="1:21" x14ac:dyDescent="0.25">
      <c r="A118" s="68" t="s">
        <v>20</v>
      </c>
      <c r="B118" s="68">
        <v>2</v>
      </c>
      <c r="C118" s="68">
        <v>1</v>
      </c>
      <c r="D118" s="68">
        <v>0</v>
      </c>
      <c r="E118" s="68">
        <v>0</v>
      </c>
      <c r="F118" s="68">
        <v>56</v>
      </c>
      <c r="P118" t="s">
        <v>20</v>
      </c>
      <c r="Q118">
        <v>2</v>
      </c>
      <c r="R118">
        <v>1</v>
      </c>
      <c r="S118">
        <v>0</v>
      </c>
      <c r="T118">
        <v>0</v>
      </c>
      <c r="U118">
        <v>56</v>
      </c>
    </row>
    <row r="119" spans="1:21" x14ac:dyDescent="0.25">
      <c r="A119" s="68" t="s">
        <v>20</v>
      </c>
      <c r="B119" s="68">
        <v>2</v>
      </c>
      <c r="C119" s="68">
        <v>1</v>
      </c>
      <c r="D119" s="68">
        <v>0</v>
      </c>
      <c r="E119" s="68">
        <v>1</v>
      </c>
      <c r="F119" s="68">
        <v>12</v>
      </c>
      <c r="P119" t="s">
        <v>20</v>
      </c>
      <c r="Q119">
        <v>2</v>
      </c>
      <c r="R119">
        <v>1</v>
      </c>
      <c r="S119">
        <v>0</v>
      </c>
      <c r="T119">
        <v>1</v>
      </c>
      <c r="U119">
        <v>12</v>
      </c>
    </row>
    <row r="120" spans="1:21" x14ac:dyDescent="0.25">
      <c r="A120" s="68" t="s">
        <v>20</v>
      </c>
      <c r="B120" s="68">
        <v>2</v>
      </c>
      <c r="C120" s="68">
        <v>1</v>
      </c>
      <c r="D120" s="68">
        <v>1</v>
      </c>
      <c r="E120" s="68">
        <v>0</v>
      </c>
      <c r="F120" s="68">
        <v>75</v>
      </c>
      <c r="P120" t="s">
        <v>20</v>
      </c>
      <c r="Q120">
        <v>2</v>
      </c>
      <c r="R120">
        <v>1</v>
      </c>
      <c r="S120">
        <v>1</v>
      </c>
      <c r="T120">
        <v>0</v>
      </c>
      <c r="U120">
        <v>75</v>
      </c>
    </row>
    <row r="121" spans="1:21" x14ac:dyDescent="0.25">
      <c r="A121" s="68" t="s">
        <v>20</v>
      </c>
      <c r="B121" s="68">
        <v>2</v>
      </c>
      <c r="C121" s="68">
        <v>1</v>
      </c>
      <c r="D121" s="68">
        <v>1</v>
      </c>
      <c r="E121" s="68">
        <v>1</v>
      </c>
      <c r="F121" s="68">
        <v>26</v>
      </c>
      <c r="P121" t="s">
        <v>20</v>
      </c>
      <c r="Q121">
        <v>2</v>
      </c>
      <c r="R121">
        <v>1</v>
      </c>
      <c r="S121">
        <v>1</v>
      </c>
      <c r="T121">
        <v>1</v>
      </c>
      <c r="U121">
        <v>26</v>
      </c>
    </row>
    <row r="122" spans="1:21" x14ac:dyDescent="0.25">
      <c r="A122" s="68" t="s">
        <v>114</v>
      </c>
      <c r="B122" s="68">
        <v>1</v>
      </c>
      <c r="C122" s="68">
        <v>0</v>
      </c>
      <c r="D122" s="68">
        <v>0</v>
      </c>
      <c r="E122" s="68">
        <v>0</v>
      </c>
      <c r="F122" s="68">
        <v>24941</v>
      </c>
      <c r="P122" t="s">
        <v>114</v>
      </c>
      <c r="Q122">
        <v>1</v>
      </c>
      <c r="R122">
        <v>0</v>
      </c>
      <c r="S122">
        <v>0</v>
      </c>
      <c r="T122">
        <v>0</v>
      </c>
      <c r="U122">
        <v>24941</v>
      </c>
    </row>
    <row r="123" spans="1:21" x14ac:dyDescent="0.25">
      <c r="A123" s="68" t="s">
        <v>114</v>
      </c>
      <c r="B123" s="68">
        <v>1</v>
      </c>
      <c r="C123" s="68">
        <v>0</v>
      </c>
      <c r="D123" s="68">
        <v>0</v>
      </c>
      <c r="E123" s="68">
        <v>1</v>
      </c>
      <c r="F123" s="68">
        <v>5734</v>
      </c>
      <c r="P123" t="s">
        <v>114</v>
      </c>
      <c r="Q123">
        <v>1</v>
      </c>
      <c r="R123">
        <v>0</v>
      </c>
      <c r="S123">
        <v>0</v>
      </c>
      <c r="T123">
        <v>1</v>
      </c>
      <c r="U123">
        <v>5734</v>
      </c>
    </row>
    <row r="124" spans="1:21" x14ac:dyDescent="0.25">
      <c r="A124" s="68" t="s">
        <v>114</v>
      </c>
      <c r="B124" s="68">
        <v>1</v>
      </c>
      <c r="C124" s="68">
        <v>0</v>
      </c>
      <c r="D124" s="68">
        <v>1</v>
      </c>
      <c r="E124" s="68">
        <v>0</v>
      </c>
      <c r="F124" s="68">
        <v>6475</v>
      </c>
      <c r="P124" t="s">
        <v>114</v>
      </c>
      <c r="Q124">
        <v>1</v>
      </c>
      <c r="R124">
        <v>0</v>
      </c>
      <c r="S124">
        <v>1</v>
      </c>
      <c r="T124">
        <v>0</v>
      </c>
      <c r="U124">
        <v>6475</v>
      </c>
    </row>
    <row r="125" spans="1:21" x14ac:dyDescent="0.25">
      <c r="A125" s="68" t="s">
        <v>114</v>
      </c>
      <c r="B125" s="68">
        <v>1</v>
      </c>
      <c r="C125" s="68">
        <v>0</v>
      </c>
      <c r="D125" s="68">
        <v>1</v>
      </c>
      <c r="E125" s="68">
        <v>1</v>
      </c>
      <c r="F125" s="68">
        <v>1820</v>
      </c>
      <c r="P125" t="s">
        <v>114</v>
      </c>
      <c r="Q125">
        <v>1</v>
      </c>
      <c r="R125">
        <v>0</v>
      </c>
      <c r="S125">
        <v>1</v>
      </c>
      <c r="T125">
        <v>1</v>
      </c>
      <c r="U125">
        <v>1820</v>
      </c>
    </row>
    <row r="126" spans="1:21" x14ac:dyDescent="0.25">
      <c r="A126" s="68" t="s">
        <v>114</v>
      </c>
      <c r="B126" s="68">
        <v>1</v>
      </c>
      <c r="C126" s="68">
        <v>1</v>
      </c>
      <c r="D126" s="68">
        <v>0</v>
      </c>
      <c r="E126" s="68">
        <v>0</v>
      </c>
      <c r="F126" s="68">
        <v>9738</v>
      </c>
      <c r="P126" t="s">
        <v>114</v>
      </c>
      <c r="Q126">
        <v>1</v>
      </c>
      <c r="R126">
        <v>1</v>
      </c>
      <c r="S126">
        <v>0</v>
      </c>
      <c r="T126">
        <v>0</v>
      </c>
      <c r="U126">
        <v>9738</v>
      </c>
    </row>
    <row r="127" spans="1:21" x14ac:dyDescent="0.25">
      <c r="A127" s="68" t="s">
        <v>114</v>
      </c>
      <c r="B127" s="68">
        <v>1</v>
      </c>
      <c r="C127" s="68">
        <v>1</v>
      </c>
      <c r="D127" s="68">
        <v>0</v>
      </c>
      <c r="E127" s="68">
        <v>1</v>
      </c>
      <c r="F127" s="68">
        <v>322</v>
      </c>
      <c r="P127" t="s">
        <v>114</v>
      </c>
      <c r="Q127">
        <v>1</v>
      </c>
      <c r="R127">
        <v>1</v>
      </c>
      <c r="S127">
        <v>0</v>
      </c>
      <c r="T127">
        <v>1</v>
      </c>
      <c r="U127">
        <v>322</v>
      </c>
    </row>
    <row r="128" spans="1:21" x14ac:dyDescent="0.25">
      <c r="A128" s="68" t="s">
        <v>114</v>
      </c>
      <c r="B128" s="68">
        <v>1</v>
      </c>
      <c r="C128" s="68">
        <v>1</v>
      </c>
      <c r="D128" s="68">
        <v>1</v>
      </c>
      <c r="E128" s="68">
        <v>0</v>
      </c>
      <c r="F128" s="68">
        <v>5663</v>
      </c>
      <c r="P128" t="s">
        <v>114</v>
      </c>
      <c r="Q128">
        <v>1</v>
      </c>
      <c r="R128">
        <v>1</v>
      </c>
      <c r="S128">
        <v>1</v>
      </c>
      <c r="T128">
        <v>0</v>
      </c>
      <c r="U128">
        <v>5663</v>
      </c>
    </row>
    <row r="129" spans="1:21" x14ac:dyDescent="0.25">
      <c r="A129" s="68" t="s">
        <v>114</v>
      </c>
      <c r="B129" s="68">
        <v>1</v>
      </c>
      <c r="C129" s="68">
        <v>1</v>
      </c>
      <c r="D129" s="68">
        <v>1</v>
      </c>
      <c r="E129" s="68">
        <v>1</v>
      </c>
      <c r="F129" s="68">
        <v>203</v>
      </c>
      <c r="P129" t="s">
        <v>114</v>
      </c>
      <c r="Q129">
        <v>1</v>
      </c>
      <c r="R129">
        <v>1</v>
      </c>
      <c r="S129">
        <v>1</v>
      </c>
      <c r="T129">
        <v>1</v>
      </c>
      <c r="U129">
        <v>203</v>
      </c>
    </row>
    <row r="130" spans="1:21" x14ac:dyDescent="0.25">
      <c r="A130" s="68" t="s">
        <v>114</v>
      </c>
      <c r="B130" s="68">
        <v>2</v>
      </c>
      <c r="C130" s="68">
        <v>0</v>
      </c>
      <c r="D130" s="68">
        <v>0</v>
      </c>
      <c r="E130" s="68">
        <v>0</v>
      </c>
      <c r="F130" s="68">
        <v>21867</v>
      </c>
      <c r="P130" t="s">
        <v>114</v>
      </c>
      <c r="Q130">
        <v>2</v>
      </c>
      <c r="R130">
        <v>0</v>
      </c>
      <c r="S130">
        <v>0</v>
      </c>
      <c r="T130">
        <v>0</v>
      </c>
      <c r="U130">
        <v>21867</v>
      </c>
    </row>
    <row r="131" spans="1:21" x14ac:dyDescent="0.25">
      <c r="A131" s="68" t="s">
        <v>114</v>
      </c>
      <c r="B131" s="68">
        <v>2</v>
      </c>
      <c r="C131" s="68">
        <v>0</v>
      </c>
      <c r="D131" s="68">
        <v>0</v>
      </c>
      <c r="E131" s="68">
        <v>1</v>
      </c>
      <c r="F131" s="68">
        <v>6137</v>
      </c>
      <c r="P131" t="s">
        <v>114</v>
      </c>
      <c r="Q131">
        <v>2</v>
      </c>
      <c r="R131">
        <v>0</v>
      </c>
      <c r="S131">
        <v>0</v>
      </c>
      <c r="T131">
        <v>1</v>
      </c>
      <c r="U131">
        <v>6137</v>
      </c>
    </row>
    <row r="132" spans="1:21" x14ac:dyDescent="0.25">
      <c r="A132" s="68" t="s">
        <v>114</v>
      </c>
      <c r="B132" s="68">
        <v>2</v>
      </c>
      <c r="C132" s="68">
        <v>0</v>
      </c>
      <c r="D132" s="68">
        <v>1</v>
      </c>
      <c r="E132" s="68">
        <v>0</v>
      </c>
      <c r="F132" s="68">
        <v>5427</v>
      </c>
      <c r="P132" t="s">
        <v>114</v>
      </c>
      <c r="Q132">
        <v>2</v>
      </c>
      <c r="R132">
        <v>0</v>
      </c>
      <c r="S132">
        <v>1</v>
      </c>
      <c r="T132">
        <v>0</v>
      </c>
      <c r="U132">
        <v>5427</v>
      </c>
    </row>
    <row r="133" spans="1:21" x14ac:dyDescent="0.25">
      <c r="A133" s="68" t="s">
        <v>114</v>
      </c>
      <c r="B133" s="68">
        <v>2</v>
      </c>
      <c r="C133" s="68">
        <v>0</v>
      </c>
      <c r="D133" s="68">
        <v>1</v>
      </c>
      <c r="E133" s="68">
        <v>1</v>
      </c>
      <c r="F133" s="68">
        <v>1708</v>
      </c>
      <c r="P133" t="s">
        <v>114</v>
      </c>
      <c r="Q133">
        <v>2</v>
      </c>
      <c r="R133">
        <v>0</v>
      </c>
      <c r="S133">
        <v>1</v>
      </c>
      <c r="T133">
        <v>1</v>
      </c>
      <c r="U133">
        <v>1708</v>
      </c>
    </row>
    <row r="134" spans="1:21" x14ac:dyDescent="0.25">
      <c r="A134" s="68" t="s">
        <v>114</v>
      </c>
      <c r="B134" s="68">
        <v>2</v>
      </c>
      <c r="C134" s="68">
        <v>1</v>
      </c>
      <c r="D134" s="68">
        <v>0</v>
      </c>
      <c r="E134" s="68">
        <v>0</v>
      </c>
      <c r="F134" s="68">
        <v>7134</v>
      </c>
      <c r="P134" t="s">
        <v>114</v>
      </c>
      <c r="Q134">
        <v>2</v>
      </c>
      <c r="R134">
        <v>1</v>
      </c>
      <c r="S134">
        <v>0</v>
      </c>
      <c r="T134">
        <v>0</v>
      </c>
      <c r="U134">
        <v>7134</v>
      </c>
    </row>
    <row r="135" spans="1:21" x14ac:dyDescent="0.25">
      <c r="A135" s="68" t="s">
        <v>114</v>
      </c>
      <c r="B135" s="68">
        <v>2</v>
      </c>
      <c r="C135" s="68">
        <v>1</v>
      </c>
      <c r="D135" s="68">
        <v>0</v>
      </c>
      <c r="E135" s="68">
        <v>1</v>
      </c>
      <c r="F135" s="68">
        <v>215</v>
      </c>
      <c r="P135" t="s">
        <v>114</v>
      </c>
      <c r="Q135">
        <v>2</v>
      </c>
      <c r="R135">
        <v>1</v>
      </c>
      <c r="S135">
        <v>0</v>
      </c>
      <c r="T135">
        <v>1</v>
      </c>
      <c r="U135">
        <v>215</v>
      </c>
    </row>
    <row r="136" spans="1:21" x14ac:dyDescent="0.25">
      <c r="A136" s="68" t="s">
        <v>114</v>
      </c>
      <c r="B136" s="68">
        <v>2</v>
      </c>
      <c r="C136" s="68">
        <v>1</v>
      </c>
      <c r="D136" s="68">
        <v>1</v>
      </c>
      <c r="E136" s="68">
        <v>0</v>
      </c>
      <c r="F136" s="68">
        <v>4390</v>
      </c>
      <c r="P136" t="s">
        <v>114</v>
      </c>
      <c r="Q136">
        <v>2</v>
      </c>
      <c r="R136">
        <v>1</v>
      </c>
      <c r="S136">
        <v>1</v>
      </c>
      <c r="T136">
        <v>0</v>
      </c>
      <c r="U136">
        <v>4390</v>
      </c>
    </row>
    <row r="137" spans="1:21" x14ac:dyDescent="0.25">
      <c r="A137" s="68" t="s">
        <v>114</v>
      </c>
      <c r="B137" s="68">
        <v>2</v>
      </c>
      <c r="C137" s="68">
        <v>1</v>
      </c>
      <c r="D137" s="68">
        <v>1</v>
      </c>
      <c r="E137" s="68">
        <v>1</v>
      </c>
      <c r="F137" s="68">
        <v>160</v>
      </c>
      <c r="P137" t="s">
        <v>114</v>
      </c>
      <c r="Q137">
        <v>2</v>
      </c>
      <c r="R137">
        <v>1</v>
      </c>
      <c r="S137">
        <v>1</v>
      </c>
      <c r="T137">
        <v>1</v>
      </c>
      <c r="U137">
        <v>160</v>
      </c>
    </row>
    <row r="138" spans="1:21" x14ac:dyDescent="0.25">
      <c r="A138" s="68" t="s">
        <v>12</v>
      </c>
      <c r="B138" s="68">
        <v>1</v>
      </c>
      <c r="C138" s="68">
        <v>0</v>
      </c>
      <c r="D138" s="68">
        <v>0</v>
      </c>
      <c r="E138" s="68">
        <v>0</v>
      </c>
      <c r="F138" s="68">
        <v>5143</v>
      </c>
      <c r="P138" t="s">
        <v>12</v>
      </c>
      <c r="Q138">
        <v>1</v>
      </c>
      <c r="R138">
        <v>0</v>
      </c>
      <c r="S138">
        <v>0</v>
      </c>
      <c r="T138">
        <v>0</v>
      </c>
      <c r="U138">
        <v>5143</v>
      </c>
    </row>
    <row r="139" spans="1:21" x14ac:dyDescent="0.25">
      <c r="A139" s="68" t="s">
        <v>12</v>
      </c>
      <c r="B139" s="68">
        <v>1</v>
      </c>
      <c r="C139" s="68">
        <v>0</v>
      </c>
      <c r="D139" s="68">
        <v>0</v>
      </c>
      <c r="E139" s="68">
        <v>1</v>
      </c>
      <c r="F139" s="68">
        <v>864</v>
      </c>
      <c r="P139" t="s">
        <v>12</v>
      </c>
      <c r="Q139">
        <v>1</v>
      </c>
      <c r="R139">
        <v>0</v>
      </c>
      <c r="S139">
        <v>0</v>
      </c>
      <c r="T139">
        <v>1</v>
      </c>
      <c r="U139">
        <v>864</v>
      </c>
    </row>
    <row r="140" spans="1:21" x14ac:dyDescent="0.25">
      <c r="A140" s="68" t="s">
        <v>12</v>
      </c>
      <c r="B140" s="68">
        <v>1</v>
      </c>
      <c r="C140" s="68">
        <v>0</v>
      </c>
      <c r="D140" s="68">
        <v>1</v>
      </c>
      <c r="E140" s="68">
        <v>0</v>
      </c>
      <c r="F140" s="68">
        <v>2821</v>
      </c>
      <c r="P140" t="s">
        <v>12</v>
      </c>
      <c r="Q140">
        <v>1</v>
      </c>
      <c r="R140">
        <v>0</v>
      </c>
      <c r="S140">
        <v>1</v>
      </c>
      <c r="T140">
        <v>0</v>
      </c>
      <c r="U140">
        <v>2821</v>
      </c>
    </row>
    <row r="141" spans="1:21" x14ac:dyDescent="0.25">
      <c r="A141" s="68" t="s">
        <v>12</v>
      </c>
      <c r="B141" s="68">
        <v>1</v>
      </c>
      <c r="C141" s="68">
        <v>0</v>
      </c>
      <c r="D141" s="68">
        <v>1</v>
      </c>
      <c r="E141" s="68">
        <v>1</v>
      </c>
      <c r="F141" s="68">
        <v>2018</v>
      </c>
      <c r="P141" t="s">
        <v>12</v>
      </c>
      <c r="Q141">
        <v>1</v>
      </c>
      <c r="R141">
        <v>0</v>
      </c>
      <c r="S141">
        <v>1</v>
      </c>
      <c r="T141">
        <v>1</v>
      </c>
      <c r="U141">
        <v>2018</v>
      </c>
    </row>
    <row r="142" spans="1:21" x14ac:dyDescent="0.25">
      <c r="A142" s="68" t="s">
        <v>12</v>
      </c>
      <c r="B142" s="68">
        <v>1</v>
      </c>
      <c r="C142" s="68">
        <v>1</v>
      </c>
      <c r="D142" s="68">
        <v>0</v>
      </c>
      <c r="E142" s="68">
        <v>0</v>
      </c>
      <c r="F142" s="68">
        <v>1732</v>
      </c>
      <c r="P142" t="s">
        <v>12</v>
      </c>
      <c r="Q142">
        <v>1</v>
      </c>
      <c r="R142">
        <v>1</v>
      </c>
      <c r="S142">
        <v>0</v>
      </c>
      <c r="T142">
        <v>0</v>
      </c>
      <c r="U142">
        <v>1732</v>
      </c>
    </row>
    <row r="143" spans="1:21" x14ac:dyDescent="0.25">
      <c r="A143" s="68" t="s">
        <v>12</v>
      </c>
      <c r="B143" s="68">
        <v>1</v>
      </c>
      <c r="C143" s="68">
        <v>1</v>
      </c>
      <c r="D143" s="68">
        <v>0</v>
      </c>
      <c r="E143" s="68">
        <v>1</v>
      </c>
      <c r="F143" s="68">
        <v>59</v>
      </c>
      <c r="P143" t="s">
        <v>12</v>
      </c>
      <c r="Q143">
        <v>1</v>
      </c>
      <c r="R143">
        <v>1</v>
      </c>
      <c r="S143">
        <v>0</v>
      </c>
      <c r="T143">
        <v>1</v>
      </c>
      <c r="U143">
        <v>59</v>
      </c>
    </row>
    <row r="144" spans="1:21" x14ac:dyDescent="0.25">
      <c r="A144" s="68" t="s">
        <v>12</v>
      </c>
      <c r="B144" s="68">
        <v>1</v>
      </c>
      <c r="C144" s="68">
        <v>1</v>
      </c>
      <c r="D144" s="68">
        <v>1</v>
      </c>
      <c r="E144" s="68">
        <v>0</v>
      </c>
      <c r="F144" s="68">
        <v>2110</v>
      </c>
      <c r="P144" t="s">
        <v>12</v>
      </c>
      <c r="Q144">
        <v>1</v>
      </c>
      <c r="R144">
        <v>1</v>
      </c>
      <c r="S144">
        <v>1</v>
      </c>
      <c r="T144">
        <v>0</v>
      </c>
      <c r="U144">
        <v>2110</v>
      </c>
    </row>
    <row r="145" spans="1:21" x14ac:dyDescent="0.25">
      <c r="A145" s="68" t="s">
        <v>12</v>
      </c>
      <c r="B145" s="68">
        <v>1</v>
      </c>
      <c r="C145" s="68">
        <v>1</v>
      </c>
      <c r="D145" s="68">
        <v>1</v>
      </c>
      <c r="E145" s="68">
        <v>1</v>
      </c>
      <c r="F145" s="68">
        <v>365</v>
      </c>
      <c r="P145" t="s">
        <v>12</v>
      </c>
      <c r="Q145">
        <v>1</v>
      </c>
      <c r="R145">
        <v>1</v>
      </c>
      <c r="S145">
        <v>1</v>
      </c>
      <c r="T145">
        <v>1</v>
      </c>
      <c r="U145">
        <v>365</v>
      </c>
    </row>
    <row r="146" spans="1:21" x14ac:dyDescent="0.25">
      <c r="A146" s="68" t="s">
        <v>12</v>
      </c>
      <c r="B146" s="68">
        <v>2</v>
      </c>
      <c r="C146" s="68">
        <v>0</v>
      </c>
      <c r="D146" s="68">
        <v>0</v>
      </c>
      <c r="E146" s="68">
        <v>0</v>
      </c>
      <c r="F146" s="68">
        <v>3158</v>
      </c>
      <c r="P146" t="s">
        <v>12</v>
      </c>
      <c r="Q146">
        <v>2</v>
      </c>
      <c r="R146">
        <v>0</v>
      </c>
      <c r="S146">
        <v>0</v>
      </c>
      <c r="T146">
        <v>0</v>
      </c>
      <c r="U146">
        <v>3158</v>
      </c>
    </row>
    <row r="147" spans="1:21" x14ac:dyDescent="0.25">
      <c r="A147" s="68" t="s">
        <v>12</v>
      </c>
      <c r="B147" s="68">
        <v>2</v>
      </c>
      <c r="C147" s="68">
        <v>0</v>
      </c>
      <c r="D147" s="68">
        <v>0</v>
      </c>
      <c r="E147" s="68">
        <v>1</v>
      </c>
      <c r="F147" s="68">
        <v>241</v>
      </c>
      <c r="P147" t="s">
        <v>12</v>
      </c>
      <c r="Q147">
        <v>2</v>
      </c>
      <c r="R147">
        <v>0</v>
      </c>
      <c r="S147">
        <v>0</v>
      </c>
      <c r="T147">
        <v>1</v>
      </c>
      <c r="U147">
        <v>241</v>
      </c>
    </row>
    <row r="148" spans="1:21" x14ac:dyDescent="0.25">
      <c r="A148" s="68" t="s">
        <v>12</v>
      </c>
      <c r="B148" s="68">
        <v>2</v>
      </c>
      <c r="C148" s="68">
        <v>0</v>
      </c>
      <c r="D148" s="68">
        <v>1</v>
      </c>
      <c r="E148" s="68">
        <v>0</v>
      </c>
      <c r="F148" s="68">
        <v>813</v>
      </c>
      <c r="P148" t="s">
        <v>12</v>
      </c>
      <c r="Q148">
        <v>2</v>
      </c>
      <c r="R148">
        <v>0</v>
      </c>
      <c r="S148">
        <v>1</v>
      </c>
      <c r="T148">
        <v>0</v>
      </c>
      <c r="U148">
        <v>813</v>
      </c>
    </row>
    <row r="149" spans="1:21" x14ac:dyDescent="0.25">
      <c r="A149" s="68" t="s">
        <v>12</v>
      </c>
      <c r="B149" s="68">
        <v>2</v>
      </c>
      <c r="C149" s="68">
        <v>0</v>
      </c>
      <c r="D149" s="68">
        <v>1</v>
      </c>
      <c r="E149" s="68">
        <v>1</v>
      </c>
      <c r="F149" s="68">
        <v>504</v>
      </c>
      <c r="P149" t="s">
        <v>12</v>
      </c>
      <c r="Q149">
        <v>2</v>
      </c>
      <c r="R149">
        <v>0</v>
      </c>
      <c r="S149">
        <v>1</v>
      </c>
      <c r="T149">
        <v>1</v>
      </c>
      <c r="U149">
        <v>504</v>
      </c>
    </row>
    <row r="150" spans="1:21" x14ac:dyDescent="0.25">
      <c r="A150" s="68" t="s">
        <v>12</v>
      </c>
      <c r="B150" s="68">
        <v>2</v>
      </c>
      <c r="C150" s="68">
        <v>1</v>
      </c>
      <c r="D150" s="68">
        <v>0</v>
      </c>
      <c r="E150" s="68">
        <v>0</v>
      </c>
      <c r="F150" s="68">
        <v>1092</v>
      </c>
      <c r="P150" t="s">
        <v>12</v>
      </c>
      <c r="Q150">
        <v>2</v>
      </c>
      <c r="R150">
        <v>1</v>
      </c>
      <c r="S150">
        <v>0</v>
      </c>
      <c r="T150">
        <v>0</v>
      </c>
      <c r="U150">
        <v>1092</v>
      </c>
    </row>
    <row r="151" spans="1:21" x14ac:dyDescent="0.25">
      <c r="A151" s="68" t="s">
        <v>12</v>
      </c>
      <c r="B151" s="68">
        <v>2</v>
      </c>
      <c r="C151" s="68">
        <v>1</v>
      </c>
      <c r="D151" s="68">
        <v>0</v>
      </c>
      <c r="E151" s="68">
        <v>1</v>
      </c>
      <c r="F151" s="68">
        <v>19</v>
      </c>
      <c r="P151" t="s">
        <v>12</v>
      </c>
      <c r="Q151">
        <v>2</v>
      </c>
      <c r="R151">
        <v>1</v>
      </c>
      <c r="S151">
        <v>0</v>
      </c>
      <c r="T151">
        <v>1</v>
      </c>
      <c r="U151">
        <v>19</v>
      </c>
    </row>
    <row r="152" spans="1:21" x14ac:dyDescent="0.25">
      <c r="A152" s="68" t="s">
        <v>12</v>
      </c>
      <c r="B152" s="68">
        <v>2</v>
      </c>
      <c r="C152" s="68">
        <v>1</v>
      </c>
      <c r="D152" s="68">
        <v>1</v>
      </c>
      <c r="E152" s="68">
        <v>0</v>
      </c>
      <c r="F152" s="68">
        <v>1212</v>
      </c>
      <c r="P152" t="s">
        <v>12</v>
      </c>
      <c r="Q152">
        <v>2</v>
      </c>
      <c r="R152">
        <v>1</v>
      </c>
      <c r="S152">
        <v>1</v>
      </c>
      <c r="T152">
        <v>0</v>
      </c>
      <c r="U152">
        <v>1212</v>
      </c>
    </row>
    <row r="153" spans="1:21" x14ac:dyDescent="0.25">
      <c r="A153" s="68" t="s">
        <v>12</v>
      </c>
      <c r="B153" s="68">
        <v>2</v>
      </c>
      <c r="C153" s="68">
        <v>1</v>
      </c>
      <c r="D153" s="68">
        <v>1</v>
      </c>
      <c r="E153" s="68">
        <v>1</v>
      </c>
      <c r="F153" s="68">
        <v>167</v>
      </c>
      <c r="P153" t="s">
        <v>12</v>
      </c>
      <c r="Q153">
        <v>2</v>
      </c>
      <c r="R153">
        <v>1</v>
      </c>
      <c r="S153">
        <v>1</v>
      </c>
      <c r="T153">
        <v>1</v>
      </c>
      <c r="U153">
        <v>167</v>
      </c>
    </row>
    <row r="154" spans="1:21" x14ac:dyDescent="0.25">
      <c r="A154" s="68" t="s">
        <v>16</v>
      </c>
      <c r="B154" s="68">
        <v>1</v>
      </c>
      <c r="C154" s="68">
        <v>0</v>
      </c>
      <c r="D154" s="68">
        <v>0</v>
      </c>
      <c r="E154" s="68">
        <v>0</v>
      </c>
      <c r="F154" s="68">
        <v>538</v>
      </c>
      <c r="P154" t="s">
        <v>16</v>
      </c>
      <c r="Q154">
        <v>1</v>
      </c>
      <c r="R154">
        <v>0</v>
      </c>
      <c r="S154">
        <v>0</v>
      </c>
      <c r="T154">
        <v>0</v>
      </c>
      <c r="U154">
        <v>538</v>
      </c>
    </row>
    <row r="155" spans="1:21" x14ac:dyDescent="0.25">
      <c r="A155" s="68" t="s">
        <v>16</v>
      </c>
      <c r="B155" s="68">
        <v>1</v>
      </c>
      <c r="C155" s="68">
        <v>0</v>
      </c>
      <c r="D155" s="68">
        <v>0</v>
      </c>
      <c r="E155" s="68">
        <v>1</v>
      </c>
      <c r="F155" s="68">
        <v>1967</v>
      </c>
      <c r="P155" t="s">
        <v>16</v>
      </c>
      <c r="Q155">
        <v>1</v>
      </c>
      <c r="R155">
        <v>0</v>
      </c>
      <c r="S155">
        <v>0</v>
      </c>
      <c r="T155">
        <v>1</v>
      </c>
      <c r="U155">
        <v>1967</v>
      </c>
    </row>
    <row r="156" spans="1:21" x14ac:dyDescent="0.25">
      <c r="A156" s="68" t="s">
        <v>16</v>
      </c>
      <c r="B156" s="68">
        <v>1</v>
      </c>
      <c r="C156" s="68">
        <v>0</v>
      </c>
      <c r="D156" s="68">
        <v>1</v>
      </c>
      <c r="E156" s="68">
        <v>0</v>
      </c>
      <c r="F156" s="68">
        <v>42</v>
      </c>
      <c r="P156" t="s">
        <v>16</v>
      </c>
      <c r="Q156">
        <v>1</v>
      </c>
      <c r="R156">
        <v>0</v>
      </c>
      <c r="S156">
        <v>1</v>
      </c>
      <c r="T156">
        <v>0</v>
      </c>
      <c r="U156">
        <v>42</v>
      </c>
    </row>
    <row r="157" spans="1:21" x14ac:dyDescent="0.25">
      <c r="A157" s="68" t="s">
        <v>16</v>
      </c>
      <c r="B157" s="68">
        <v>1</v>
      </c>
      <c r="C157" s="68">
        <v>0</v>
      </c>
      <c r="D157" s="68">
        <v>1</v>
      </c>
      <c r="E157" s="68">
        <v>1</v>
      </c>
      <c r="F157" s="68">
        <v>38</v>
      </c>
      <c r="P157" t="s">
        <v>16</v>
      </c>
      <c r="Q157">
        <v>1</v>
      </c>
      <c r="R157">
        <v>0</v>
      </c>
      <c r="S157">
        <v>1</v>
      </c>
      <c r="T157">
        <v>1</v>
      </c>
      <c r="U157">
        <v>38</v>
      </c>
    </row>
    <row r="158" spans="1:21" x14ac:dyDescent="0.25">
      <c r="A158" s="68" t="s">
        <v>16</v>
      </c>
      <c r="B158" s="68">
        <v>1</v>
      </c>
      <c r="C158" s="68">
        <v>1</v>
      </c>
      <c r="D158" s="68">
        <v>0</v>
      </c>
      <c r="E158" s="68">
        <v>0</v>
      </c>
      <c r="F158" s="68">
        <v>378</v>
      </c>
      <c r="P158" t="s">
        <v>16</v>
      </c>
      <c r="Q158">
        <v>1</v>
      </c>
      <c r="R158">
        <v>1</v>
      </c>
      <c r="S158">
        <v>0</v>
      </c>
      <c r="T158">
        <v>0</v>
      </c>
      <c r="U158">
        <v>378</v>
      </c>
    </row>
    <row r="159" spans="1:21" x14ac:dyDescent="0.25">
      <c r="A159" s="68" t="s">
        <v>16</v>
      </c>
      <c r="B159" s="68">
        <v>1</v>
      </c>
      <c r="C159" s="68">
        <v>1</v>
      </c>
      <c r="D159" s="68">
        <v>0</v>
      </c>
      <c r="E159" s="68">
        <v>1</v>
      </c>
      <c r="F159" s="68">
        <v>893</v>
      </c>
      <c r="P159" t="s">
        <v>16</v>
      </c>
      <c r="Q159">
        <v>1</v>
      </c>
      <c r="R159">
        <v>1</v>
      </c>
      <c r="S159">
        <v>0</v>
      </c>
      <c r="T159">
        <v>1</v>
      </c>
      <c r="U159">
        <v>893</v>
      </c>
    </row>
    <row r="160" spans="1:21" x14ac:dyDescent="0.25">
      <c r="A160" s="68" t="s">
        <v>16</v>
      </c>
      <c r="B160" s="68">
        <v>1</v>
      </c>
      <c r="C160" s="68">
        <v>1</v>
      </c>
      <c r="D160" s="68">
        <v>1</v>
      </c>
      <c r="E160" s="68">
        <v>0</v>
      </c>
      <c r="F160" s="68">
        <v>277</v>
      </c>
      <c r="P160" t="s">
        <v>16</v>
      </c>
      <c r="Q160">
        <v>1</v>
      </c>
      <c r="R160">
        <v>1</v>
      </c>
      <c r="S160">
        <v>1</v>
      </c>
      <c r="T160">
        <v>0</v>
      </c>
      <c r="U160">
        <v>277</v>
      </c>
    </row>
    <row r="161" spans="1:21" x14ac:dyDescent="0.25">
      <c r="A161" s="68" t="s">
        <v>16</v>
      </c>
      <c r="B161" s="68">
        <v>1</v>
      </c>
      <c r="C161" s="68">
        <v>1</v>
      </c>
      <c r="D161" s="68">
        <v>1</v>
      </c>
      <c r="E161" s="68">
        <v>1</v>
      </c>
      <c r="F161" s="68">
        <v>541</v>
      </c>
      <c r="P161" t="s">
        <v>16</v>
      </c>
      <c r="Q161">
        <v>1</v>
      </c>
      <c r="R161">
        <v>1</v>
      </c>
      <c r="S161">
        <v>1</v>
      </c>
      <c r="T161">
        <v>1</v>
      </c>
      <c r="U161">
        <v>541</v>
      </c>
    </row>
    <row r="162" spans="1:21" x14ac:dyDescent="0.25">
      <c r="A162" s="68" t="s">
        <v>16</v>
      </c>
      <c r="B162" s="68">
        <v>2</v>
      </c>
      <c r="C162" s="68">
        <v>0</v>
      </c>
      <c r="D162" s="68">
        <v>0</v>
      </c>
      <c r="E162" s="68">
        <v>0</v>
      </c>
      <c r="F162" s="68">
        <v>413</v>
      </c>
      <c r="P162" t="s">
        <v>16</v>
      </c>
      <c r="Q162">
        <v>2</v>
      </c>
      <c r="R162">
        <v>0</v>
      </c>
      <c r="S162">
        <v>0</v>
      </c>
      <c r="T162">
        <v>0</v>
      </c>
      <c r="U162">
        <v>413</v>
      </c>
    </row>
    <row r="163" spans="1:21" x14ac:dyDescent="0.25">
      <c r="A163" s="68" t="s">
        <v>16</v>
      </c>
      <c r="B163" s="68">
        <v>2</v>
      </c>
      <c r="C163" s="68">
        <v>0</v>
      </c>
      <c r="D163" s="68">
        <v>0</v>
      </c>
      <c r="E163" s="68">
        <v>1</v>
      </c>
      <c r="F163" s="68">
        <v>1583</v>
      </c>
      <c r="P163" t="s">
        <v>16</v>
      </c>
      <c r="Q163">
        <v>2</v>
      </c>
      <c r="R163">
        <v>0</v>
      </c>
      <c r="S163">
        <v>0</v>
      </c>
      <c r="T163">
        <v>1</v>
      </c>
      <c r="U163">
        <v>1583</v>
      </c>
    </row>
    <row r="164" spans="1:21" x14ac:dyDescent="0.25">
      <c r="A164" s="68" t="s">
        <v>16</v>
      </c>
      <c r="B164" s="68">
        <v>2</v>
      </c>
      <c r="C164" s="68">
        <v>0</v>
      </c>
      <c r="D164" s="68">
        <v>1</v>
      </c>
      <c r="E164" s="68">
        <v>0</v>
      </c>
      <c r="F164" s="68">
        <v>20</v>
      </c>
      <c r="P164" t="s">
        <v>16</v>
      </c>
      <c r="Q164">
        <v>2</v>
      </c>
      <c r="R164">
        <v>0</v>
      </c>
      <c r="S164">
        <v>1</v>
      </c>
      <c r="T164">
        <v>0</v>
      </c>
      <c r="U164">
        <v>20</v>
      </c>
    </row>
    <row r="165" spans="1:21" x14ac:dyDescent="0.25">
      <c r="A165" s="68" t="s">
        <v>16</v>
      </c>
      <c r="B165" s="68">
        <v>2</v>
      </c>
      <c r="C165" s="68">
        <v>0</v>
      </c>
      <c r="D165" s="68">
        <v>1</v>
      </c>
      <c r="E165" s="68">
        <v>1</v>
      </c>
      <c r="F165" s="68">
        <v>16</v>
      </c>
      <c r="P165" t="s">
        <v>16</v>
      </c>
      <c r="Q165">
        <v>2</v>
      </c>
      <c r="R165">
        <v>0</v>
      </c>
      <c r="S165">
        <v>1</v>
      </c>
      <c r="T165">
        <v>1</v>
      </c>
      <c r="U165">
        <v>16</v>
      </c>
    </row>
    <row r="166" spans="1:21" x14ac:dyDescent="0.25">
      <c r="A166" s="68" t="s">
        <v>16</v>
      </c>
      <c r="B166" s="68">
        <v>2</v>
      </c>
      <c r="C166" s="68">
        <v>1</v>
      </c>
      <c r="D166" s="68">
        <v>0</v>
      </c>
      <c r="E166" s="68">
        <v>0</v>
      </c>
      <c r="F166" s="68">
        <v>234</v>
      </c>
      <c r="P166" t="s">
        <v>16</v>
      </c>
      <c r="Q166">
        <v>2</v>
      </c>
      <c r="R166">
        <v>1</v>
      </c>
      <c r="S166">
        <v>0</v>
      </c>
      <c r="T166">
        <v>0</v>
      </c>
      <c r="U166">
        <v>234</v>
      </c>
    </row>
    <row r="167" spans="1:21" x14ac:dyDescent="0.25">
      <c r="A167" s="68" t="s">
        <v>16</v>
      </c>
      <c r="B167" s="68">
        <v>2</v>
      </c>
      <c r="C167" s="68">
        <v>1</v>
      </c>
      <c r="D167" s="68">
        <v>0</v>
      </c>
      <c r="E167" s="68">
        <v>1</v>
      </c>
      <c r="F167" s="68">
        <v>607</v>
      </c>
      <c r="P167" t="s">
        <v>16</v>
      </c>
      <c r="Q167">
        <v>2</v>
      </c>
      <c r="R167">
        <v>1</v>
      </c>
      <c r="S167">
        <v>0</v>
      </c>
      <c r="T167">
        <v>1</v>
      </c>
      <c r="U167">
        <v>607</v>
      </c>
    </row>
    <row r="168" spans="1:21" x14ac:dyDescent="0.25">
      <c r="A168" s="68" t="s">
        <v>16</v>
      </c>
      <c r="B168" s="68">
        <v>2</v>
      </c>
      <c r="C168" s="68">
        <v>1</v>
      </c>
      <c r="D168" s="68">
        <v>1</v>
      </c>
      <c r="E168" s="68">
        <v>0</v>
      </c>
      <c r="F168" s="68">
        <v>114</v>
      </c>
      <c r="P168" t="s">
        <v>16</v>
      </c>
      <c r="Q168">
        <v>2</v>
      </c>
      <c r="R168">
        <v>1</v>
      </c>
      <c r="S168">
        <v>1</v>
      </c>
      <c r="T168">
        <v>0</v>
      </c>
      <c r="U168">
        <v>114</v>
      </c>
    </row>
    <row r="169" spans="1:21" x14ac:dyDescent="0.25">
      <c r="A169" s="68" t="s">
        <v>16</v>
      </c>
      <c r="B169" s="68">
        <v>2</v>
      </c>
      <c r="C169" s="68">
        <v>1</v>
      </c>
      <c r="D169" s="68">
        <v>1</v>
      </c>
      <c r="E169" s="68">
        <v>1</v>
      </c>
      <c r="F169" s="68">
        <v>279</v>
      </c>
      <c r="P169" t="s">
        <v>16</v>
      </c>
      <c r="Q169">
        <v>2</v>
      </c>
      <c r="R169">
        <v>1</v>
      </c>
      <c r="S169">
        <v>1</v>
      </c>
      <c r="T169">
        <v>1</v>
      </c>
      <c r="U169">
        <v>279</v>
      </c>
    </row>
    <row r="170" spans="1:21" x14ac:dyDescent="0.25">
      <c r="A170" s="68" t="s">
        <v>24</v>
      </c>
      <c r="B170" s="68">
        <v>1</v>
      </c>
      <c r="C170" s="68">
        <v>0</v>
      </c>
      <c r="D170" s="68">
        <v>0</v>
      </c>
      <c r="E170" s="68">
        <v>0</v>
      </c>
      <c r="F170" s="68">
        <v>440</v>
      </c>
      <c r="P170" t="s">
        <v>24</v>
      </c>
      <c r="Q170">
        <v>1</v>
      </c>
      <c r="R170">
        <v>0</v>
      </c>
      <c r="S170">
        <v>0</v>
      </c>
      <c r="T170">
        <v>0</v>
      </c>
      <c r="U170">
        <v>440</v>
      </c>
    </row>
    <row r="171" spans="1:21" x14ac:dyDescent="0.25">
      <c r="A171" s="68" t="s">
        <v>24</v>
      </c>
      <c r="B171" s="68">
        <v>1</v>
      </c>
      <c r="C171" s="68">
        <v>0</v>
      </c>
      <c r="D171" s="68">
        <v>0</v>
      </c>
      <c r="E171" s="68">
        <v>1</v>
      </c>
      <c r="F171" s="68">
        <v>244</v>
      </c>
      <c r="P171" t="s">
        <v>24</v>
      </c>
      <c r="Q171">
        <v>1</v>
      </c>
      <c r="R171">
        <v>0</v>
      </c>
      <c r="S171">
        <v>0</v>
      </c>
      <c r="T171">
        <v>1</v>
      </c>
      <c r="U171">
        <v>244</v>
      </c>
    </row>
    <row r="172" spans="1:21" x14ac:dyDescent="0.25">
      <c r="A172" s="68" t="s">
        <v>24</v>
      </c>
      <c r="B172" s="68">
        <v>1</v>
      </c>
      <c r="C172" s="68">
        <v>0</v>
      </c>
      <c r="D172" s="68">
        <v>1</v>
      </c>
      <c r="E172" s="68">
        <v>0</v>
      </c>
      <c r="F172" s="68">
        <v>119</v>
      </c>
      <c r="P172" t="s">
        <v>24</v>
      </c>
      <c r="Q172">
        <v>1</v>
      </c>
      <c r="R172">
        <v>0</v>
      </c>
      <c r="S172">
        <v>1</v>
      </c>
      <c r="T172">
        <v>0</v>
      </c>
      <c r="U172">
        <v>119</v>
      </c>
    </row>
    <row r="173" spans="1:21" x14ac:dyDescent="0.25">
      <c r="A173" s="68" t="s">
        <v>24</v>
      </c>
      <c r="B173" s="68">
        <v>1</v>
      </c>
      <c r="C173" s="68">
        <v>0</v>
      </c>
      <c r="D173" s="68">
        <v>1</v>
      </c>
      <c r="E173" s="68">
        <v>1</v>
      </c>
      <c r="F173" s="68">
        <v>20</v>
      </c>
      <c r="P173" t="s">
        <v>24</v>
      </c>
      <c r="Q173">
        <v>1</v>
      </c>
      <c r="R173">
        <v>0</v>
      </c>
      <c r="S173">
        <v>1</v>
      </c>
      <c r="T173">
        <v>1</v>
      </c>
      <c r="U173">
        <v>20</v>
      </c>
    </row>
    <row r="174" spans="1:21" x14ac:dyDescent="0.25">
      <c r="A174" s="68" t="s">
        <v>24</v>
      </c>
      <c r="B174" s="68">
        <v>1</v>
      </c>
      <c r="C174" s="68">
        <v>1</v>
      </c>
      <c r="D174" s="68">
        <v>0</v>
      </c>
      <c r="E174" s="68">
        <v>0</v>
      </c>
      <c r="F174" s="68">
        <v>783</v>
      </c>
      <c r="P174" t="s">
        <v>24</v>
      </c>
      <c r="Q174">
        <v>1</v>
      </c>
      <c r="R174">
        <v>1</v>
      </c>
      <c r="S174">
        <v>0</v>
      </c>
      <c r="T174">
        <v>0</v>
      </c>
      <c r="U174">
        <v>783</v>
      </c>
    </row>
    <row r="175" spans="1:21" x14ac:dyDescent="0.25">
      <c r="A175" s="68" t="s">
        <v>24</v>
      </c>
      <c r="B175" s="68">
        <v>1</v>
      </c>
      <c r="C175" s="68">
        <v>1</v>
      </c>
      <c r="D175" s="68">
        <v>0</v>
      </c>
      <c r="E175" s="68">
        <v>1</v>
      </c>
      <c r="F175" s="68">
        <v>626</v>
      </c>
      <c r="P175" t="s">
        <v>24</v>
      </c>
      <c r="Q175">
        <v>1</v>
      </c>
      <c r="R175">
        <v>1</v>
      </c>
      <c r="S175">
        <v>0</v>
      </c>
      <c r="T175">
        <v>1</v>
      </c>
      <c r="U175">
        <v>626</v>
      </c>
    </row>
    <row r="176" spans="1:21" x14ac:dyDescent="0.25">
      <c r="A176" s="68" t="s">
        <v>24</v>
      </c>
      <c r="B176" s="68">
        <v>1</v>
      </c>
      <c r="C176" s="68">
        <v>1</v>
      </c>
      <c r="D176" s="68">
        <v>1</v>
      </c>
      <c r="E176" s="68">
        <v>0</v>
      </c>
      <c r="F176" s="68">
        <v>2095</v>
      </c>
      <c r="P176" t="s">
        <v>24</v>
      </c>
      <c r="Q176">
        <v>1</v>
      </c>
      <c r="R176">
        <v>1</v>
      </c>
      <c r="S176">
        <v>1</v>
      </c>
      <c r="T176">
        <v>0</v>
      </c>
      <c r="U176">
        <v>2095</v>
      </c>
    </row>
    <row r="177" spans="1:21" x14ac:dyDescent="0.25">
      <c r="A177" s="68" t="s">
        <v>24</v>
      </c>
      <c r="B177" s="68">
        <v>1</v>
      </c>
      <c r="C177" s="68">
        <v>1</v>
      </c>
      <c r="D177" s="68">
        <v>1</v>
      </c>
      <c r="E177" s="68">
        <v>1</v>
      </c>
      <c r="F177" s="68">
        <v>1291</v>
      </c>
      <c r="P177" t="s">
        <v>24</v>
      </c>
      <c r="Q177">
        <v>1</v>
      </c>
      <c r="R177">
        <v>1</v>
      </c>
      <c r="S177">
        <v>1</v>
      </c>
      <c r="T177">
        <v>1</v>
      </c>
      <c r="U177">
        <v>1291</v>
      </c>
    </row>
    <row r="178" spans="1:21" x14ac:dyDescent="0.25">
      <c r="A178" s="68" t="s">
        <v>24</v>
      </c>
      <c r="B178" s="68">
        <v>2</v>
      </c>
      <c r="C178" s="68">
        <v>0</v>
      </c>
      <c r="D178" s="68">
        <v>0</v>
      </c>
      <c r="E178" s="68">
        <v>0</v>
      </c>
      <c r="F178" s="68">
        <v>186</v>
      </c>
      <c r="P178" t="s">
        <v>24</v>
      </c>
      <c r="Q178">
        <v>2</v>
      </c>
      <c r="R178">
        <v>0</v>
      </c>
      <c r="S178">
        <v>0</v>
      </c>
      <c r="T178">
        <v>0</v>
      </c>
      <c r="U178">
        <v>186</v>
      </c>
    </row>
    <row r="179" spans="1:21" x14ac:dyDescent="0.25">
      <c r="A179" s="68" t="s">
        <v>24</v>
      </c>
      <c r="B179" s="68">
        <v>2</v>
      </c>
      <c r="C179" s="68">
        <v>0</v>
      </c>
      <c r="D179" s="68">
        <v>0</v>
      </c>
      <c r="E179" s="68">
        <v>1</v>
      </c>
      <c r="F179" s="68">
        <v>130</v>
      </c>
      <c r="P179" t="s">
        <v>24</v>
      </c>
      <c r="Q179">
        <v>2</v>
      </c>
      <c r="R179">
        <v>0</v>
      </c>
      <c r="S179">
        <v>0</v>
      </c>
      <c r="T179">
        <v>1</v>
      </c>
      <c r="U179">
        <v>130</v>
      </c>
    </row>
    <row r="180" spans="1:21" x14ac:dyDescent="0.25">
      <c r="A180" s="68" t="s">
        <v>24</v>
      </c>
      <c r="B180" s="68">
        <v>2</v>
      </c>
      <c r="C180" s="68">
        <v>0</v>
      </c>
      <c r="D180" s="68">
        <v>1</v>
      </c>
      <c r="E180" s="68">
        <v>0</v>
      </c>
      <c r="F180" s="68">
        <v>22</v>
      </c>
      <c r="P180" t="s">
        <v>24</v>
      </c>
      <c r="Q180">
        <v>2</v>
      </c>
      <c r="R180">
        <v>0</v>
      </c>
      <c r="S180">
        <v>1</v>
      </c>
      <c r="T180">
        <v>0</v>
      </c>
      <c r="U180">
        <v>22</v>
      </c>
    </row>
    <row r="181" spans="1:21" x14ac:dyDescent="0.25">
      <c r="A181" s="68" t="s">
        <v>24</v>
      </c>
      <c r="B181" s="68">
        <v>2</v>
      </c>
      <c r="C181" s="68">
        <v>0</v>
      </c>
      <c r="D181" s="68">
        <v>1</v>
      </c>
      <c r="E181" s="68">
        <v>1</v>
      </c>
      <c r="F181" s="68">
        <v>7</v>
      </c>
      <c r="P181" t="s">
        <v>24</v>
      </c>
      <c r="Q181">
        <v>2</v>
      </c>
      <c r="R181">
        <v>0</v>
      </c>
      <c r="S181">
        <v>1</v>
      </c>
      <c r="T181">
        <v>1</v>
      </c>
      <c r="U181">
        <v>7</v>
      </c>
    </row>
    <row r="182" spans="1:21" x14ac:dyDescent="0.25">
      <c r="A182" s="68" t="s">
        <v>24</v>
      </c>
      <c r="B182" s="68">
        <v>2</v>
      </c>
      <c r="C182" s="68">
        <v>1</v>
      </c>
      <c r="D182" s="68">
        <v>0</v>
      </c>
      <c r="E182" s="68">
        <v>0</v>
      </c>
      <c r="F182" s="68">
        <v>284</v>
      </c>
      <c r="P182" t="s">
        <v>24</v>
      </c>
      <c r="Q182">
        <v>2</v>
      </c>
      <c r="R182">
        <v>1</v>
      </c>
      <c r="S182">
        <v>0</v>
      </c>
      <c r="T182">
        <v>0</v>
      </c>
      <c r="U182">
        <v>284</v>
      </c>
    </row>
    <row r="183" spans="1:21" x14ac:dyDescent="0.25">
      <c r="A183" s="68" t="s">
        <v>24</v>
      </c>
      <c r="B183" s="68">
        <v>2</v>
      </c>
      <c r="C183" s="68">
        <v>1</v>
      </c>
      <c r="D183" s="68">
        <v>0</v>
      </c>
      <c r="E183" s="68">
        <v>1</v>
      </c>
      <c r="F183" s="68">
        <v>234</v>
      </c>
      <c r="P183" t="s">
        <v>24</v>
      </c>
      <c r="Q183">
        <v>2</v>
      </c>
      <c r="R183">
        <v>1</v>
      </c>
      <c r="S183">
        <v>0</v>
      </c>
      <c r="T183">
        <v>1</v>
      </c>
      <c r="U183">
        <v>234</v>
      </c>
    </row>
    <row r="184" spans="1:21" x14ac:dyDescent="0.25">
      <c r="A184" s="68" t="s">
        <v>24</v>
      </c>
      <c r="B184" s="68">
        <v>2</v>
      </c>
      <c r="C184" s="68">
        <v>1</v>
      </c>
      <c r="D184" s="68">
        <v>1</v>
      </c>
      <c r="E184" s="68">
        <v>0</v>
      </c>
      <c r="F184" s="68">
        <v>551</v>
      </c>
      <c r="P184" t="s">
        <v>24</v>
      </c>
      <c r="Q184">
        <v>2</v>
      </c>
      <c r="R184">
        <v>1</v>
      </c>
      <c r="S184">
        <v>1</v>
      </c>
      <c r="T184">
        <v>0</v>
      </c>
      <c r="U184">
        <v>551</v>
      </c>
    </row>
    <row r="185" spans="1:21" x14ac:dyDescent="0.25">
      <c r="A185" s="68" t="s">
        <v>24</v>
      </c>
      <c r="B185" s="68">
        <v>2</v>
      </c>
      <c r="C185" s="68">
        <v>1</v>
      </c>
      <c r="D185" s="68">
        <v>1</v>
      </c>
      <c r="E185" s="68">
        <v>1</v>
      </c>
      <c r="F185" s="68">
        <v>356</v>
      </c>
      <c r="P185" t="s">
        <v>24</v>
      </c>
      <c r="Q185">
        <v>2</v>
      </c>
      <c r="R185">
        <v>1</v>
      </c>
      <c r="S185">
        <v>1</v>
      </c>
      <c r="T185">
        <v>1</v>
      </c>
      <c r="U185">
        <v>356</v>
      </c>
    </row>
    <row r="186" spans="1:21" x14ac:dyDescent="0.25">
      <c r="A186" s="68" t="s">
        <v>22</v>
      </c>
      <c r="B186" s="68">
        <v>1</v>
      </c>
      <c r="C186" s="68">
        <v>0</v>
      </c>
      <c r="D186" s="68">
        <v>0</v>
      </c>
      <c r="E186" s="68">
        <v>0</v>
      </c>
      <c r="F186" s="68">
        <v>63263</v>
      </c>
      <c r="P186" t="s">
        <v>22</v>
      </c>
      <c r="Q186">
        <v>1</v>
      </c>
      <c r="R186">
        <v>0</v>
      </c>
      <c r="S186">
        <v>0</v>
      </c>
      <c r="T186">
        <v>0</v>
      </c>
      <c r="U186">
        <v>63263</v>
      </c>
    </row>
    <row r="187" spans="1:21" x14ac:dyDescent="0.25">
      <c r="A187" s="68" t="s">
        <v>22</v>
      </c>
      <c r="B187" s="68">
        <v>1</v>
      </c>
      <c r="C187" s="68">
        <v>0</v>
      </c>
      <c r="D187" s="68">
        <v>1</v>
      </c>
      <c r="E187" s="68">
        <v>0</v>
      </c>
      <c r="F187" s="68">
        <v>31188</v>
      </c>
      <c r="P187" t="s">
        <v>22</v>
      </c>
      <c r="Q187">
        <v>1</v>
      </c>
      <c r="R187">
        <v>0</v>
      </c>
      <c r="S187">
        <v>1</v>
      </c>
      <c r="T187">
        <v>0</v>
      </c>
      <c r="U187">
        <v>31188</v>
      </c>
    </row>
    <row r="188" spans="1:21" x14ac:dyDescent="0.25">
      <c r="A188" s="68" t="s">
        <v>22</v>
      </c>
      <c r="B188" s="68">
        <v>1</v>
      </c>
      <c r="C188" s="68">
        <v>1</v>
      </c>
      <c r="D188" s="68">
        <v>0</v>
      </c>
      <c r="E188" s="68">
        <v>0</v>
      </c>
      <c r="F188" s="68">
        <v>8622</v>
      </c>
      <c r="P188" t="s">
        <v>22</v>
      </c>
      <c r="Q188">
        <v>1</v>
      </c>
      <c r="R188">
        <v>1</v>
      </c>
      <c r="S188">
        <v>0</v>
      </c>
      <c r="T188">
        <v>0</v>
      </c>
      <c r="U188">
        <v>8622</v>
      </c>
    </row>
    <row r="189" spans="1:21" x14ac:dyDescent="0.25">
      <c r="A189" s="68" t="s">
        <v>22</v>
      </c>
      <c r="B189" s="68">
        <v>1</v>
      </c>
      <c r="C189" s="68">
        <v>1</v>
      </c>
      <c r="D189" s="68">
        <v>1</v>
      </c>
      <c r="E189" s="68">
        <v>0</v>
      </c>
      <c r="F189" s="68">
        <v>11160</v>
      </c>
      <c r="P189" t="s">
        <v>22</v>
      </c>
      <c r="Q189">
        <v>1</v>
      </c>
      <c r="R189">
        <v>1</v>
      </c>
      <c r="S189">
        <v>1</v>
      </c>
      <c r="T189">
        <v>0</v>
      </c>
      <c r="U189">
        <v>11160</v>
      </c>
    </row>
    <row r="190" spans="1:21" x14ac:dyDescent="0.25">
      <c r="A190" s="68" t="s">
        <v>22</v>
      </c>
      <c r="B190" s="68">
        <v>2</v>
      </c>
      <c r="C190" s="68">
        <v>0</v>
      </c>
      <c r="D190" s="68">
        <v>0</v>
      </c>
      <c r="E190" s="68">
        <v>0</v>
      </c>
      <c r="F190" s="68">
        <v>57099</v>
      </c>
      <c r="P190" t="s">
        <v>22</v>
      </c>
      <c r="Q190">
        <v>2</v>
      </c>
      <c r="R190">
        <v>0</v>
      </c>
      <c r="S190">
        <v>0</v>
      </c>
      <c r="T190">
        <v>0</v>
      </c>
      <c r="U190">
        <v>57099</v>
      </c>
    </row>
    <row r="191" spans="1:21" x14ac:dyDescent="0.25">
      <c r="A191" s="68" t="s">
        <v>22</v>
      </c>
      <c r="B191" s="68">
        <v>2</v>
      </c>
      <c r="C191" s="68">
        <v>0</v>
      </c>
      <c r="D191" s="68">
        <v>1</v>
      </c>
      <c r="E191" s="68">
        <v>0</v>
      </c>
      <c r="F191" s="68">
        <v>21804</v>
      </c>
      <c r="P191" t="s">
        <v>22</v>
      </c>
      <c r="Q191">
        <v>2</v>
      </c>
      <c r="R191">
        <v>0</v>
      </c>
      <c r="S191">
        <v>1</v>
      </c>
      <c r="T191">
        <v>0</v>
      </c>
      <c r="U191">
        <v>21804</v>
      </c>
    </row>
    <row r="192" spans="1:21" x14ac:dyDescent="0.25">
      <c r="A192" s="68" t="s">
        <v>22</v>
      </c>
      <c r="B192" s="68">
        <v>2</v>
      </c>
      <c r="C192" s="68">
        <v>1</v>
      </c>
      <c r="D192" s="68">
        <v>0</v>
      </c>
      <c r="E192" s="68">
        <v>0</v>
      </c>
      <c r="F192" s="68">
        <v>6579</v>
      </c>
      <c r="P192" t="s">
        <v>22</v>
      </c>
      <c r="Q192">
        <v>2</v>
      </c>
      <c r="R192">
        <v>1</v>
      </c>
      <c r="S192">
        <v>0</v>
      </c>
      <c r="T192">
        <v>0</v>
      </c>
      <c r="U192">
        <v>6579</v>
      </c>
    </row>
    <row r="193" spans="1:21" x14ac:dyDescent="0.25">
      <c r="A193" s="68" t="s">
        <v>22</v>
      </c>
      <c r="B193" s="68">
        <v>2</v>
      </c>
      <c r="C193" s="68">
        <v>1</v>
      </c>
      <c r="D193" s="68">
        <v>1</v>
      </c>
      <c r="E193" s="68">
        <v>0</v>
      </c>
      <c r="F193" s="68">
        <v>8207</v>
      </c>
      <c r="P193" t="s">
        <v>22</v>
      </c>
      <c r="Q193">
        <v>2</v>
      </c>
      <c r="R193">
        <v>1</v>
      </c>
      <c r="S193">
        <v>1</v>
      </c>
      <c r="T193">
        <v>0</v>
      </c>
      <c r="U193">
        <v>8207</v>
      </c>
    </row>
    <row r="194" spans="1:21" x14ac:dyDescent="0.25">
      <c r="A194" s="68" t="s">
        <v>23</v>
      </c>
      <c r="B194" s="68">
        <v>1</v>
      </c>
      <c r="C194" s="68">
        <v>0</v>
      </c>
      <c r="D194" s="68">
        <v>0</v>
      </c>
      <c r="E194" s="68">
        <v>0</v>
      </c>
      <c r="F194" s="68">
        <v>410</v>
      </c>
      <c r="P194" t="s">
        <v>23</v>
      </c>
      <c r="Q194">
        <v>1</v>
      </c>
      <c r="R194">
        <v>0</v>
      </c>
      <c r="S194">
        <v>0</v>
      </c>
      <c r="T194">
        <v>0</v>
      </c>
      <c r="U194">
        <v>410</v>
      </c>
    </row>
    <row r="195" spans="1:21" x14ac:dyDescent="0.25">
      <c r="A195" s="68" t="s">
        <v>23</v>
      </c>
      <c r="B195" s="68">
        <v>1</v>
      </c>
      <c r="C195" s="68">
        <v>0</v>
      </c>
      <c r="D195" s="68">
        <v>0</v>
      </c>
      <c r="E195" s="68">
        <v>1</v>
      </c>
      <c r="F195" s="68">
        <v>298</v>
      </c>
      <c r="P195" t="s">
        <v>23</v>
      </c>
      <c r="Q195">
        <v>1</v>
      </c>
      <c r="R195">
        <v>0</v>
      </c>
      <c r="S195">
        <v>0</v>
      </c>
      <c r="T195">
        <v>1</v>
      </c>
      <c r="U195">
        <v>298</v>
      </c>
    </row>
    <row r="196" spans="1:21" x14ac:dyDescent="0.25">
      <c r="A196" s="68" t="s">
        <v>23</v>
      </c>
      <c r="B196" s="68">
        <v>1</v>
      </c>
      <c r="C196" s="68">
        <v>0</v>
      </c>
      <c r="D196" s="68">
        <v>1</v>
      </c>
      <c r="E196" s="68">
        <v>0</v>
      </c>
      <c r="F196" s="68">
        <v>58</v>
      </c>
      <c r="P196" t="s">
        <v>23</v>
      </c>
      <c r="Q196">
        <v>1</v>
      </c>
      <c r="R196">
        <v>0</v>
      </c>
      <c r="S196">
        <v>1</v>
      </c>
      <c r="T196">
        <v>0</v>
      </c>
      <c r="U196">
        <v>58</v>
      </c>
    </row>
    <row r="197" spans="1:21" x14ac:dyDescent="0.25">
      <c r="A197" s="68" t="s">
        <v>23</v>
      </c>
      <c r="B197" s="68">
        <v>1</v>
      </c>
      <c r="C197" s="68">
        <v>0</v>
      </c>
      <c r="D197" s="68">
        <v>1</v>
      </c>
      <c r="E197" s="68">
        <v>1</v>
      </c>
      <c r="F197" s="68">
        <v>13</v>
      </c>
      <c r="P197" t="s">
        <v>23</v>
      </c>
      <c r="Q197">
        <v>1</v>
      </c>
      <c r="R197">
        <v>0</v>
      </c>
      <c r="S197">
        <v>1</v>
      </c>
      <c r="T197">
        <v>1</v>
      </c>
      <c r="U197">
        <v>13</v>
      </c>
    </row>
    <row r="198" spans="1:21" x14ac:dyDescent="0.25">
      <c r="A198" s="68" t="s">
        <v>23</v>
      </c>
      <c r="B198" s="68">
        <v>1</v>
      </c>
      <c r="C198" s="68">
        <v>1</v>
      </c>
      <c r="D198" s="68">
        <v>0</v>
      </c>
      <c r="E198" s="68">
        <v>0</v>
      </c>
      <c r="F198" s="68">
        <v>390</v>
      </c>
      <c r="P198" t="s">
        <v>23</v>
      </c>
      <c r="Q198">
        <v>1</v>
      </c>
      <c r="R198">
        <v>1</v>
      </c>
      <c r="S198">
        <v>0</v>
      </c>
      <c r="T198">
        <v>0</v>
      </c>
      <c r="U198">
        <v>390</v>
      </c>
    </row>
    <row r="199" spans="1:21" x14ac:dyDescent="0.25">
      <c r="A199" s="68" t="s">
        <v>23</v>
      </c>
      <c r="B199" s="68">
        <v>1</v>
      </c>
      <c r="C199" s="68">
        <v>1</v>
      </c>
      <c r="D199" s="68">
        <v>0</v>
      </c>
      <c r="E199" s="68">
        <v>1</v>
      </c>
      <c r="F199" s="68">
        <v>227</v>
      </c>
      <c r="P199" t="s">
        <v>23</v>
      </c>
      <c r="Q199">
        <v>1</v>
      </c>
      <c r="R199">
        <v>1</v>
      </c>
      <c r="S199">
        <v>0</v>
      </c>
      <c r="T199">
        <v>1</v>
      </c>
      <c r="U199">
        <v>227</v>
      </c>
    </row>
    <row r="200" spans="1:21" x14ac:dyDescent="0.25">
      <c r="A200" s="68" t="s">
        <v>23</v>
      </c>
      <c r="B200" s="68">
        <v>1</v>
      </c>
      <c r="C200" s="68">
        <v>1</v>
      </c>
      <c r="D200" s="68">
        <v>1</v>
      </c>
      <c r="E200" s="68">
        <v>0</v>
      </c>
      <c r="F200" s="68">
        <v>533</v>
      </c>
      <c r="P200" t="s">
        <v>23</v>
      </c>
      <c r="Q200">
        <v>1</v>
      </c>
      <c r="R200">
        <v>1</v>
      </c>
      <c r="S200">
        <v>1</v>
      </c>
      <c r="T200">
        <v>0</v>
      </c>
      <c r="U200">
        <v>533</v>
      </c>
    </row>
    <row r="201" spans="1:21" x14ac:dyDescent="0.25">
      <c r="A201" s="68" t="s">
        <v>23</v>
      </c>
      <c r="B201" s="68">
        <v>1</v>
      </c>
      <c r="C201" s="68">
        <v>1</v>
      </c>
      <c r="D201" s="68">
        <v>1</v>
      </c>
      <c r="E201" s="68">
        <v>1</v>
      </c>
      <c r="F201" s="68">
        <v>148</v>
      </c>
      <c r="P201" t="s">
        <v>23</v>
      </c>
      <c r="Q201">
        <v>1</v>
      </c>
      <c r="R201">
        <v>1</v>
      </c>
      <c r="S201">
        <v>1</v>
      </c>
      <c r="T201">
        <v>1</v>
      </c>
      <c r="U201">
        <v>148</v>
      </c>
    </row>
    <row r="202" spans="1:21" x14ac:dyDescent="0.25">
      <c r="A202" s="68" t="s">
        <v>23</v>
      </c>
      <c r="B202" s="68">
        <v>2</v>
      </c>
      <c r="C202" s="68">
        <v>0</v>
      </c>
      <c r="D202" s="68">
        <v>0</v>
      </c>
      <c r="E202" s="68">
        <v>0</v>
      </c>
      <c r="F202" s="68">
        <v>278</v>
      </c>
      <c r="P202" t="s">
        <v>23</v>
      </c>
      <c r="Q202">
        <v>2</v>
      </c>
      <c r="R202">
        <v>0</v>
      </c>
      <c r="S202">
        <v>0</v>
      </c>
      <c r="T202">
        <v>0</v>
      </c>
      <c r="U202">
        <v>278</v>
      </c>
    </row>
    <row r="203" spans="1:21" x14ac:dyDescent="0.25">
      <c r="A203" s="68" t="s">
        <v>23</v>
      </c>
      <c r="B203" s="68">
        <v>2</v>
      </c>
      <c r="C203" s="68">
        <v>0</v>
      </c>
      <c r="D203" s="68">
        <v>0</v>
      </c>
      <c r="E203" s="68">
        <v>1</v>
      </c>
      <c r="F203" s="68">
        <v>287</v>
      </c>
      <c r="P203" t="s">
        <v>23</v>
      </c>
      <c r="Q203">
        <v>2</v>
      </c>
      <c r="R203">
        <v>0</v>
      </c>
      <c r="S203">
        <v>0</v>
      </c>
      <c r="T203">
        <v>1</v>
      </c>
      <c r="U203">
        <v>287</v>
      </c>
    </row>
    <row r="204" spans="1:21" x14ac:dyDescent="0.25">
      <c r="A204" s="68" t="s">
        <v>23</v>
      </c>
      <c r="B204" s="68">
        <v>2</v>
      </c>
      <c r="C204" s="68">
        <v>0</v>
      </c>
      <c r="D204" s="68">
        <v>1</v>
      </c>
      <c r="E204" s="68">
        <v>0</v>
      </c>
      <c r="F204" s="68">
        <v>23</v>
      </c>
      <c r="P204" t="s">
        <v>23</v>
      </c>
      <c r="Q204">
        <v>2</v>
      </c>
      <c r="R204">
        <v>0</v>
      </c>
      <c r="S204">
        <v>1</v>
      </c>
      <c r="T204">
        <v>0</v>
      </c>
      <c r="U204">
        <v>23</v>
      </c>
    </row>
    <row r="205" spans="1:21" x14ac:dyDescent="0.25">
      <c r="A205" s="68" t="s">
        <v>23</v>
      </c>
      <c r="B205" s="68">
        <v>2</v>
      </c>
      <c r="C205" s="68">
        <v>0</v>
      </c>
      <c r="D205" s="68">
        <v>1</v>
      </c>
      <c r="E205" s="68">
        <v>1</v>
      </c>
      <c r="F205" s="68">
        <v>4</v>
      </c>
      <c r="P205" t="s">
        <v>23</v>
      </c>
      <c r="Q205">
        <v>2</v>
      </c>
      <c r="R205">
        <v>0</v>
      </c>
      <c r="S205">
        <v>1</v>
      </c>
      <c r="T205">
        <v>1</v>
      </c>
      <c r="U205">
        <v>4</v>
      </c>
    </row>
    <row r="206" spans="1:21" x14ac:dyDescent="0.25">
      <c r="A206" s="68" t="s">
        <v>23</v>
      </c>
      <c r="B206" s="68">
        <v>2</v>
      </c>
      <c r="C206" s="68">
        <v>1</v>
      </c>
      <c r="D206" s="68">
        <v>0</v>
      </c>
      <c r="E206" s="68">
        <v>0</v>
      </c>
      <c r="F206" s="68">
        <v>267</v>
      </c>
      <c r="P206" t="s">
        <v>23</v>
      </c>
      <c r="Q206">
        <v>2</v>
      </c>
      <c r="R206">
        <v>1</v>
      </c>
      <c r="S206">
        <v>0</v>
      </c>
      <c r="T206">
        <v>0</v>
      </c>
      <c r="U206">
        <v>267</v>
      </c>
    </row>
    <row r="207" spans="1:21" x14ac:dyDescent="0.25">
      <c r="A207" s="68" t="s">
        <v>23</v>
      </c>
      <c r="B207" s="68">
        <v>2</v>
      </c>
      <c r="C207" s="68">
        <v>1</v>
      </c>
      <c r="D207" s="68">
        <v>0</v>
      </c>
      <c r="E207" s="68">
        <v>1</v>
      </c>
      <c r="F207" s="68">
        <v>152</v>
      </c>
      <c r="P207" t="s">
        <v>23</v>
      </c>
      <c r="Q207">
        <v>2</v>
      </c>
      <c r="R207">
        <v>1</v>
      </c>
      <c r="S207">
        <v>0</v>
      </c>
      <c r="T207">
        <v>1</v>
      </c>
      <c r="U207">
        <v>152</v>
      </c>
    </row>
    <row r="208" spans="1:21" x14ac:dyDescent="0.25">
      <c r="A208" s="68" t="s">
        <v>23</v>
      </c>
      <c r="B208" s="68">
        <v>2</v>
      </c>
      <c r="C208" s="68">
        <v>1</v>
      </c>
      <c r="D208" s="68">
        <v>1</v>
      </c>
      <c r="E208" s="68">
        <v>0</v>
      </c>
      <c r="F208" s="68">
        <v>233</v>
      </c>
      <c r="P208" t="s">
        <v>23</v>
      </c>
      <c r="Q208">
        <v>2</v>
      </c>
      <c r="R208">
        <v>1</v>
      </c>
      <c r="S208">
        <v>1</v>
      </c>
      <c r="T208">
        <v>0</v>
      </c>
      <c r="U208">
        <v>233</v>
      </c>
    </row>
    <row r="209" spans="1:21" x14ac:dyDescent="0.25">
      <c r="A209" s="68" t="s">
        <v>23</v>
      </c>
      <c r="B209" s="68">
        <v>2</v>
      </c>
      <c r="C209" s="68">
        <v>1</v>
      </c>
      <c r="D209" s="68">
        <v>1</v>
      </c>
      <c r="E209" s="68">
        <v>1</v>
      </c>
      <c r="F209" s="68">
        <v>64</v>
      </c>
      <c r="P209" t="s">
        <v>23</v>
      </c>
      <c r="Q209">
        <v>2</v>
      </c>
      <c r="R209">
        <v>1</v>
      </c>
      <c r="S209">
        <v>1</v>
      </c>
      <c r="T209">
        <v>1</v>
      </c>
      <c r="U209">
        <v>64</v>
      </c>
    </row>
    <row r="210" spans="1:21" x14ac:dyDescent="0.25">
      <c r="A210" s="68" t="s">
        <v>9</v>
      </c>
      <c r="B210" s="68">
        <v>2</v>
      </c>
      <c r="C210" s="68">
        <v>0</v>
      </c>
      <c r="D210" s="68">
        <v>0</v>
      </c>
      <c r="E210" s="68">
        <v>0</v>
      </c>
      <c r="F210" s="68">
        <v>4051</v>
      </c>
      <c r="P210" t="s">
        <v>9</v>
      </c>
      <c r="Q210">
        <v>2</v>
      </c>
      <c r="R210">
        <v>0</v>
      </c>
      <c r="S210">
        <v>0</v>
      </c>
      <c r="T210">
        <v>0</v>
      </c>
      <c r="U210">
        <v>4051</v>
      </c>
    </row>
    <row r="211" spans="1:21" x14ac:dyDescent="0.25">
      <c r="A211" s="68" t="s">
        <v>9</v>
      </c>
      <c r="B211" s="68">
        <v>2</v>
      </c>
      <c r="C211" s="68">
        <v>0</v>
      </c>
      <c r="D211" s="68">
        <v>0</v>
      </c>
      <c r="E211" s="68">
        <v>1</v>
      </c>
      <c r="F211" s="68">
        <v>5320</v>
      </c>
      <c r="P211" t="s">
        <v>9</v>
      </c>
      <c r="Q211">
        <v>2</v>
      </c>
      <c r="R211">
        <v>0</v>
      </c>
      <c r="S211">
        <v>0</v>
      </c>
      <c r="T211">
        <v>1</v>
      </c>
      <c r="U211">
        <v>5320</v>
      </c>
    </row>
    <row r="212" spans="1:21" x14ac:dyDescent="0.25">
      <c r="A212" s="68" t="s">
        <v>9</v>
      </c>
      <c r="B212" s="68">
        <v>2</v>
      </c>
      <c r="C212" s="68">
        <v>0</v>
      </c>
      <c r="D212" s="68">
        <v>1</v>
      </c>
      <c r="E212" s="68">
        <v>0</v>
      </c>
      <c r="F212" s="68">
        <v>3115</v>
      </c>
      <c r="P212" t="s">
        <v>9</v>
      </c>
      <c r="Q212">
        <v>2</v>
      </c>
      <c r="R212">
        <v>0</v>
      </c>
      <c r="S212">
        <v>1</v>
      </c>
      <c r="T212">
        <v>0</v>
      </c>
      <c r="U212">
        <v>3115</v>
      </c>
    </row>
    <row r="213" spans="1:21" x14ac:dyDescent="0.25">
      <c r="A213" s="68" t="s">
        <v>9</v>
      </c>
      <c r="B213" s="68">
        <v>2</v>
      </c>
      <c r="C213" s="68">
        <v>0</v>
      </c>
      <c r="D213" s="68">
        <v>1</v>
      </c>
      <c r="E213" s="68">
        <v>1</v>
      </c>
      <c r="F213" s="68">
        <v>7483</v>
      </c>
      <c r="P213" t="s">
        <v>9</v>
      </c>
      <c r="Q213">
        <v>2</v>
      </c>
      <c r="R213">
        <v>0</v>
      </c>
      <c r="S213">
        <v>1</v>
      </c>
      <c r="T213">
        <v>1</v>
      </c>
      <c r="U213">
        <v>7483</v>
      </c>
    </row>
    <row r="214" spans="1:21" x14ac:dyDescent="0.25">
      <c r="A214" s="68" t="s">
        <v>9</v>
      </c>
      <c r="B214" s="68">
        <v>2</v>
      </c>
      <c r="C214" s="68">
        <v>1</v>
      </c>
      <c r="D214" s="68">
        <v>0</v>
      </c>
      <c r="E214" s="68">
        <v>0</v>
      </c>
      <c r="F214" s="68">
        <v>46</v>
      </c>
      <c r="P214" t="s">
        <v>9</v>
      </c>
      <c r="Q214">
        <v>2</v>
      </c>
      <c r="R214">
        <v>1</v>
      </c>
      <c r="S214">
        <v>0</v>
      </c>
      <c r="T214">
        <v>0</v>
      </c>
      <c r="U214">
        <v>46</v>
      </c>
    </row>
    <row r="215" spans="1:21" x14ac:dyDescent="0.25">
      <c r="A215" s="68" t="s">
        <v>9</v>
      </c>
      <c r="B215" s="68">
        <v>2</v>
      </c>
      <c r="C215" s="68">
        <v>1</v>
      </c>
      <c r="D215" s="68">
        <v>0</v>
      </c>
      <c r="E215" s="68">
        <v>1</v>
      </c>
      <c r="F215" s="68">
        <v>35</v>
      </c>
      <c r="P215" t="s">
        <v>9</v>
      </c>
      <c r="Q215">
        <v>2</v>
      </c>
      <c r="R215">
        <v>1</v>
      </c>
      <c r="S215">
        <v>0</v>
      </c>
      <c r="T215">
        <v>1</v>
      </c>
      <c r="U215">
        <v>35</v>
      </c>
    </row>
    <row r="216" spans="1:21" x14ac:dyDescent="0.25">
      <c r="A216" s="68" t="s">
        <v>9</v>
      </c>
      <c r="B216" s="68">
        <v>2</v>
      </c>
      <c r="C216" s="68">
        <v>1</v>
      </c>
      <c r="D216" s="68">
        <v>1</v>
      </c>
      <c r="E216" s="68">
        <v>0</v>
      </c>
      <c r="F216" s="68">
        <v>106</v>
      </c>
      <c r="P216" t="s">
        <v>9</v>
      </c>
      <c r="Q216">
        <v>2</v>
      </c>
      <c r="R216">
        <v>1</v>
      </c>
      <c r="S216">
        <v>1</v>
      </c>
      <c r="T216">
        <v>0</v>
      </c>
      <c r="U216">
        <v>106</v>
      </c>
    </row>
    <row r="217" spans="1:21" x14ac:dyDescent="0.25">
      <c r="A217" s="68" t="s">
        <v>9</v>
      </c>
      <c r="B217" s="68">
        <v>2</v>
      </c>
      <c r="C217" s="68">
        <v>1</v>
      </c>
      <c r="D217" s="68">
        <v>1</v>
      </c>
      <c r="E217" s="68">
        <v>1</v>
      </c>
      <c r="F217" s="68">
        <v>181</v>
      </c>
      <c r="P217" t="s">
        <v>9</v>
      </c>
      <c r="Q217">
        <v>2</v>
      </c>
      <c r="R217">
        <v>1</v>
      </c>
      <c r="S217">
        <v>1</v>
      </c>
      <c r="T217">
        <v>1</v>
      </c>
      <c r="U217">
        <v>181</v>
      </c>
    </row>
    <row r="218" spans="1:21" x14ac:dyDescent="0.25">
      <c r="A218" s="68" t="s">
        <v>14</v>
      </c>
      <c r="B218" s="68">
        <v>1</v>
      </c>
      <c r="C218" s="68">
        <v>0</v>
      </c>
      <c r="D218" s="68">
        <v>0</v>
      </c>
      <c r="E218" s="68">
        <v>0</v>
      </c>
      <c r="F218" s="68">
        <v>7984</v>
      </c>
      <c r="P218" t="s">
        <v>14</v>
      </c>
      <c r="Q218">
        <v>1</v>
      </c>
      <c r="R218">
        <v>0</v>
      </c>
      <c r="S218">
        <v>0</v>
      </c>
      <c r="T218">
        <v>0</v>
      </c>
      <c r="U218">
        <v>7984</v>
      </c>
    </row>
    <row r="219" spans="1:21" x14ac:dyDescent="0.25">
      <c r="A219" s="68" t="s">
        <v>14</v>
      </c>
      <c r="B219" s="68">
        <v>1</v>
      </c>
      <c r="C219" s="68">
        <v>0</v>
      </c>
      <c r="D219" s="68">
        <v>0</v>
      </c>
      <c r="E219" s="68">
        <v>1</v>
      </c>
      <c r="F219" s="68">
        <v>533</v>
      </c>
      <c r="P219" t="s">
        <v>14</v>
      </c>
      <c r="Q219">
        <v>1</v>
      </c>
      <c r="R219">
        <v>0</v>
      </c>
      <c r="S219">
        <v>0</v>
      </c>
      <c r="T219">
        <v>1</v>
      </c>
      <c r="U219">
        <v>533</v>
      </c>
    </row>
    <row r="220" spans="1:21" x14ac:dyDescent="0.25">
      <c r="A220" s="68" t="s">
        <v>14</v>
      </c>
      <c r="B220" s="68">
        <v>1</v>
      </c>
      <c r="C220" s="68">
        <v>0</v>
      </c>
      <c r="D220" s="68">
        <v>1</v>
      </c>
      <c r="E220" s="68">
        <v>0</v>
      </c>
      <c r="F220" s="68">
        <v>2662</v>
      </c>
      <c r="P220" t="s">
        <v>14</v>
      </c>
      <c r="Q220">
        <v>1</v>
      </c>
      <c r="R220">
        <v>0</v>
      </c>
      <c r="S220">
        <v>1</v>
      </c>
      <c r="T220">
        <v>0</v>
      </c>
      <c r="U220">
        <v>2662</v>
      </c>
    </row>
    <row r="221" spans="1:21" x14ac:dyDescent="0.25">
      <c r="A221" s="68" t="s">
        <v>14</v>
      </c>
      <c r="B221" s="68">
        <v>1</v>
      </c>
      <c r="C221" s="68">
        <v>0</v>
      </c>
      <c r="D221" s="68">
        <v>1</v>
      </c>
      <c r="E221" s="68">
        <v>1</v>
      </c>
      <c r="F221" s="68">
        <v>653</v>
      </c>
      <c r="P221" t="s">
        <v>14</v>
      </c>
      <c r="Q221">
        <v>1</v>
      </c>
      <c r="R221">
        <v>0</v>
      </c>
      <c r="S221">
        <v>1</v>
      </c>
      <c r="T221">
        <v>1</v>
      </c>
      <c r="U221">
        <v>653</v>
      </c>
    </row>
    <row r="222" spans="1:21" x14ac:dyDescent="0.25">
      <c r="A222" s="68" t="s">
        <v>14</v>
      </c>
      <c r="B222" s="68">
        <v>1</v>
      </c>
      <c r="C222" s="68">
        <v>1</v>
      </c>
      <c r="D222" s="68">
        <v>0</v>
      </c>
      <c r="E222" s="68">
        <v>0</v>
      </c>
      <c r="F222" s="68">
        <v>180</v>
      </c>
      <c r="P222" t="s">
        <v>14</v>
      </c>
      <c r="Q222">
        <v>1</v>
      </c>
      <c r="R222">
        <v>1</v>
      </c>
      <c r="S222">
        <v>0</v>
      </c>
      <c r="T222">
        <v>0</v>
      </c>
      <c r="U222">
        <v>180</v>
      </c>
    </row>
    <row r="223" spans="1:21" x14ac:dyDescent="0.25">
      <c r="A223" s="68" t="s">
        <v>14</v>
      </c>
      <c r="B223" s="68">
        <v>1</v>
      </c>
      <c r="C223" s="68">
        <v>1</v>
      </c>
      <c r="D223" s="68">
        <v>0</v>
      </c>
      <c r="E223" s="68">
        <v>1</v>
      </c>
      <c r="F223" s="68">
        <v>12</v>
      </c>
      <c r="P223" t="s">
        <v>14</v>
      </c>
      <c r="Q223">
        <v>1</v>
      </c>
      <c r="R223">
        <v>1</v>
      </c>
      <c r="S223">
        <v>0</v>
      </c>
      <c r="T223">
        <v>1</v>
      </c>
      <c r="U223">
        <v>12</v>
      </c>
    </row>
    <row r="224" spans="1:21" x14ac:dyDescent="0.25">
      <c r="A224" s="68" t="s">
        <v>14</v>
      </c>
      <c r="B224" s="68">
        <v>1</v>
      </c>
      <c r="C224" s="68">
        <v>1</v>
      </c>
      <c r="D224" s="68">
        <v>1</v>
      </c>
      <c r="E224" s="68">
        <v>0</v>
      </c>
      <c r="F224" s="68">
        <v>451</v>
      </c>
      <c r="P224" t="s">
        <v>14</v>
      </c>
      <c r="Q224">
        <v>1</v>
      </c>
      <c r="R224">
        <v>1</v>
      </c>
      <c r="S224">
        <v>1</v>
      </c>
      <c r="T224">
        <v>0</v>
      </c>
      <c r="U224">
        <v>451</v>
      </c>
    </row>
    <row r="225" spans="1:21" x14ac:dyDescent="0.25">
      <c r="A225" s="68" t="s">
        <v>14</v>
      </c>
      <c r="B225" s="68">
        <v>1</v>
      </c>
      <c r="C225" s="68">
        <v>1</v>
      </c>
      <c r="D225" s="68">
        <v>1</v>
      </c>
      <c r="E225" s="68">
        <v>1</v>
      </c>
      <c r="F225" s="68">
        <v>41</v>
      </c>
      <c r="P225" t="s">
        <v>14</v>
      </c>
      <c r="Q225">
        <v>1</v>
      </c>
      <c r="R225">
        <v>1</v>
      </c>
      <c r="S225">
        <v>1</v>
      </c>
      <c r="T225">
        <v>1</v>
      </c>
      <c r="U225">
        <v>41</v>
      </c>
    </row>
    <row r="226" spans="1:21" x14ac:dyDescent="0.25">
      <c r="A226" s="68" t="s">
        <v>14</v>
      </c>
      <c r="B226" s="68">
        <v>2</v>
      </c>
      <c r="C226" s="68">
        <v>0</v>
      </c>
      <c r="D226" s="68">
        <v>0</v>
      </c>
      <c r="E226" s="68">
        <v>0</v>
      </c>
      <c r="F226" s="68">
        <v>8456</v>
      </c>
      <c r="P226" t="s">
        <v>14</v>
      </c>
      <c r="Q226">
        <v>2</v>
      </c>
      <c r="R226">
        <v>0</v>
      </c>
      <c r="S226">
        <v>0</v>
      </c>
      <c r="T226">
        <v>0</v>
      </c>
      <c r="U226">
        <v>8456</v>
      </c>
    </row>
    <row r="227" spans="1:21" x14ac:dyDescent="0.25">
      <c r="A227" s="68" t="s">
        <v>14</v>
      </c>
      <c r="B227" s="68">
        <v>2</v>
      </c>
      <c r="C227" s="68">
        <v>0</v>
      </c>
      <c r="D227" s="68">
        <v>0</v>
      </c>
      <c r="E227" s="68">
        <v>1</v>
      </c>
      <c r="F227" s="68">
        <v>566</v>
      </c>
      <c r="P227" t="s">
        <v>14</v>
      </c>
      <c r="Q227">
        <v>2</v>
      </c>
      <c r="R227">
        <v>0</v>
      </c>
      <c r="S227">
        <v>0</v>
      </c>
      <c r="T227">
        <v>1</v>
      </c>
      <c r="U227">
        <v>566</v>
      </c>
    </row>
    <row r="228" spans="1:21" x14ac:dyDescent="0.25">
      <c r="A228" s="68" t="s">
        <v>14</v>
      </c>
      <c r="B228" s="68">
        <v>2</v>
      </c>
      <c r="C228" s="68">
        <v>0</v>
      </c>
      <c r="D228" s="68">
        <v>1</v>
      </c>
      <c r="E228" s="68">
        <v>0</v>
      </c>
      <c r="F228" s="68">
        <v>2261</v>
      </c>
      <c r="P228" t="s">
        <v>14</v>
      </c>
      <c r="Q228">
        <v>2</v>
      </c>
      <c r="R228">
        <v>0</v>
      </c>
      <c r="S228">
        <v>1</v>
      </c>
      <c r="T228">
        <v>0</v>
      </c>
      <c r="U228">
        <v>2261</v>
      </c>
    </row>
    <row r="229" spans="1:21" x14ac:dyDescent="0.25">
      <c r="A229" s="68" t="s">
        <v>14</v>
      </c>
      <c r="B229" s="68">
        <v>2</v>
      </c>
      <c r="C229" s="68">
        <v>0</v>
      </c>
      <c r="D229" s="68">
        <v>1</v>
      </c>
      <c r="E229" s="68">
        <v>1</v>
      </c>
      <c r="F229" s="68">
        <v>567</v>
      </c>
      <c r="P229" t="s">
        <v>14</v>
      </c>
      <c r="Q229">
        <v>2</v>
      </c>
      <c r="R229">
        <v>0</v>
      </c>
      <c r="S229">
        <v>1</v>
      </c>
      <c r="T229">
        <v>1</v>
      </c>
      <c r="U229">
        <v>567</v>
      </c>
    </row>
    <row r="230" spans="1:21" x14ac:dyDescent="0.25">
      <c r="A230" s="68" t="s">
        <v>14</v>
      </c>
      <c r="B230" s="68">
        <v>2</v>
      </c>
      <c r="C230" s="68">
        <v>1</v>
      </c>
      <c r="D230" s="68">
        <v>0</v>
      </c>
      <c r="E230" s="68">
        <v>0</v>
      </c>
      <c r="F230" s="68">
        <v>144</v>
      </c>
      <c r="P230" t="s">
        <v>14</v>
      </c>
      <c r="Q230">
        <v>2</v>
      </c>
      <c r="R230">
        <v>1</v>
      </c>
      <c r="S230">
        <v>0</v>
      </c>
      <c r="T230">
        <v>0</v>
      </c>
      <c r="U230">
        <v>144</v>
      </c>
    </row>
    <row r="231" spans="1:21" x14ac:dyDescent="0.25">
      <c r="A231" s="68" t="s">
        <v>14</v>
      </c>
      <c r="B231" s="68">
        <v>2</v>
      </c>
      <c r="C231" s="68">
        <v>1</v>
      </c>
      <c r="D231" s="68">
        <v>0</v>
      </c>
      <c r="E231" s="68">
        <v>1</v>
      </c>
      <c r="F231" s="68">
        <v>8</v>
      </c>
      <c r="P231" t="s">
        <v>14</v>
      </c>
      <c r="Q231">
        <v>2</v>
      </c>
      <c r="R231">
        <v>1</v>
      </c>
      <c r="S231">
        <v>0</v>
      </c>
      <c r="T231">
        <v>1</v>
      </c>
      <c r="U231">
        <v>8</v>
      </c>
    </row>
    <row r="232" spans="1:21" x14ac:dyDescent="0.25">
      <c r="A232" s="68" t="s">
        <v>14</v>
      </c>
      <c r="B232" s="68">
        <v>2</v>
      </c>
      <c r="C232" s="68">
        <v>1</v>
      </c>
      <c r="D232" s="68">
        <v>1</v>
      </c>
      <c r="E232" s="68">
        <v>0</v>
      </c>
      <c r="F232" s="68">
        <v>383</v>
      </c>
      <c r="P232" t="s">
        <v>14</v>
      </c>
      <c r="Q232">
        <v>2</v>
      </c>
      <c r="R232">
        <v>1</v>
      </c>
      <c r="S232">
        <v>1</v>
      </c>
      <c r="T232">
        <v>0</v>
      </c>
      <c r="U232">
        <v>383</v>
      </c>
    </row>
    <row r="233" spans="1:21" x14ac:dyDescent="0.25">
      <c r="A233" s="68" t="s">
        <v>14</v>
      </c>
      <c r="B233" s="68">
        <v>2</v>
      </c>
      <c r="C233" s="68">
        <v>1</v>
      </c>
      <c r="D233" s="68">
        <v>1</v>
      </c>
      <c r="E233" s="68">
        <v>1</v>
      </c>
      <c r="F233" s="68">
        <v>28</v>
      </c>
      <c r="P233" t="s">
        <v>14</v>
      </c>
      <c r="Q233">
        <v>2</v>
      </c>
      <c r="R233">
        <v>1</v>
      </c>
      <c r="S233">
        <v>1</v>
      </c>
      <c r="T233">
        <v>1</v>
      </c>
      <c r="U233">
        <v>28</v>
      </c>
    </row>
    <row r="234" spans="1:21" x14ac:dyDescent="0.25">
      <c r="A234" s="68" t="s">
        <v>11</v>
      </c>
      <c r="B234" s="68">
        <v>1</v>
      </c>
      <c r="C234" s="68">
        <v>0</v>
      </c>
      <c r="D234" s="68">
        <v>0</v>
      </c>
      <c r="E234" s="68">
        <v>0</v>
      </c>
      <c r="F234" s="68">
        <v>66191</v>
      </c>
      <c r="P234" t="s">
        <v>11</v>
      </c>
      <c r="Q234">
        <v>1</v>
      </c>
      <c r="R234">
        <v>0</v>
      </c>
      <c r="S234">
        <v>0</v>
      </c>
      <c r="T234">
        <v>0</v>
      </c>
      <c r="U234">
        <v>66191</v>
      </c>
    </row>
    <row r="235" spans="1:21" x14ac:dyDescent="0.25">
      <c r="A235" s="68" t="s">
        <v>11</v>
      </c>
      <c r="B235" s="68">
        <v>1</v>
      </c>
      <c r="C235" s="68">
        <v>0</v>
      </c>
      <c r="D235" s="68">
        <v>0</v>
      </c>
      <c r="E235" s="68">
        <v>1</v>
      </c>
      <c r="F235" s="68">
        <v>17503</v>
      </c>
      <c r="P235" t="s">
        <v>11</v>
      </c>
      <c r="Q235">
        <v>1</v>
      </c>
      <c r="R235">
        <v>0</v>
      </c>
      <c r="S235">
        <v>0</v>
      </c>
      <c r="T235">
        <v>1</v>
      </c>
      <c r="U235">
        <v>17503</v>
      </c>
    </row>
    <row r="236" spans="1:21" x14ac:dyDescent="0.25">
      <c r="A236" s="68" t="s">
        <v>11</v>
      </c>
      <c r="B236" s="68">
        <v>1</v>
      </c>
      <c r="C236" s="68">
        <v>0</v>
      </c>
      <c r="D236" s="68">
        <v>1</v>
      </c>
      <c r="E236" s="68">
        <v>0</v>
      </c>
      <c r="F236" s="68">
        <v>2230</v>
      </c>
      <c r="P236" t="s">
        <v>11</v>
      </c>
      <c r="Q236">
        <v>1</v>
      </c>
      <c r="R236">
        <v>0</v>
      </c>
      <c r="S236">
        <v>1</v>
      </c>
      <c r="T236">
        <v>0</v>
      </c>
      <c r="U236">
        <v>2230</v>
      </c>
    </row>
    <row r="237" spans="1:21" x14ac:dyDescent="0.25">
      <c r="A237" s="68" t="s">
        <v>11</v>
      </c>
      <c r="B237" s="68">
        <v>1</v>
      </c>
      <c r="C237" s="68">
        <v>0</v>
      </c>
      <c r="D237" s="68">
        <v>1</v>
      </c>
      <c r="E237" s="68">
        <v>1</v>
      </c>
      <c r="F237" s="68">
        <v>105</v>
      </c>
      <c r="P237" t="s">
        <v>11</v>
      </c>
      <c r="Q237">
        <v>1</v>
      </c>
      <c r="R237">
        <v>0</v>
      </c>
      <c r="S237">
        <v>1</v>
      </c>
      <c r="T237">
        <v>1</v>
      </c>
      <c r="U237">
        <v>105</v>
      </c>
    </row>
    <row r="238" spans="1:21" x14ac:dyDescent="0.25">
      <c r="A238" s="68" t="s">
        <v>11</v>
      </c>
      <c r="B238" s="68">
        <v>1</v>
      </c>
      <c r="C238" s="68">
        <v>1</v>
      </c>
      <c r="D238" s="68">
        <v>0</v>
      </c>
      <c r="E238" s="68">
        <v>0</v>
      </c>
      <c r="F238" s="68">
        <v>33692</v>
      </c>
      <c r="P238" t="s">
        <v>11</v>
      </c>
      <c r="Q238">
        <v>1</v>
      </c>
      <c r="R238">
        <v>1</v>
      </c>
      <c r="S238">
        <v>0</v>
      </c>
      <c r="T238">
        <v>0</v>
      </c>
      <c r="U238">
        <v>33692</v>
      </c>
    </row>
    <row r="239" spans="1:21" x14ac:dyDescent="0.25">
      <c r="A239" s="68" t="s">
        <v>11</v>
      </c>
      <c r="B239" s="68">
        <v>1</v>
      </c>
      <c r="C239" s="68">
        <v>1</v>
      </c>
      <c r="D239" s="68">
        <v>0</v>
      </c>
      <c r="E239" s="68">
        <v>1</v>
      </c>
      <c r="F239" s="68">
        <v>1458</v>
      </c>
      <c r="P239" t="s">
        <v>11</v>
      </c>
      <c r="Q239">
        <v>1</v>
      </c>
      <c r="R239">
        <v>1</v>
      </c>
      <c r="S239">
        <v>0</v>
      </c>
      <c r="T239">
        <v>1</v>
      </c>
      <c r="U239">
        <v>1458</v>
      </c>
    </row>
    <row r="240" spans="1:21" x14ac:dyDescent="0.25">
      <c r="A240" s="68" t="s">
        <v>11</v>
      </c>
      <c r="B240" s="68">
        <v>1</v>
      </c>
      <c r="C240" s="68">
        <v>1</v>
      </c>
      <c r="D240" s="68">
        <v>1</v>
      </c>
      <c r="E240" s="68">
        <v>0</v>
      </c>
      <c r="F240" s="68">
        <v>1862</v>
      </c>
      <c r="P240" t="s">
        <v>11</v>
      </c>
      <c r="Q240">
        <v>1</v>
      </c>
      <c r="R240">
        <v>1</v>
      </c>
      <c r="S240">
        <v>1</v>
      </c>
      <c r="T240">
        <v>0</v>
      </c>
      <c r="U240">
        <v>1862</v>
      </c>
    </row>
    <row r="241" spans="1:21" x14ac:dyDescent="0.25">
      <c r="A241" s="68" t="s">
        <v>11</v>
      </c>
      <c r="B241" s="68">
        <v>1</v>
      </c>
      <c r="C241" s="68">
        <v>1</v>
      </c>
      <c r="D241" s="68">
        <v>1</v>
      </c>
      <c r="E241" s="68">
        <v>1</v>
      </c>
      <c r="F241" s="68">
        <v>26</v>
      </c>
      <c r="P241" t="s">
        <v>11</v>
      </c>
      <c r="Q241">
        <v>1</v>
      </c>
      <c r="R241">
        <v>1</v>
      </c>
      <c r="S241">
        <v>1</v>
      </c>
      <c r="T241">
        <v>1</v>
      </c>
      <c r="U241">
        <v>26</v>
      </c>
    </row>
    <row r="242" spans="1:21" x14ac:dyDescent="0.25">
      <c r="A242" s="68" t="s">
        <v>6</v>
      </c>
      <c r="B242" s="68">
        <v>1</v>
      </c>
      <c r="C242" s="68">
        <v>0</v>
      </c>
      <c r="D242" s="68">
        <v>0</v>
      </c>
      <c r="E242" s="68">
        <v>0</v>
      </c>
      <c r="F242" s="68">
        <v>2490</v>
      </c>
      <c r="P242" t="s">
        <v>6</v>
      </c>
      <c r="Q242">
        <v>1</v>
      </c>
      <c r="R242">
        <v>0</v>
      </c>
      <c r="S242">
        <v>0</v>
      </c>
      <c r="T242">
        <v>0</v>
      </c>
      <c r="U242">
        <v>2490</v>
      </c>
    </row>
    <row r="243" spans="1:21" x14ac:dyDescent="0.25">
      <c r="A243" s="68" t="s">
        <v>6</v>
      </c>
      <c r="B243" s="68">
        <v>1</v>
      </c>
      <c r="C243" s="68">
        <v>0</v>
      </c>
      <c r="D243" s="68">
        <v>0</v>
      </c>
      <c r="E243" s="68">
        <v>1</v>
      </c>
      <c r="F243" s="68">
        <v>4996</v>
      </c>
      <c r="P243" t="s">
        <v>6</v>
      </c>
      <c r="Q243">
        <v>1</v>
      </c>
      <c r="R243">
        <v>0</v>
      </c>
      <c r="S243">
        <v>0</v>
      </c>
      <c r="T243">
        <v>1</v>
      </c>
      <c r="U243">
        <v>4996</v>
      </c>
    </row>
    <row r="244" spans="1:21" x14ac:dyDescent="0.25">
      <c r="A244" s="68" t="s">
        <v>6</v>
      </c>
      <c r="B244" s="68">
        <v>1</v>
      </c>
      <c r="C244" s="68">
        <v>0</v>
      </c>
      <c r="D244" s="68">
        <v>1</v>
      </c>
      <c r="E244" s="68">
        <v>0</v>
      </c>
      <c r="F244" s="68">
        <v>965</v>
      </c>
      <c r="P244" t="s">
        <v>6</v>
      </c>
      <c r="Q244">
        <v>1</v>
      </c>
      <c r="R244">
        <v>0</v>
      </c>
      <c r="S244">
        <v>1</v>
      </c>
      <c r="T244">
        <v>0</v>
      </c>
      <c r="U244">
        <v>965</v>
      </c>
    </row>
    <row r="245" spans="1:21" x14ac:dyDescent="0.25">
      <c r="A245" s="68" t="s">
        <v>6</v>
      </c>
      <c r="B245" s="68">
        <v>1</v>
      </c>
      <c r="C245" s="68">
        <v>0</v>
      </c>
      <c r="D245" s="68">
        <v>1</v>
      </c>
      <c r="E245" s="68">
        <v>1</v>
      </c>
      <c r="F245" s="68">
        <v>1943</v>
      </c>
      <c r="P245" t="s">
        <v>6</v>
      </c>
      <c r="Q245">
        <v>1</v>
      </c>
      <c r="R245">
        <v>0</v>
      </c>
      <c r="S245">
        <v>1</v>
      </c>
      <c r="T245">
        <v>1</v>
      </c>
      <c r="U245">
        <v>1943</v>
      </c>
    </row>
    <row r="246" spans="1:21" x14ac:dyDescent="0.25">
      <c r="A246" s="68" t="s">
        <v>6</v>
      </c>
      <c r="B246" s="68">
        <v>1</v>
      </c>
      <c r="C246" s="68">
        <v>1</v>
      </c>
      <c r="D246" s="68">
        <v>0</v>
      </c>
      <c r="E246" s="68">
        <v>0</v>
      </c>
      <c r="F246" s="68">
        <v>1276</v>
      </c>
      <c r="P246" t="s">
        <v>6</v>
      </c>
      <c r="Q246">
        <v>1</v>
      </c>
      <c r="R246">
        <v>1</v>
      </c>
      <c r="S246">
        <v>0</v>
      </c>
      <c r="T246">
        <v>0</v>
      </c>
      <c r="U246">
        <v>1276</v>
      </c>
    </row>
    <row r="247" spans="1:21" x14ac:dyDescent="0.25">
      <c r="A247" s="68" t="s">
        <v>6</v>
      </c>
      <c r="B247" s="68">
        <v>1</v>
      </c>
      <c r="C247" s="68">
        <v>1</v>
      </c>
      <c r="D247" s="68">
        <v>0</v>
      </c>
      <c r="E247" s="68">
        <v>1</v>
      </c>
      <c r="F247" s="68">
        <v>1311</v>
      </c>
      <c r="P247" t="s">
        <v>6</v>
      </c>
      <c r="Q247">
        <v>1</v>
      </c>
      <c r="R247">
        <v>1</v>
      </c>
      <c r="S247">
        <v>0</v>
      </c>
      <c r="T247">
        <v>1</v>
      </c>
      <c r="U247">
        <v>1311</v>
      </c>
    </row>
    <row r="248" spans="1:21" x14ac:dyDescent="0.25">
      <c r="A248" s="68" t="s">
        <v>6</v>
      </c>
      <c r="B248" s="68">
        <v>1</v>
      </c>
      <c r="C248" s="68">
        <v>1</v>
      </c>
      <c r="D248" s="68">
        <v>1</v>
      </c>
      <c r="E248" s="68">
        <v>0</v>
      </c>
      <c r="F248" s="68">
        <v>1538</v>
      </c>
      <c r="P248" t="s">
        <v>6</v>
      </c>
      <c r="Q248">
        <v>1</v>
      </c>
      <c r="R248">
        <v>1</v>
      </c>
      <c r="S248">
        <v>1</v>
      </c>
      <c r="T248">
        <v>0</v>
      </c>
      <c r="U248">
        <v>1538</v>
      </c>
    </row>
    <row r="249" spans="1:21" x14ac:dyDescent="0.25">
      <c r="A249" s="68" t="s">
        <v>6</v>
      </c>
      <c r="B249" s="68">
        <v>1</v>
      </c>
      <c r="C249" s="68">
        <v>1</v>
      </c>
      <c r="D249" s="68">
        <v>1</v>
      </c>
      <c r="E249" s="68">
        <v>1</v>
      </c>
      <c r="F249" s="68">
        <v>3192</v>
      </c>
      <c r="P249" t="s">
        <v>6</v>
      </c>
      <c r="Q249">
        <v>1</v>
      </c>
      <c r="R249">
        <v>1</v>
      </c>
      <c r="S249">
        <v>1</v>
      </c>
      <c r="T249">
        <v>1</v>
      </c>
      <c r="U249">
        <v>3192</v>
      </c>
    </row>
    <row r="250" spans="1:21" x14ac:dyDescent="0.25">
      <c r="A250" s="68" t="s">
        <v>6</v>
      </c>
      <c r="B250" s="68">
        <v>2</v>
      </c>
      <c r="C250" s="68">
        <v>0</v>
      </c>
      <c r="D250" s="68">
        <v>0</v>
      </c>
      <c r="E250" s="68">
        <v>0</v>
      </c>
      <c r="F250" s="68">
        <v>1973</v>
      </c>
      <c r="P250" t="s">
        <v>6</v>
      </c>
      <c r="Q250">
        <v>2</v>
      </c>
      <c r="R250">
        <v>0</v>
      </c>
      <c r="S250">
        <v>0</v>
      </c>
      <c r="T250">
        <v>0</v>
      </c>
      <c r="U250">
        <v>1973</v>
      </c>
    </row>
    <row r="251" spans="1:21" x14ac:dyDescent="0.25">
      <c r="A251" s="68" t="s">
        <v>6</v>
      </c>
      <c r="B251" s="68">
        <v>2</v>
      </c>
      <c r="C251" s="68">
        <v>0</v>
      </c>
      <c r="D251" s="68">
        <v>0</v>
      </c>
      <c r="E251" s="68">
        <v>1</v>
      </c>
      <c r="F251" s="68">
        <v>3001</v>
      </c>
      <c r="P251" t="s">
        <v>6</v>
      </c>
      <c r="Q251">
        <v>2</v>
      </c>
      <c r="R251">
        <v>0</v>
      </c>
      <c r="S251">
        <v>0</v>
      </c>
      <c r="T251">
        <v>1</v>
      </c>
      <c r="U251">
        <v>3001</v>
      </c>
    </row>
    <row r="252" spans="1:21" x14ac:dyDescent="0.25">
      <c r="A252" s="68" t="s">
        <v>6</v>
      </c>
      <c r="B252" s="68">
        <v>2</v>
      </c>
      <c r="C252" s="68">
        <v>0</v>
      </c>
      <c r="D252" s="68">
        <v>1</v>
      </c>
      <c r="E252" s="68">
        <v>0</v>
      </c>
      <c r="F252" s="68">
        <v>479</v>
      </c>
      <c r="P252" t="s">
        <v>6</v>
      </c>
      <c r="Q252">
        <v>2</v>
      </c>
      <c r="R252">
        <v>0</v>
      </c>
      <c r="S252">
        <v>1</v>
      </c>
      <c r="T252">
        <v>0</v>
      </c>
      <c r="U252">
        <v>479</v>
      </c>
    </row>
    <row r="253" spans="1:21" x14ac:dyDescent="0.25">
      <c r="A253" s="68" t="s">
        <v>6</v>
      </c>
      <c r="B253" s="68">
        <v>2</v>
      </c>
      <c r="C253" s="68">
        <v>0</v>
      </c>
      <c r="D253" s="68">
        <v>1</v>
      </c>
      <c r="E253" s="68">
        <v>1</v>
      </c>
      <c r="F253" s="68">
        <v>985</v>
      </c>
      <c r="P253" t="s">
        <v>6</v>
      </c>
      <c r="Q253">
        <v>2</v>
      </c>
      <c r="R253">
        <v>0</v>
      </c>
      <c r="S253">
        <v>1</v>
      </c>
      <c r="T253">
        <v>1</v>
      </c>
      <c r="U253">
        <v>985</v>
      </c>
    </row>
    <row r="254" spans="1:21" x14ac:dyDescent="0.25">
      <c r="A254" s="68" t="s">
        <v>6</v>
      </c>
      <c r="B254" s="68">
        <v>2</v>
      </c>
      <c r="C254" s="68">
        <v>1</v>
      </c>
      <c r="D254" s="68">
        <v>0</v>
      </c>
      <c r="E254" s="68">
        <v>0</v>
      </c>
      <c r="F254" s="68">
        <v>783</v>
      </c>
      <c r="P254" t="s">
        <v>6</v>
      </c>
      <c r="Q254">
        <v>2</v>
      </c>
      <c r="R254">
        <v>1</v>
      </c>
      <c r="S254">
        <v>0</v>
      </c>
      <c r="T254">
        <v>0</v>
      </c>
      <c r="U254">
        <v>783</v>
      </c>
    </row>
    <row r="255" spans="1:21" x14ac:dyDescent="0.25">
      <c r="A255" s="68" t="s">
        <v>6</v>
      </c>
      <c r="B255" s="68">
        <v>2</v>
      </c>
      <c r="C255" s="68">
        <v>1</v>
      </c>
      <c r="D255" s="68">
        <v>0</v>
      </c>
      <c r="E255" s="68">
        <v>1</v>
      </c>
      <c r="F255" s="68">
        <v>654</v>
      </c>
      <c r="P255" t="s">
        <v>6</v>
      </c>
      <c r="Q255">
        <v>2</v>
      </c>
      <c r="R255">
        <v>1</v>
      </c>
      <c r="S255">
        <v>0</v>
      </c>
      <c r="T255">
        <v>1</v>
      </c>
      <c r="U255">
        <v>654</v>
      </c>
    </row>
    <row r="256" spans="1:21" x14ac:dyDescent="0.25">
      <c r="A256" s="68" t="s">
        <v>6</v>
      </c>
      <c r="B256" s="68">
        <v>2</v>
      </c>
      <c r="C256" s="68">
        <v>1</v>
      </c>
      <c r="D256" s="68">
        <v>1</v>
      </c>
      <c r="E256" s="68">
        <v>0</v>
      </c>
      <c r="F256" s="68">
        <v>848</v>
      </c>
      <c r="P256" t="s">
        <v>6</v>
      </c>
      <c r="Q256">
        <v>2</v>
      </c>
      <c r="R256">
        <v>1</v>
      </c>
      <c r="S256">
        <v>1</v>
      </c>
      <c r="T256">
        <v>0</v>
      </c>
      <c r="U256">
        <v>848</v>
      </c>
    </row>
    <row r="257" spans="1:21" x14ac:dyDescent="0.25">
      <c r="A257" s="68" t="s">
        <v>6</v>
      </c>
      <c r="B257" s="68">
        <v>2</v>
      </c>
      <c r="C257" s="68">
        <v>1</v>
      </c>
      <c r="D257" s="68">
        <v>1</v>
      </c>
      <c r="E257" s="68">
        <v>1</v>
      </c>
      <c r="F257" s="68">
        <v>1702</v>
      </c>
      <c r="P257" t="s">
        <v>6</v>
      </c>
      <c r="Q257">
        <v>2</v>
      </c>
      <c r="R257">
        <v>1</v>
      </c>
      <c r="S257">
        <v>1</v>
      </c>
      <c r="T257">
        <v>1</v>
      </c>
      <c r="U257">
        <v>1702</v>
      </c>
    </row>
    <row r="258" spans="1:21" x14ac:dyDescent="0.25">
      <c r="A258" s="68" t="s">
        <v>113</v>
      </c>
      <c r="B258" s="68">
        <v>1</v>
      </c>
      <c r="C258" s="68">
        <v>0</v>
      </c>
      <c r="D258" s="68">
        <v>0</v>
      </c>
      <c r="E258" s="68">
        <v>0</v>
      </c>
      <c r="F258" s="68">
        <v>1638</v>
      </c>
      <c r="P258" t="s">
        <v>113</v>
      </c>
      <c r="Q258">
        <v>1</v>
      </c>
      <c r="R258">
        <v>0</v>
      </c>
      <c r="S258">
        <v>0</v>
      </c>
      <c r="T258">
        <v>0</v>
      </c>
      <c r="U258">
        <v>1638</v>
      </c>
    </row>
    <row r="259" spans="1:21" x14ac:dyDescent="0.25">
      <c r="A259" s="68" t="s">
        <v>113</v>
      </c>
      <c r="B259" s="68">
        <v>1</v>
      </c>
      <c r="C259" s="68">
        <v>0</v>
      </c>
      <c r="D259" s="68">
        <v>0</v>
      </c>
      <c r="E259" s="68">
        <v>1</v>
      </c>
      <c r="F259" s="68">
        <v>36</v>
      </c>
      <c r="P259" t="s">
        <v>113</v>
      </c>
      <c r="Q259">
        <v>1</v>
      </c>
      <c r="R259">
        <v>0</v>
      </c>
      <c r="S259">
        <v>0</v>
      </c>
      <c r="T259">
        <v>1</v>
      </c>
      <c r="U259">
        <v>36</v>
      </c>
    </row>
    <row r="260" spans="1:21" x14ac:dyDescent="0.25">
      <c r="A260" s="68" t="s">
        <v>113</v>
      </c>
      <c r="B260" s="68">
        <v>1</v>
      </c>
      <c r="C260" s="68">
        <v>0</v>
      </c>
      <c r="D260" s="68">
        <v>1</v>
      </c>
      <c r="E260" s="68">
        <v>0</v>
      </c>
      <c r="F260" s="68">
        <v>1836</v>
      </c>
      <c r="P260" t="s">
        <v>113</v>
      </c>
      <c r="Q260">
        <v>1</v>
      </c>
      <c r="R260">
        <v>0</v>
      </c>
      <c r="S260">
        <v>1</v>
      </c>
      <c r="T260">
        <v>0</v>
      </c>
      <c r="U260">
        <v>1836</v>
      </c>
    </row>
    <row r="261" spans="1:21" x14ac:dyDescent="0.25">
      <c r="A261" s="68" t="s">
        <v>113</v>
      </c>
      <c r="B261" s="68">
        <v>1</v>
      </c>
      <c r="C261" s="68">
        <v>0</v>
      </c>
      <c r="D261" s="68">
        <v>1</v>
      </c>
      <c r="E261" s="68">
        <v>1</v>
      </c>
      <c r="F261" s="68">
        <v>61</v>
      </c>
      <c r="P261" t="s">
        <v>113</v>
      </c>
      <c r="Q261">
        <v>1</v>
      </c>
      <c r="R261">
        <v>0</v>
      </c>
      <c r="S261">
        <v>1</v>
      </c>
      <c r="T261">
        <v>1</v>
      </c>
      <c r="U261">
        <v>61</v>
      </c>
    </row>
    <row r="262" spans="1:21" x14ac:dyDescent="0.25">
      <c r="A262" s="68" t="s">
        <v>113</v>
      </c>
      <c r="B262" s="68">
        <v>1</v>
      </c>
      <c r="C262" s="68">
        <v>1</v>
      </c>
      <c r="D262" s="68">
        <v>0</v>
      </c>
      <c r="E262" s="68">
        <v>0</v>
      </c>
      <c r="F262" s="68">
        <v>348</v>
      </c>
      <c r="P262" t="s">
        <v>113</v>
      </c>
      <c r="Q262">
        <v>1</v>
      </c>
      <c r="R262">
        <v>1</v>
      </c>
      <c r="S262">
        <v>0</v>
      </c>
      <c r="T262">
        <v>0</v>
      </c>
      <c r="U262">
        <v>348</v>
      </c>
    </row>
    <row r="263" spans="1:21" x14ac:dyDescent="0.25">
      <c r="A263" s="68" t="s">
        <v>113</v>
      </c>
      <c r="B263" s="68">
        <v>1</v>
      </c>
      <c r="C263" s="68">
        <v>1</v>
      </c>
      <c r="D263" s="68">
        <v>0</v>
      </c>
      <c r="E263" s="68">
        <v>1</v>
      </c>
      <c r="F263" s="68">
        <v>5</v>
      </c>
      <c r="P263" t="s">
        <v>113</v>
      </c>
      <c r="Q263">
        <v>1</v>
      </c>
      <c r="R263">
        <v>1</v>
      </c>
      <c r="S263">
        <v>0</v>
      </c>
      <c r="T263">
        <v>1</v>
      </c>
      <c r="U263">
        <v>5</v>
      </c>
    </row>
    <row r="264" spans="1:21" x14ac:dyDescent="0.25">
      <c r="A264" s="68" t="s">
        <v>113</v>
      </c>
      <c r="B264" s="68">
        <v>1</v>
      </c>
      <c r="C264" s="68">
        <v>1</v>
      </c>
      <c r="D264" s="68">
        <v>1</v>
      </c>
      <c r="E264" s="68">
        <v>0</v>
      </c>
      <c r="F264" s="68">
        <v>2083</v>
      </c>
      <c r="P264" t="s">
        <v>113</v>
      </c>
      <c r="Q264">
        <v>1</v>
      </c>
      <c r="R264">
        <v>1</v>
      </c>
      <c r="S264">
        <v>1</v>
      </c>
      <c r="T264">
        <v>0</v>
      </c>
      <c r="U264">
        <v>2083</v>
      </c>
    </row>
    <row r="265" spans="1:21" x14ac:dyDescent="0.25">
      <c r="A265" s="68" t="s">
        <v>113</v>
      </c>
      <c r="B265" s="68">
        <v>1</v>
      </c>
      <c r="C265" s="68">
        <v>1</v>
      </c>
      <c r="D265" s="68">
        <v>1</v>
      </c>
      <c r="E265" s="68">
        <v>1</v>
      </c>
      <c r="F265" s="68">
        <v>21</v>
      </c>
      <c r="P265" t="s">
        <v>113</v>
      </c>
      <c r="Q265">
        <v>1</v>
      </c>
      <c r="R265">
        <v>1</v>
      </c>
      <c r="S265">
        <v>1</v>
      </c>
      <c r="T265">
        <v>1</v>
      </c>
      <c r="U265">
        <v>21</v>
      </c>
    </row>
    <row r="266" spans="1:21" x14ac:dyDescent="0.25">
      <c r="A266" s="68" t="s">
        <v>113</v>
      </c>
      <c r="B266" s="68">
        <v>2</v>
      </c>
      <c r="C266" s="68">
        <v>0</v>
      </c>
      <c r="D266" s="68">
        <v>0</v>
      </c>
      <c r="E266" s="68">
        <v>0</v>
      </c>
      <c r="F266" s="68">
        <v>1403</v>
      </c>
      <c r="P266" t="s">
        <v>113</v>
      </c>
      <c r="Q266">
        <v>2</v>
      </c>
      <c r="R266">
        <v>0</v>
      </c>
      <c r="S266">
        <v>0</v>
      </c>
      <c r="T266">
        <v>0</v>
      </c>
      <c r="U266">
        <v>1403</v>
      </c>
    </row>
    <row r="267" spans="1:21" x14ac:dyDescent="0.25">
      <c r="A267" s="68" t="s">
        <v>113</v>
      </c>
      <c r="B267" s="68">
        <v>2</v>
      </c>
      <c r="C267" s="68">
        <v>0</v>
      </c>
      <c r="D267" s="68">
        <v>0</v>
      </c>
      <c r="E267" s="68">
        <v>1</v>
      </c>
      <c r="F267" s="68">
        <v>32</v>
      </c>
      <c r="P267" t="s">
        <v>113</v>
      </c>
      <c r="Q267">
        <v>2</v>
      </c>
      <c r="R267">
        <v>0</v>
      </c>
      <c r="S267">
        <v>0</v>
      </c>
      <c r="T267">
        <v>1</v>
      </c>
      <c r="U267">
        <v>32</v>
      </c>
    </row>
    <row r="268" spans="1:21" x14ac:dyDescent="0.25">
      <c r="A268" s="68" t="s">
        <v>113</v>
      </c>
      <c r="B268" s="68">
        <v>2</v>
      </c>
      <c r="C268" s="68">
        <v>0</v>
      </c>
      <c r="D268" s="68">
        <v>1</v>
      </c>
      <c r="E268" s="68">
        <v>0</v>
      </c>
      <c r="F268" s="68">
        <v>1691</v>
      </c>
      <c r="P268" t="s">
        <v>113</v>
      </c>
      <c r="Q268">
        <v>2</v>
      </c>
      <c r="R268">
        <v>0</v>
      </c>
      <c r="S268">
        <v>1</v>
      </c>
      <c r="T268">
        <v>0</v>
      </c>
      <c r="U268">
        <v>1691</v>
      </c>
    </row>
    <row r="269" spans="1:21" x14ac:dyDescent="0.25">
      <c r="A269" s="68" t="s">
        <v>113</v>
      </c>
      <c r="B269" s="68">
        <v>2</v>
      </c>
      <c r="C269" s="68">
        <v>0</v>
      </c>
      <c r="D269" s="68">
        <v>1</v>
      </c>
      <c r="E269" s="68">
        <v>1</v>
      </c>
      <c r="F269" s="68">
        <v>72</v>
      </c>
      <c r="P269" t="s">
        <v>113</v>
      </c>
      <c r="Q269">
        <v>2</v>
      </c>
      <c r="R269">
        <v>0</v>
      </c>
      <c r="S269">
        <v>1</v>
      </c>
      <c r="T269">
        <v>1</v>
      </c>
      <c r="U269">
        <v>72</v>
      </c>
    </row>
    <row r="270" spans="1:21" x14ac:dyDescent="0.25">
      <c r="A270" s="68" t="s">
        <v>113</v>
      </c>
      <c r="B270" s="68">
        <v>2</v>
      </c>
      <c r="C270" s="68">
        <v>1</v>
      </c>
      <c r="D270" s="68">
        <v>0</v>
      </c>
      <c r="E270" s="68">
        <v>0</v>
      </c>
      <c r="F270" s="68">
        <v>296</v>
      </c>
      <c r="P270" t="s">
        <v>113</v>
      </c>
      <c r="Q270">
        <v>2</v>
      </c>
      <c r="R270">
        <v>1</v>
      </c>
      <c r="S270">
        <v>0</v>
      </c>
      <c r="T270">
        <v>0</v>
      </c>
      <c r="U270">
        <v>296</v>
      </c>
    </row>
    <row r="271" spans="1:21" x14ac:dyDescent="0.25">
      <c r="A271" s="68" t="s">
        <v>113</v>
      </c>
      <c r="B271" s="68">
        <v>2</v>
      </c>
      <c r="C271" s="68">
        <v>1</v>
      </c>
      <c r="D271" s="68">
        <v>0</v>
      </c>
      <c r="E271" s="68">
        <v>1</v>
      </c>
      <c r="F271" s="68">
        <v>1</v>
      </c>
      <c r="P271" t="s">
        <v>113</v>
      </c>
      <c r="Q271">
        <v>2</v>
      </c>
      <c r="R271">
        <v>1</v>
      </c>
      <c r="S271">
        <v>0</v>
      </c>
      <c r="T271">
        <v>1</v>
      </c>
      <c r="U271">
        <v>1</v>
      </c>
    </row>
    <row r="272" spans="1:21" x14ac:dyDescent="0.25">
      <c r="A272" s="68" t="s">
        <v>113</v>
      </c>
      <c r="B272" s="68">
        <v>2</v>
      </c>
      <c r="C272" s="68">
        <v>1</v>
      </c>
      <c r="D272" s="68">
        <v>1</v>
      </c>
      <c r="E272" s="68">
        <v>0</v>
      </c>
      <c r="F272" s="68">
        <v>2170</v>
      </c>
      <c r="P272" t="s">
        <v>113</v>
      </c>
      <c r="Q272">
        <v>2</v>
      </c>
      <c r="R272">
        <v>1</v>
      </c>
      <c r="S272">
        <v>1</v>
      </c>
      <c r="T272">
        <v>0</v>
      </c>
      <c r="U272">
        <v>2170</v>
      </c>
    </row>
    <row r="273" spans="1:21" x14ac:dyDescent="0.25">
      <c r="A273" s="68" t="s">
        <v>113</v>
      </c>
      <c r="B273" s="68">
        <v>2</v>
      </c>
      <c r="C273" s="68">
        <v>1</v>
      </c>
      <c r="D273" s="68">
        <v>1</v>
      </c>
      <c r="E273" s="68">
        <v>1</v>
      </c>
      <c r="F273" s="68">
        <v>21</v>
      </c>
      <c r="P273" t="s">
        <v>113</v>
      </c>
      <c r="Q273">
        <v>2</v>
      </c>
      <c r="R273">
        <v>1</v>
      </c>
      <c r="S273">
        <v>1</v>
      </c>
      <c r="T273">
        <v>1</v>
      </c>
      <c r="U273">
        <v>21</v>
      </c>
    </row>
    <row r="274" spans="1:21" x14ac:dyDescent="0.25">
      <c r="A274" s="68" t="s">
        <v>17</v>
      </c>
      <c r="B274" s="68">
        <v>1</v>
      </c>
      <c r="C274" s="68">
        <v>0</v>
      </c>
      <c r="D274" s="68">
        <v>0</v>
      </c>
      <c r="E274" s="68">
        <v>0</v>
      </c>
      <c r="F274" s="68">
        <v>128</v>
      </c>
      <c r="P274" t="s">
        <v>17</v>
      </c>
      <c r="Q274">
        <v>1</v>
      </c>
      <c r="R274">
        <v>0</v>
      </c>
      <c r="S274">
        <v>0</v>
      </c>
      <c r="T274">
        <v>0</v>
      </c>
      <c r="U274">
        <v>128</v>
      </c>
    </row>
    <row r="275" spans="1:21" x14ac:dyDescent="0.25">
      <c r="A275" s="68" t="s">
        <v>17</v>
      </c>
      <c r="B275" s="68">
        <v>1</v>
      </c>
      <c r="C275" s="68">
        <v>0</v>
      </c>
      <c r="D275" s="68">
        <v>0</v>
      </c>
      <c r="E275" s="68">
        <v>1</v>
      </c>
      <c r="F275" s="68">
        <v>248</v>
      </c>
      <c r="P275" t="s">
        <v>17</v>
      </c>
      <c r="Q275">
        <v>1</v>
      </c>
      <c r="R275">
        <v>0</v>
      </c>
      <c r="S275">
        <v>0</v>
      </c>
      <c r="T275">
        <v>1</v>
      </c>
      <c r="U275">
        <v>248</v>
      </c>
    </row>
    <row r="276" spans="1:21" x14ac:dyDescent="0.25">
      <c r="A276" s="68" t="s">
        <v>17</v>
      </c>
      <c r="B276" s="68">
        <v>1</v>
      </c>
      <c r="C276" s="68">
        <v>0</v>
      </c>
      <c r="D276" s="68">
        <v>1</v>
      </c>
      <c r="E276" s="68">
        <v>0</v>
      </c>
      <c r="F276" s="68">
        <v>11</v>
      </c>
      <c r="P276" t="s">
        <v>17</v>
      </c>
      <c r="Q276">
        <v>1</v>
      </c>
      <c r="R276">
        <v>0</v>
      </c>
      <c r="S276">
        <v>1</v>
      </c>
      <c r="T276">
        <v>0</v>
      </c>
      <c r="U276">
        <v>11</v>
      </c>
    </row>
    <row r="277" spans="1:21" x14ac:dyDescent="0.25">
      <c r="A277" s="68" t="s">
        <v>17</v>
      </c>
      <c r="B277" s="68">
        <v>1</v>
      </c>
      <c r="C277" s="68">
        <v>0</v>
      </c>
      <c r="D277" s="68">
        <v>1</v>
      </c>
      <c r="E277" s="68">
        <v>1</v>
      </c>
      <c r="F277" s="68">
        <v>6</v>
      </c>
      <c r="P277" t="s">
        <v>17</v>
      </c>
      <c r="Q277">
        <v>1</v>
      </c>
      <c r="R277">
        <v>0</v>
      </c>
      <c r="S277">
        <v>1</v>
      </c>
      <c r="T277">
        <v>1</v>
      </c>
      <c r="U277">
        <v>6</v>
      </c>
    </row>
    <row r="278" spans="1:21" x14ac:dyDescent="0.25">
      <c r="A278" s="68" t="s">
        <v>17</v>
      </c>
      <c r="B278" s="68">
        <v>1</v>
      </c>
      <c r="C278" s="68">
        <v>1</v>
      </c>
      <c r="D278" s="68">
        <v>0</v>
      </c>
      <c r="E278" s="68">
        <v>0</v>
      </c>
      <c r="F278" s="68">
        <v>116</v>
      </c>
      <c r="P278" t="s">
        <v>17</v>
      </c>
      <c r="Q278">
        <v>1</v>
      </c>
      <c r="R278">
        <v>1</v>
      </c>
      <c r="S278">
        <v>0</v>
      </c>
      <c r="T278">
        <v>0</v>
      </c>
      <c r="U278">
        <v>116</v>
      </c>
    </row>
    <row r="279" spans="1:21" x14ac:dyDescent="0.25">
      <c r="A279" s="68" t="s">
        <v>17</v>
      </c>
      <c r="B279" s="68">
        <v>1</v>
      </c>
      <c r="C279" s="68">
        <v>1</v>
      </c>
      <c r="D279" s="68">
        <v>0</v>
      </c>
      <c r="E279" s="68">
        <v>1</v>
      </c>
      <c r="F279" s="68">
        <v>435</v>
      </c>
      <c r="P279" t="s">
        <v>17</v>
      </c>
      <c r="Q279">
        <v>1</v>
      </c>
      <c r="R279">
        <v>1</v>
      </c>
      <c r="S279">
        <v>0</v>
      </c>
      <c r="T279">
        <v>1</v>
      </c>
      <c r="U279">
        <v>435</v>
      </c>
    </row>
    <row r="280" spans="1:21" x14ac:dyDescent="0.25">
      <c r="A280" s="68" t="s">
        <v>17</v>
      </c>
      <c r="B280" s="68">
        <v>1</v>
      </c>
      <c r="C280" s="68">
        <v>1</v>
      </c>
      <c r="D280" s="68">
        <v>1</v>
      </c>
      <c r="E280" s="68">
        <v>0</v>
      </c>
      <c r="F280" s="68">
        <v>24</v>
      </c>
      <c r="P280" t="s">
        <v>17</v>
      </c>
      <c r="Q280">
        <v>1</v>
      </c>
      <c r="R280">
        <v>1</v>
      </c>
      <c r="S280">
        <v>1</v>
      </c>
      <c r="T280">
        <v>0</v>
      </c>
      <c r="U280">
        <v>24</v>
      </c>
    </row>
    <row r="281" spans="1:21" x14ac:dyDescent="0.25">
      <c r="A281" s="68" t="s">
        <v>17</v>
      </c>
      <c r="B281" s="68">
        <v>1</v>
      </c>
      <c r="C281" s="68">
        <v>1</v>
      </c>
      <c r="D281" s="68">
        <v>1</v>
      </c>
      <c r="E281" s="68">
        <v>1</v>
      </c>
      <c r="F281" s="68">
        <v>46</v>
      </c>
      <c r="P281" t="s">
        <v>17</v>
      </c>
      <c r="Q281">
        <v>1</v>
      </c>
      <c r="R281">
        <v>1</v>
      </c>
      <c r="S281">
        <v>1</v>
      </c>
      <c r="T281">
        <v>1</v>
      </c>
      <c r="U281">
        <v>46</v>
      </c>
    </row>
    <row r="282" spans="1:21" x14ac:dyDescent="0.25">
      <c r="A282" s="68" t="s">
        <v>17</v>
      </c>
      <c r="B282" s="68">
        <v>2</v>
      </c>
      <c r="C282" s="68">
        <v>0</v>
      </c>
      <c r="D282" s="68">
        <v>0</v>
      </c>
      <c r="E282" s="68">
        <v>0</v>
      </c>
      <c r="F282" s="68">
        <v>110</v>
      </c>
      <c r="P282" t="s">
        <v>17</v>
      </c>
      <c r="Q282">
        <v>2</v>
      </c>
      <c r="R282">
        <v>0</v>
      </c>
      <c r="S282">
        <v>0</v>
      </c>
      <c r="T282">
        <v>0</v>
      </c>
      <c r="U282">
        <v>110</v>
      </c>
    </row>
    <row r="283" spans="1:21" x14ac:dyDescent="0.25">
      <c r="A283" s="68" t="s">
        <v>17</v>
      </c>
      <c r="B283" s="68">
        <v>2</v>
      </c>
      <c r="C283" s="68">
        <v>0</v>
      </c>
      <c r="D283" s="68">
        <v>0</v>
      </c>
      <c r="E283" s="68">
        <v>1</v>
      </c>
      <c r="F283" s="68">
        <v>304</v>
      </c>
      <c r="P283" t="s">
        <v>17</v>
      </c>
      <c r="Q283">
        <v>2</v>
      </c>
      <c r="R283">
        <v>0</v>
      </c>
      <c r="S283">
        <v>0</v>
      </c>
      <c r="T283">
        <v>1</v>
      </c>
      <c r="U283">
        <v>304</v>
      </c>
    </row>
    <row r="284" spans="1:21" x14ac:dyDescent="0.25">
      <c r="A284" s="68" t="s">
        <v>17</v>
      </c>
      <c r="B284" s="68">
        <v>2</v>
      </c>
      <c r="C284" s="68">
        <v>0</v>
      </c>
      <c r="D284" s="68">
        <v>1</v>
      </c>
      <c r="E284" s="68">
        <v>0</v>
      </c>
      <c r="F284" s="68">
        <v>3</v>
      </c>
      <c r="P284" t="s">
        <v>17</v>
      </c>
      <c r="Q284">
        <v>2</v>
      </c>
      <c r="R284">
        <v>0</v>
      </c>
      <c r="S284">
        <v>1</v>
      </c>
      <c r="T284">
        <v>0</v>
      </c>
      <c r="U284">
        <v>3</v>
      </c>
    </row>
    <row r="285" spans="1:21" x14ac:dyDescent="0.25">
      <c r="A285" s="68" t="s">
        <v>17</v>
      </c>
      <c r="B285" s="68">
        <v>2</v>
      </c>
      <c r="C285" s="68">
        <v>0</v>
      </c>
      <c r="D285" s="68">
        <v>1</v>
      </c>
      <c r="E285" s="68">
        <v>1</v>
      </c>
      <c r="F285" s="68">
        <v>6</v>
      </c>
      <c r="P285" t="s">
        <v>17</v>
      </c>
      <c r="Q285">
        <v>2</v>
      </c>
      <c r="R285">
        <v>0</v>
      </c>
      <c r="S285">
        <v>1</v>
      </c>
      <c r="T285">
        <v>1</v>
      </c>
      <c r="U285">
        <v>6</v>
      </c>
    </row>
    <row r="286" spans="1:21" x14ac:dyDescent="0.25">
      <c r="A286" s="68" t="s">
        <v>17</v>
      </c>
      <c r="B286" s="68">
        <v>2</v>
      </c>
      <c r="C286" s="68">
        <v>1</v>
      </c>
      <c r="D286" s="68">
        <v>0</v>
      </c>
      <c r="E286" s="68">
        <v>0</v>
      </c>
      <c r="F286" s="68">
        <v>56</v>
      </c>
      <c r="P286" t="s">
        <v>17</v>
      </c>
      <c r="Q286">
        <v>2</v>
      </c>
      <c r="R286">
        <v>1</v>
      </c>
      <c r="S286">
        <v>0</v>
      </c>
      <c r="T286">
        <v>0</v>
      </c>
      <c r="U286">
        <v>56</v>
      </c>
    </row>
    <row r="287" spans="1:21" x14ac:dyDescent="0.25">
      <c r="A287" s="68" t="s">
        <v>17</v>
      </c>
      <c r="B287" s="68">
        <v>2</v>
      </c>
      <c r="C287" s="68">
        <v>1</v>
      </c>
      <c r="D287" s="68">
        <v>0</v>
      </c>
      <c r="E287" s="68">
        <v>1</v>
      </c>
      <c r="F287" s="68">
        <v>307</v>
      </c>
      <c r="P287" t="s">
        <v>17</v>
      </c>
      <c r="Q287">
        <v>2</v>
      </c>
      <c r="R287">
        <v>1</v>
      </c>
      <c r="S287">
        <v>0</v>
      </c>
      <c r="T287">
        <v>1</v>
      </c>
      <c r="U287">
        <v>307</v>
      </c>
    </row>
    <row r="288" spans="1:21" x14ac:dyDescent="0.25">
      <c r="A288" s="68" t="s">
        <v>17</v>
      </c>
      <c r="B288" s="68">
        <v>2</v>
      </c>
      <c r="C288" s="68">
        <v>1</v>
      </c>
      <c r="D288" s="68">
        <v>1</v>
      </c>
      <c r="E288" s="68">
        <v>0</v>
      </c>
      <c r="F288" s="68">
        <v>21</v>
      </c>
      <c r="P288" t="s">
        <v>17</v>
      </c>
      <c r="Q288">
        <v>2</v>
      </c>
      <c r="R288">
        <v>1</v>
      </c>
      <c r="S288">
        <v>1</v>
      </c>
      <c r="T288">
        <v>0</v>
      </c>
      <c r="U288">
        <v>21</v>
      </c>
    </row>
    <row r="289" spans="1:21" x14ac:dyDescent="0.25">
      <c r="A289" s="68" t="s">
        <v>17</v>
      </c>
      <c r="B289" s="68">
        <v>2</v>
      </c>
      <c r="C289" s="68">
        <v>1</v>
      </c>
      <c r="D289" s="68">
        <v>1</v>
      </c>
      <c r="E289" s="68">
        <v>1</v>
      </c>
      <c r="F289" s="68">
        <v>32</v>
      </c>
      <c r="P289" t="s">
        <v>17</v>
      </c>
      <c r="Q289">
        <v>2</v>
      </c>
      <c r="R289">
        <v>1</v>
      </c>
      <c r="S289">
        <v>1</v>
      </c>
      <c r="T289">
        <v>1</v>
      </c>
      <c r="U289">
        <v>32</v>
      </c>
    </row>
    <row r="290" spans="1:21" x14ac:dyDescent="0.25">
      <c r="A290" s="68" t="s">
        <v>13</v>
      </c>
      <c r="B290" s="68">
        <v>1</v>
      </c>
      <c r="C290" s="68">
        <v>0</v>
      </c>
      <c r="D290" s="68">
        <v>0</v>
      </c>
      <c r="E290" s="68">
        <v>0</v>
      </c>
      <c r="F290" s="68">
        <v>4994</v>
      </c>
      <c r="P290" t="s">
        <v>13</v>
      </c>
      <c r="Q290">
        <v>1</v>
      </c>
      <c r="R290">
        <v>0</v>
      </c>
      <c r="S290">
        <v>0</v>
      </c>
      <c r="T290">
        <v>0</v>
      </c>
      <c r="U290">
        <v>4994</v>
      </c>
    </row>
    <row r="291" spans="1:21" x14ac:dyDescent="0.25">
      <c r="A291" s="68" t="s">
        <v>13</v>
      </c>
      <c r="B291" s="68">
        <v>1</v>
      </c>
      <c r="C291" s="68">
        <v>0</v>
      </c>
      <c r="D291" s="68">
        <v>0</v>
      </c>
      <c r="E291" s="68">
        <v>1</v>
      </c>
      <c r="F291" s="68">
        <v>973</v>
      </c>
      <c r="P291" t="s">
        <v>13</v>
      </c>
      <c r="Q291">
        <v>1</v>
      </c>
      <c r="R291">
        <v>0</v>
      </c>
      <c r="S291">
        <v>0</v>
      </c>
      <c r="T291">
        <v>1</v>
      </c>
      <c r="U291">
        <v>973</v>
      </c>
    </row>
    <row r="292" spans="1:21" x14ac:dyDescent="0.25">
      <c r="A292" s="68" t="s">
        <v>13</v>
      </c>
      <c r="B292" s="68">
        <v>1</v>
      </c>
      <c r="C292" s="68">
        <v>0</v>
      </c>
      <c r="D292" s="68">
        <v>1</v>
      </c>
      <c r="E292" s="68">
        <v>0</v>
      </c>
      <c r="F292" s="68">
        <v>2191</v>
      </c>
      <c r="P292" t="s">
        <v>13</v>
      </c>
      <c r="Q292">
        <v>1</v>
      </c>
      <c r="R292">
        <v>0</v>
      </c>
      <c r="S292">
        <v>1</v>
      </c>
      <c r="T292">
        <v>0</v>
      </c>
      <c r="U292">
        <v>2191</v>
      </c>
    </row>
    <row r="293" spans="1:21" x14ac:dyDescent="0.25">
      <c r="A293" s="68" t="s">
        <v>13</v>
      </c>
      <c r="B293" s="68">
        <v>1</v>
      </c>
      <c r="C293" s="68">
        <v>0</v>
      </c>
      <c r="D293" s="68">
        <v>1</v>
      </c>
      <c r="E293" s="68">
        <v>1</v>
      </c>
      <c r="F293" s="68">
        <v>1358</v>
      </c>
      <c r="P293" t="s">
        <v>13</v>
      </c>
      <c r="Q293">
        <v>1</v>
      </c>
      <c r="R293">
        <v>0</v>
      </c>
      <c r="S293">
        <v>1</v>
      </c>
      <c r="T293">
        <v>1</v>
      </c>
      <c r="U293">
        <v>1358</v>
      </c>
    </row>
    <row r="294" spans="1:21" x14ac:dyDescent="0.25">
      <c r="A294" s="68" t="s">
        <v>13</v>
      </c>
      <c r="B294" s="68">
        <v>1</v>
      </c>
      <c r="C294" s="68">
        <v>1</v>
      </c>
      <c r="D294" s="68">
        <v>0</v>
      </c>
      <c r="E294" s="68">
        <v>0</v>
      </c>
      <c r="F294" s="68">
        <v>691</v>
      </c>
      <c r="P294" t="s">
        <v>13</v>
      </c>
      <c r="Q294">
        <v>1</v>
      </c>
      <c r="R294">
        <v>1</v>
      </c>
      <c r="S294">
        <v>0</v>
      </c>
      <c r="T294">
        <v>0</v>
      </c>
      <c r="U294">
        <v>691</v>
      </c>
    </row>
    <row r="295" spans="1:21" x14ac:dyDescent="0.25">
      <c r="A295" s="68" t="s">
        <v>13</v>
      </c>
      <c r="B295" s="68">
        <v>1</v>
      </c>
      <c r="C295" s="68">
        <v>1</v>
      </c>
      <c r="D295" s="68">
        <v>0</v>
      </c>
      <c r="E295" s="68">
        <v>1</v>
      </c>
      <c r="F295" s="68">
        <v>24</v>
      </c>
      <c r="P295" t="s">
        <v>13</v>
      </c>
      <c r="Q295">
        <v>1</v>
      </c>
      <c r="R295">
        <v>1</v>
      </c>
      <c r="S295">
        <v>0</v>
      </c>
      <c r="T295">
        <v>1</v>
      </c>
      <c r="U295">
        <v>24</v>
      </c>
    </row>
    <row r="296" spans="1:21" x14ac:dyDescent="0.25">
      <c r="A296" s="68" t="s">
        <v>13</v>
      </c>
      <c r="B296" s="68">
        <v>1</v>
      </c>
      <c r="C296" s="68">
        <v>1</v>
      </c>
      <c r="D296" s="68">
        <v>1</v>
      </c>
      <c r="E296" s="68">
        <v>0</v>
      </c>
      <c r="F296" s="68">
        <v>489</v>
      </c>
      <c r="P296" t="s">
        <v>13</v>
      </c>
      <c r="Q296">
        <v>1</v>
      </c>
      <c r="R296">
        <v>1</v>
      </c>
      <c r="S296">
        <v>1</v>
      </c>
      <c r="T296">
        <v>0</v>
      </c>
      <c r="U296">
        <v>489</v>
      </c>
    </row>
    <row r="297" spans="1:21" x14ac:dyDescent="0.25">
      <c r="A297" s="68" t="s">
        <v>13</v>
      </c>
      <c r="B297" s="68">
        <v>1</v>
      </c>
      <c r="C297" s="68">
        <v>1</v>
      </c>
      <c r="D297" s="68">
        <v>1</v>
      </c>
      <c r="E297" s="68">
        <v>1</v>
      </c>
      <c r="F297" s="68">
        <v>101</v>
      </c>
      <c r="P297" t="s">
        <v>13</v>
      </c>
      <c r="Q297">
        <v>1</v>
      </c>
      <c r="R297">
        <v>1</v>
      </c>
      <c r="S297">
        <v>1</v>
      </c>
      <c r="T297">
        <v>1</v>
      </c>
      <c r="U297">
        <v>101</v>
      </c>
    </row>
    <row r="298" spans="1:21" x14ac:dyDescent="0.25">
      <c r="A298" s="68" t="s">
        <v>13</v>
      </c>
      <c r="B298" s="68">
        <v>2</v>
      </c>
      <c r="C298" s="68">
        <v>0</v>
      </c>
      <c r="D298" s="68">
        <v>0</v>
      </c>
      <c r="E298" s="68">
        <v>0</v>
      </c>
      <c r="F298" s="68">
        <v>3272</v>
      </c>
      <c r="P298" t="s">
        <v>13</v>
      </c>
      <c r="Q298">
        <v>2</v>
      </c>
      <c r="R298">
        <v>0</v>
      </c>
      <c r="S298">
        <v>0</v>
      </c>
      <c r="T298">
        <v>0</v>
      </c>
      <c r="U298">
        <v>3272</v>
      </c>
    </row>
    <row r="299" spans="1:21" x14ac:dyDescent="0.25">
      <c r="A299" s="68" t="s">
        <v>13</v>
      </c>
      <c r="B299" s="68">
        <v>2</v>
      </c>
      <c r="C299" s="68">
        <v>0</v>
      </c>
      <c r="D299" s="68">
        <v>0</v>
      </c>
      <c r="E299" s="68">
        <v>1</v>
      </c>
      <c r="F299" s="68">
        <v>552</v>
      </c>
      <c r="P299" t="s">
        <v>13</v>
      </c>
      <c r="Q299">
        <v>2</v>
      </c>
      <c r="R299">
        <v>0</v>
      </c>
      <c r="S299">
        <v>0</v>
      </c>
      <c r="T299">
        <v>1</v>
      </c>
      <c r="U299">
        <v>552</v>
      </c>
    </row>
    <row r="300" spans="1:21" x14ac:dyDescent="0.25">
      <c r="A300" s="68" t="s">
        <v>13</v>
      </c>
      <c r="B300" s="68">
        <v>2</v>
      </c>
      <c r="C300" s="68">
        <v>0</v>
      </c>
      <c r="D300" s="68">
        <v>1</v>
      </c>
      <c r="E300" s="68">
        <v>0</v>
      </c>
      <c r="F300" s="68">
        <v>987</v>
      </c>
      <c r="P300" t="s">
        <v>13</v>
      </c>
      <c r="Q300">
        <v>2</v>
      </c>
      <c r="R300">
        <v>0</v>
      </c>
      <c r="S300">
        <v>1</v>
      </c>
      <c r="T300">
        <v>0</v>
      </c>
      <c r="U300">
        <v>987</v>
      </c>
    </row>
    <row r="301" spans="1:21" x14ac:dyDescent="0.25">
      <c r="A301" s="68" t="s">
        <v>13</v>
      </c>
      <c r="B301" s="68">
        <v>2</v>
      </c>
      <c r="C301" s="68">
        <v>0</v>
      </c>
      <c r="D301" s="68">
        <v>1</v>
      </c>
      <c r="E301" s="68">
        <v>1</v>
      </c>
      <c r="F301" s="68">
        <v>512</v>
      </c>
      <c r="P301" t="s">
        <v>13</v>
      </c>
      <c r="Q301">
        <v>2</v>
      </c>
      <c r="R301">
        <v>0</v>
      </c>
      <c r="S301">
        <v>1</v>
      </c>
      <c r="T301">
        <v>1</v>
      </c>
      <c r="U301">
        <v>512</v>
      </c>
    </row>
    <row r="302" spans="1:21" x14ac:dyDescent="0.25">
      <c r="A302" s="68" t="s">
        <v>13</v>
      </c>
      <c r="B302" s="68">
        <v>2</v>
      </c>
      <c r="C302" s="68">
        <v>1</v>
      </c>
      <c r="D302" s="68">
        <v>0</v>
      </c>
      <c r="E302" s="68">
        <v>0</v>
      </c>
      <c r="F302" s="68">
        <v>281</v>
      </c>
      <c r="P302" t="s">
        <v>13</v>
      </c>
      <c r="Q302">
        <v>2</v>
      </c>
      <c r="R302">
        <v>1</v>
      </c>
      <c r="S302">
        <v>0</v>
      </c>
      <c r="T302">
        <v>0</v>
      </c>
      <c r="U302">
        <v>281</v>
      </c>
    </row>
    <row r="303" spans="1:21" x14ac:dyDescent="0.25">
      <c r="A303" s="68" t="s">
        <v>13</v>
      </c>
      <c r="B303" s="68">
        <v>2</v>
      </c>
      <c r="C303" s="68">
        <v>1</v>
      </c>
      <c r="D303" s="68">
        <v>0</v>
      </c>
      <c r="E303" s="68">
        <v>1</v>
      </c>
      <c r="F303" s="68">
        <v>6</v>
      </c>
      <c r="P303" t="s">
        <v>13</v>
      </c>
      <c r="Q303">
        <v>2</v>
      </c>
      <c r="R303">
        <v>1</v>
      </c>
      <c r="S303">
        <v>0</v>
      </c>
      <c r="T303">
        <v>1</v>
      </c>
      <c r="U303">
        <v>6</v>
      </c>
    </row>
    <row r="304" spans="1:21" x14ac:dyDescent="0.25">
      <c r="A304" s="68" t="s">
        <v>13</v>
      </c>
      <c r="B304" s="68">
        <v>2</v>
      </c>
      <c r="C304" s="68">
        <v>1</v>
      </c>
      <c r="D304" s="68">
        <v>1</v>
      </c>
      <c r="E304" s="68">
        <v>0</v>
      </c>
      <c r="F304" s="68">
        <v>162</v>
      </c>
      <c r="P304" t="s">
        <v>13</v>
      </c>
      <c r="Q304">
        <v>2</v>
      </c>
      <c r="R304">
        <v>1</v>
      </c>
      <c r="S304">
        <v>1</v>
      </c>
      <c r="T304">
        <v>0</v>
      </c>
      <c r="U304">
        <v>162</v>
      </c>
    </row>
    <row r="305" spans="1:21" x14ac:dyDescent="0.25">
      <c r="A305" s="68" t="s">
        <v>13</v>
      </c>
      <c r="B305" s="68">
        <v>2</v>
      </c>
      <c r="C305" s="68">
        <v>1</v>
      </c>
      <c r="D305" s="68">
        <v>1</v>
      </c>
      <c r="E305" s="68">
        <v>1</v>
      </c>
      <c r="F305" s="68">
        <v>40</v>
      </c>
      <c r="P305" t="s">
        <v>13</v>
      </c>
      <c r="Q305">
        <v>2</v>
      </c>
      <c r="R305">
        <v>1</v>
      </c>
      <c r="S305">
        <v>1</v>
      </c>
      <c r="T305">
        <v>1</v>
      </c>
      <c r="U305">
        <v>40</v>
      </c>
    </row>
    <row r="306" spans="1:21" x14ac:dyDescent="0.25">
      <c r="A306" s="68" t="s">
        <v>10</v>
      </c>
      <c r="B306" s="68">
        <v>2</v>
      </c>
      <c r="C306" s="68">
        <v>0</v>
      </c>
      <c r="D306" s="68">
        <v>0</v>
      </c>
      <c r="E306" s="68">
        <v>0</v>
      </c>
      <c r="F306" s="68">
        <v>2444</v>
      </c>
      <c r="P306" t="s">
        <v>10</v>
      </c>
      <c r="Q306">
        <v>2</v>
      </c>
      <c r="R306">
        <v>0</v>
      </c>
      <c r="S306">
        <v>0</v>
      </c>
      <c r="T306">
        <v>0</v>
      </c>
      <c r="U306">
        <v>2444</v>
      </c>
    </row>
    <row r="307" spans="1:21" x14ac:dyDescent="0.25">
      <c r="A307" s="68" t="s">
        <v>10</v>
      </c>
      <c r="B307" s="68">
        <v>2</v>
      </c>
      <c r="C307" s="68">
        <v>0</v>
      </c>
      <c r="D307" s="68">
        <v>0</v>
      </c>
      <c r="E307" s="68">
        <v>1</v>
      </c>
      <c r="F307" s="68">
        <v>13611</v>
      </c>
      <c r="P307" t="s">
        <v>10</v>
      </c>
      <c r="Q307">
        <v>2</v>
      </c>
      <c r="R307">
        <v>0</v>
      </c>
      <c r="S307">
        <v>0</v>
      </c>
      <c r="T307">
        <v>1</v>
      </c>
      <c r="U307">
        <v>13611</v>
      </c>
    </row>
    <row r="308" spans="1:21" x14ac:dyDescent="0.25">
      <c r="A308" s="68" t="s">
        <v>10</v>
      </c>
      <c r="B308" s="68">
        <v>2</v>
      </c>
      <c r="C308" s="68">
        <v>0</v>
      </c>
      <c r="D308" s="68">
        <v>1</v>
      </c>
      <c r="E308" s="68">
        <v>0</v>
      </c>
      <c r="F308" s="68">
        <v>476</v>
      </c>
      <c r="P308" t="s">
        <v>10</v>
      </c>
      <c r="Q308">
        <v>2</v>
      </c>
      <c r="R308">
        <v>0</v>
      </c>
      <c r="S308">
        <v>1</v>
      </c>
      <c r="T308">
        <v>0</v>
      </c>
      <c r="U308">
        <v>476</v>
      </c>
    </row>
    <row r="309" spans="1:21" x14ac:dyDescent="0.25">
      <c r="A309" s="68" t="s">
        <v>10</v>
      </c>
      <c r="B309" s="68">
        <v>2</v>
      </c>
      <c r="C309" s="68">
        <v>0</v>
      </c>
      <c r="D309" s="68">
        <v>1</v>
      </c>
      <c r="E309" s="68">
        <v>1</v>
      </c>
      <c r="F309" s="68">
        <v>1519</v>
      </c>
      <c r="P309" t="s">
        <v>10</v>
      </c>
      <c r="Q309">
        <v>2</v>
      </c>
      <c r="R309">
        <v>0</v>
      </c>
      <c r="S309">
        <v>1</v>
      </c>
      <c r="T309">
        <v>1</v>
      </c>
      <c r="U309">
        <v>1519</v>
      </c>
    </row>
    <row r="310" spans="1:21" x14ac:dyDescent="0.25">
      <c r="A310" s="68" t="s">
        <v>10</v>
      </c>
      <c r="B310" s="68">
        <v>2</v>
      </c>
      <c r="C310" s="68">
        <v>1</v>
      </c>
      <c r="D310" s="68">
        <v>0</v>
      </c>
      <c r="E310" s="68">
        <v>0</v>
      </c>
      <c r="F310" s="68">
        <v>435</v>
      </c>
      <c r="P310" t="s">
        <v>10</v>
      </c>
      <c r="Q310">
        <v>2</v>
      </c>
      <c r="R310">
        <v>1</v>
      </c>
      <c r="S310">
        <v>0</v>
      </c>
      <c r="T310">
        <v>0</v>
      </c>
      <c r="U310">
        <v>435</v>
      </c>
    </row>
    <row r="311" spans="1:21" x14ac:dyDescent="0.25">
      <c r="A311" s="68" t="s">
        <v>10</v>
      </c>
      <c r="B311" s="68">
        <v>2</v>
      </c>
      <c r="C311" s="68">
        <v>1</v>
      </c>
      <c r="D311" s="68">
        <v>0</v>
      </c>
      <c r="E311" s="68">
        <v>1</v>
      </c>
      <c r="F311" s="68">
        <v>2683</v>
      </c>
      <c r="P311" t="s">
        <v>10</v>
      </c>
      <c r="Q311">
        <v>2</v>
      </c>
      <c r="R311">
        <v>1</v>
      </c>
      <c r="S311">
        <v>0</v>
      </c>
      <c r="T311">
        <v>1</v>
      </c>
      <c r="U311">
        <v>2683</v>
      </c>
    </row>
    <row r="312" spans="1:21" x14ac:dyDescent="0.25">
      <c r="A312" s="68" t="s">
        <v>10</v>
      </c>
      <c r="B312" s="68">
        <v>2</v>
      </c>
      <c r="C312" s="68">
        <v>1</v>
      </c>
      <c r="D312" s="68">
        <v>1</v>
      </c>
      <c r="E312" s="68">
        <v>0</v>
      </c>
      <c r="F312" s="68">
        <v>215</v>
      </c>
      <c r="P312" t="s">
        <v>10</v>
      </c>
      <c r="Q312">
        <v>2</v>
      </c>
      <c r="R312">
        <v>1</v>
      </c>
      <c r="S312">
        <v>1</v>
      </c>
      <c r="T312">
        <v>0</v>
      </c>
      <c r="U312">
        <v>215</v>
      </c>
    </row>
    <row r="313" spans="1:21" x14ac:dyDescent="0.25">
      <c r="A313" s="68" t="s">
        <v>10</v>
      </c>
      <c r="B313" s="68">
        <v>2</v>
      </c>
      <c r="C313" s="68">
        <v>1</v>
      </c>
      <c r="D313" s="68">
        <v>1</v>
      </c>
      <c r="E313" s="68">
        <v>1</v>
      </c>
      <c r="F313" s="68">
        <v>1328</v>
      </c>
      <c r="P313" t="s">
        <v>10</v>
      </c>
      <c r="Q313">
        <v>2</v>
      </c>
      <c r="R313">
        <v>1</v>
      </c>
      <c r="S313">
        <v>1</v>
      </c>
      <c r="T313">
        <v>1</v>
      </c>
      <c r="U313">
        <v>1328</v>
      </c>
    </row>
    <row r="314" spans="1:21" x14ac:dyDescent="0.25">
      <c r="A314" s="68" t="s">
        <v>21</v>
      </c>
      <c r="B314" s="68">
        <v>2</v>
      </c>
      <c r="C314" s="68">
        <v>0</v>
      </c>
      <c r="D314" s="68">
        <v>0</v>
      </c>
      <c r="E314" s="68">
        <v>0</v>
      </c>
      <c r="F314" s="68">
        <v>433</v>
      </c>
      <c r="P314" t="s">
        <v>21</v>
      </c>
      <c r="Q314">
        <v>2</v>
      </c>
      <c r="R314">
        <v>0</v>
      </c>
      <c r="S314">
        <v>0</v>
      </c>
      <c r="T314">
        <v>0</v>
      </c>
      <c r="U314">
        <v>433</v>
      </c>
    </row>
    <row r="315" spans="1:21" x14ac:dyDescent="0.25">
      <c r="A315" s="68" t="s">
        <v>21</v>
      </c>
      <c r="B315" s="68">
        <v>2</v>
      </c>
      <c r="C315" s="68">
        <v>0</v>
      </c>
      <c r="D315" s="68">
        <v>0</v>
      </c>
      <c r="E315" s="68">
        <v>1</v>
      </c>
      <c r="F315" s="68">
        <v>2015</v>
      </c>
      <c r="P315" t="s">
        <v>21</v>
      </c>
      <c r="Q315">
        <v>2</v>
      </c>
      <c r="R315">
        <v>0</v>
      </c>
      <c r="S315">
        <v>0</v>
      </c>
      <c r="T315">
        <v>1</v>
      </c>
      <c r="U315">
        <v>2015</v>
      </c>
    </row>
    <row r="316" spans="1:21" x14ac:dyDescent="0.25">
      <c r="A316" s="68" t="s">
        <v>21</v>
      </c>
      <c r="B316" s="68">
        <v>2</v>
      </c>
      <c r="C316" s="68">
        <v>0</v>
      </c>
      <c r="D316" s="68">
        <v>1</v>
      </c>
      <c r="E316" s="68">
        <v>0</v>
      </c>
      <c r="F316" s="68">
        <v>19</v>
      </c>
      <c r="P316" t="s">
        <v>21</v>
      </c>
      <c r="Q316">
        <v>2</v>
      </c>
      <c r="R316">
        <v>0</v>
      </c>
      <c r="S316">
        <v>1</v>
      </c>
      <c r="T316">
        <v>0</v>
      </c>
      <c r="U316">
        <v>19</v>
      </c>
    </row>
    <row r="317" spans="1:21" x14ac:dyDescent="0.25">
      <c r="A317" s="68" t="s">
        <v>21</v>
      </c>
      <c r="B317" s="68">
        <v>2</v>
      </c>
      <c r="C317" s="68">
        <v>0</v>
      </c>
      <c r="D317" s="68">
        <v>1</v>
      </c>
      <c r="E317" s="68">
        <v>1</v>
      </c>
      <c r="F317" s="68">
        <v>35</v>
      </c>
      <c r="P317" t="s">
        <v>21</v>
      </c>
      <c r="Q317">
        <v>2</v>
      </c>
      <c r="R317">
        <v>0</v>
      </c>
      <c r="S317">
        <v>1</v>
      </c>
      <c r="T317">
        <v>1</v>
      </c>
      <c r="U317">
        <v>35</v>
      </c>
    </row>
    <row r="318" spans="1:21" x14ac:dyDescent="0.25">
      <c r="A318" s="68" t="s">
        <v>21</v>
      </c>
      <c r="B318" s="68">
        <v>2</v>
      </c>
      <c r="C318" s="68">
        <v>1</v>
      </c>
      <c r="D318" s="68">
        <v>0</v>
      </c>
      <c r="E318" s="68">
        <v>0</v>
      </c>
      <c r="F318" s="68">
        <v>163</v>
      </c>
      <c r="P318" t="s">
        <v>21</v>
      </c>
      <c r="Q318">
        <v>2</v>
      </c>
      <c r="R318">
        <v>1</v>
      </c>
      <c r="S318">
        <v>0</v>
      </c>
      <c r="T318">
        <v>0</v>
      </c>
      <c r="U318">
        <v>163</v>
      </c>
    </row>
    <row r="319" spans="1:21" x14ac:dyDescent="0.25">
      <c r="A319" s="68" t="s">
        <v>21</v>
      </c>
      <c r="B319" s="68">
        <v>2</v>
      </c>
      <c r="C319" s="68">
        <v>1</v>
      </c>
      <c r="D319" s="68">
        <v>0</v>
      </c>
      <c r="E319" s="68">
        <v>1</v>
      </c>
      <c r="F319" s="68">
        <v>362</v>
      </c>
      <c r="P319" t="s">
        <v>21</v>
      </c>
      <c r="Q319">
        <v>2</v>
      </c>
      <c r="R319">
        <v>1</v>
      </c>
      <c r="S319">
        <v>0</v>
      </c>
      <c r="T319">
        <v>1</v>
      </c>
      <c r="U319">
        <v>362</v>
      </c>
    </row>
    <row r="320" spans="1:21" x14ac:dyDescent="0.25">
      <c r="A320" s="68" t="s">
        <v>21</v>
      </c>
      <c r="B320" s="68">
        <v>2</v>
      </c>
      <c r="C320" s="68">
        <v>1</v>
      </c>
      <c r="D320" s="68">
        <v>1</v>
      </c>
      <c r="E320" s="68">
        <v>0</v>
      </c>
      <c r="F320" s="68">
        <v>103</v>
      </c>
      <c r="P320" t="s">
        <v>21</v>
      </c>
      <c r="Q320">
        <v>2</v>
      </c>
      <c r="R320">
        <v>1</v>
      </c>
      <c r="S320">
        <v>1</v>
      </c>
      <c r="T320">
        <v>0</v>
      </c>
      <c r="U320">
        <v>103</v>
      </c>
    </row>
    <row r="321" spans="1:21" x14ac:dyDescent="0.25">
      <c r="A321" s="68" t="s">
        <v>21</v>
      </c>
      <c r="B321" s="68">
        <v>2</v>
      </c>
      <c r="C321" s="68">
        <v>1</v>
      </c>
      <c r="D321" s="68">
        <v>1</v>
      </c>
      <c r="E321" s="68">
        <v>1</v>
      </c>
      <c r="F321" s="68">
        <v>106</v>
      </c>
      <c r="P321" t="s">
        <v>21</v>
      </c>
      <c r="Q321">
        <v>2</v>
      </c>
      <c r="R321">
        <v>1</v>
      </c>
      <c r="S321">
        <v>1</v>
      </c>
      <c r="T321">
        <v>1</v>
      </c>
      <c r="U321">
        <v>106</v>
      </c>
    </row>
    <row r="955" spans="10:15" x14ac:dyDescent="0.25">
      <c r="J955" s="68"/>
      <c r="K955" s="68"/>
      <c r="L955" s="68"/>
      <c r="M955" s="68"/>
      <c r="N955" s="68"/>
      <c r="O955" s="68"/>
    </row>
    <row r="956" spans="10:15" x14ac:dyDescent="0.25">
      <c r="J956" s="68"/>
      <c r="K956" s="68"/>
      <c r="L956" s="68"/>
      <c r="M956" s="68"/>
      <c r="N956" s="68"/>
      <c r="O956" s="68"/>
    </row>
    <row r="957" spans="10:15" x14ac:dyDescent="0.25">
      <c r="J957" s="68"/>
      <c r="K957" s="68"/>
      <c r="L957" s="68"/>
      <c r="M957" s="68"/>
      <c r="N957" s="68"/>
      <c r="O957" s="6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73"/>
  <sheetViews>
    <sheetView showGridLines="0" zoomScale="90" zoomScaleNormal="90" workbookViewId="0"/>
  </sheetViews>
  <sheetFormatPr defaultColWidth="9.140625" defaultRowHeight="15" x14ac:dyDescent="0.2"/>
  <cols>
    <col min="1" max="1" width="9.140625" style="48"/>
    <col min="2" max="2" width="47.140625" style="48" customWidth="1"/>
    <col min="3" max="3" width="33.5703125" style="49" customWidth="1"/>
    <col min="4" max="4" width="45.28515625" style="49" customWidth="1"/>
    <col min="5" max="5" width="26.140625" style="48" customWidth="1"/>
    <col min="6" max="6" width="23.28515625" style="48" bestFit="1" customWidth="1"/>
    <col min="7" max="7" width="21.5703125" style="48" bestFit="1" customWidth="1"/>
    <col min="8" max="8" width="21.5703125" style="48" customWidth="1"/>
    <col min="9" max="16384" width="9.140625" style="48"/>
  </cols>
  <sheetData>
    <row r="1" spans="1:11" s="108" customFormat="1" x14ac:dyDescent="0.2">
      <c r="A1" s="107"/>
      <c r="C1" s="109"/>
      <c r="D1" s="109"/>
    </row>
    <row r="2" spans="1:11" ht="18" x14ac:dyDescent="0.25">
      <c r="B2" s="22" t="s">
        <v>60</v>
      </c>
    </row>
    <row r="3" spans="1:11" x14ac:dyDescent="0.2">
      <c r="B3" s="48" t="s">
        <v>103</v>
      </c>
    </row>
    <row r="4" spans="1:11" ht="15.75" x14ac:dyDescent="0.2">
      <c r="B4" s="110"/>
      <c r="C4" s="23"/>
      <c r="E4" s="23"/>
      <c r="F4" s="143" t="s">
        <v>147</v>
      </c>
      <c r="G4" s="143"/>
      <c r="H4" s="143"/>
    </row>
    <row r="5" spans="1:11" ht="41.25" customHeight="1" thickBot="1" x14ac:dyDescent="0.3">
      <c r="B5" s="23" t="s">
        <v>104</v>
      </c>
      <c r="C5" s="23" t="s">
        <v>126</v>
      </c>
      <c r="D5" s="23" t="s">
        <v>153</v>
      </c>
      <c r="E5" s="49"/>
      <c r="F5" s="104" t="s">
        <v>42</v>
      </c>
      <c r="G5" s="104" t="s">
        <v>143</v>
      </c>
      <c r="H5" s="104" t="s">
        <v>43</v>
      </c>
      <c r="J5" s="68"/>
      <c r="K5" s="68"/>
    </row>
    <row r="6" spans="1:11" ht="16.5" thickBot="1" x14ac:dyDescent="0.3">
      <c r="B6" s="111" t="s">
        <v>234</v>
      </c>
      <c r="C6" s="111" t="s">
        <v>97</v>
      </c>
      <c r="D6" s="138" t="s">
        <v>61</v>
      </c>
      <c r="E6" s="139"/>
      <c r="F6" s="112" t="s">
        <v>149</v>
      </c>
      <c r="G6" s="112" t="s">
        <v>151</v>
      </c>
      <c r="H6" s="112" t="s">
        <v>231</v>
      </c>
      <c r="J6" s="68"/>
      <c r="K6" s="68"/>
    </row>
    <row r="7" spans="1:11" ht="16.5" thickBot="1" x14ac:dyDescent="0.3">
      <c r="B7" s="111" t="s">
        <v>4</v>
      </c>
      <c r="C7" s="111" t="s">
        <v>109</v>
      </c>
      <c r="D7" s="138" t="s">
        <v>62</v>
      </c>
      <c r="E7" s="139"/>
      <c r="F7" s="112" t="s">
        <v>231</v>
      </c>
      <c r="G7" s="112" t="s">
        <v>231</v>
      </c>
      <c r="H7" s="112" t="s">
        <v>231</v>
      </c>
      <c r="J7" s="68"/>
      <c r="K7" s="68"/>
    </row>
    <row r="8" spans="1:11" ht="16.5" thickBot="1" x14ac:dyDescent="0.3">
      <c r="B8" s="113" t="s">
        <v>15</v>
      </c>
      <c r="C8" s="113" t="s">
        <v>100</v>
      </c>
      <c r="D8" s="138" t="s">
        <v>63</v>
      </c>
      <c r="E8" s="139"/>
      <c r="F8" s="112" t="s">
        <v>232</v>
      </c>
      <c r="G8" s="112" t="s">
        <v>232</v>
      </c>
      <c r="H8" s="112" t="s">
        <v>232</v>
      </c>
      <c r="J8" s="68"/>
      <c r="K8" s="68"/>
    </row>
    <row r="9" spans="1:11" ht="32.25" thickBot="1" x14ac:dyDescent="0.3">
      <c r="B9" s="114" t="s">
        <v>64</v>
      </c>
      <c r="C9" s="114" t="s">
        <v>110</v>
      </c>
      <c r="D9" s="138" t="s">
        <v>65</v>
      </c>
      <c r="E9" s="139"/>
      <c r="F9" s="112" t="s">
        <v>231</v>
      </c>
      <c r="G9" s="112" t="s">
        <v>233</v>
      </c>
      <c r="H9" s="112" t="s">
        <v>231</v>
      </c>
      <c r="J9" s="68"/>
      <c r="K9" s="68"/>
    </row>
    <row r="10" spans="1:11" ht="32.25" thickBot="1" x14ac:dyDescent="0.3">
      <c r="B10" s="114" t="s">
        <v>66</v>
      </c>
      <c r="C10" s="114" t="s">
        <v>110</v>
      </c>
      <c r="D10" s="138" t="s">
        <v>67</v>
      </c>
      <c r="E10" s="139"/>
      <c r="F10" s="112" t="s">
        <v>231</v>
      </c>
      <c r="G10" s="112" t="s">
        <v>231</v>
      </c>
      <c r="H10" s="112" t="s">
        <v>231</v>
      </c>
      <c r="J10" s="68"/>
      <c r="K10" s="68"/>
    </row>
    <row r="11" spans="1:11" ht="16.5" thickBot="1" x14ac:dyDescent="0.25">
      <c r="B11" s="114" t="s">
        <v>18</v>
      </c>
      <c r="C11" s="114" t="s">
        <v>36</v>
      </c>
      <c r="D11" s="138" t="s">
        <v>68</v>
      </c>
      <c r="E11" s="139"/>
      <c r="F11" s="112" t="s">
        <v>148</v>
      </c>
      <c r="G11" s="112" t="s">
        <v>149</v>
      </c>
      <c r="H11" s="112" t="s">
        <v>148</v>
      </c>
    </row>
    <row r="12" spans="1:11" ht="16.5" thickBot="1" x14ac:dyDescent="0.25">
      <c r="B12" s="114" t="s">
        <v>19</v>
      </c>
      <c r="C12" s="114" t="s">
        <v>36</v>
      </c>
      <c r="D12" s="138" t="s">
        <v>69</v>
      </c>
      <c r="E12" s="139"/>
      <c r="F12" s="112" t="s">
        <v>149</v>
      </c>
      <c r="G12" s="112" t="s">
        <v>152</v>
      </c>
      <c r="H12" s="112" t="s">
        <v>148</v>
      </c>
    </row>
    <row r="13" spans="1:11" ht="16.5" thickBot="1" x14ac:dyDescent="0.25">
      <c r="B13" s="114" t="s">
        <v>16</v>
      </c>
      <c r="C13" s="114" t="s">
        <v>36</v>
      </c>
      <c r="D13" s="138" t="s">
        <v>70</v>
      </c>
      <c r="E13" s="139"/>
      <c r="F13" s="112" t="s">
        <v>152</v>
      </c>
      <c r="G13" s="112" t="s">
        <v>148</v>
      </c>
      <c r="H13" s="112" t="s">
        <v>152</v>
      </c>
    </row>
    <row r="14" spans="1:11" ht="16.5" thickBot="1" x14ac:dyDescent="0.25">
      <c r="B14" s="114" t="s">
        <v>24</v>
      </c>
      <c r="C14" s="114" t="s">
        <v>36</v>
      </c>
      <c r="D14" s="138" t="s">
        <v>71</v>
      </c>
      <c r="E14" s="139"/>
      <c r="F14" s="112" t="s">
        <v>148</v>
      </c>
      <c r="G14" s="112" t="s">
        <v>149</v>
      </c>
      <c r="H14" s="112" t="s">
        <v>148</v>
      </c>
    </row>
    <row r="15" spans="1:11" ht="16.5" thickBot="1" x14ac:dyDescent="0.3">
      <c r="B15" s="114" t="s">
        <v>23</v>
      </c>
      <c r="C15" s="114" t="s">
        <v>36</v>
      </c>
      <c r="D15" s="138" t="s">
        <v>72</v>
      </c>
      <c r="E15" s="139"/>
      <c r="F15" s="112" t="s">
        <v>149</v>
      </c>
      <c r="G15" s="112" t="s">
        <v>152</v>
      </c>
      <c r="H15" s="112" t="s">
        <v>151</v>
      </c>
      <c r="J15" s="24"/>
    </row>
    <row r="16" spans="1:11" ht="16.5" thickBot="1" x14ac:dyDescent="0.3">
      <c r="B16" s="114" t="s">
        <v>17</v>
      </c>
      <c r="C16" s="114" t="s">
        <v>36</v>
      </c>
      <c r="D16" s="138" t="s">
        <v>73</v>
      </c>
      <c r="E16" s="139"/>
      <c r="F16" s="112" t="s">
        <v>150</v>
      </c>
      <c r="G16" s="112" t="s">
        <v>148</v>
      </c>
      <c r="H16" s="112" t="s">
        <v>151</v>
      </c>
      <c r="J16" s="24"/>
    </row>
    <row r="17" spans="2:10" ht="16.5" thickBot="1" x14ac:dyDescent="0.3">
      <c r="B17" s="114" t="s">
        <v>7</v>
      </c>
      <c r="C17" s="114" t="s">
        <v>97</v>
      </c>
      <c r="D17" s="138" t="s">
        <v>74</v>
      </c>
      <c r="E17" s="139"/>
      <c r="F17" s="112" t="s">
        <v>231</v>
      </c>
      <c r="G17" s="112" t="s">
        <v>148</v>
      </c>
      <c r="H17" s="112" t="s">
        <v>231</v>
      </c>
      <c r="J17" s="24"/>
    </row>
    <row r="18" spans="2:10" ht="16.5" thickBot="1" x14ac:dyDescent="0.25">
      <c r="B18" s="114" t="s">
        <v>20</v>
      </c>
      <c r="C18" s="114" t="s">
        <v>101</v>
      </c>
      <c r="D18" s="138" t="s">
        <v>75</v>
      </c>
      <c r="E18" s="139"/>
      <c r="F18" s="112" t="s">
        <v>152</v>
      </c>
      <c r="G18" s="112" t="s">
        <v>149</v>
      </c>
      <c r="H18" s="112" t="s">
        <v>150</v>
      </c>
    </row>
    <row r="19" spans="2:10" ht="32.25" thickBot="1" x14ac:dyDescent="0.25">
      <c r="B19" s="114" t="s">
        <v>236</v>
      </c>
      <c r="C19" s="114" t="s">
        <v>111</v>
      </c>
      <c r="D19" s="138" t="s">
        <v>144</v>
      </c>
      <c r="E19" s="139"/>
      <c r="F19" s="112" t="s">
        <v>233</v>
      </c>
      <c r="G19" s="112" t="s">
        <v>233</v>
      </c>
      <c r="H19" s="112" t="s">
        <v>233</v>
      </c>
    </row>
    <row r="20" spans="2:10" ht="32.25" thickBot="1" x14ac:dyDescent="0.25">
      <c r="B20" s="114" t="s">
        <v>237</v>
      </c>
      <c r="C20" s="114" t="s">
        <v>111</v>
      </c>
      <c r="D20" s="138" t="s">
        <v>145</v>
      </c>
      <c r="E20" s="139"/>
      <c r="F20" s="112" t="s">
        <v>233</v>
      </c>
      <c r="G20" s="112" t="s">
        <v>233</v>
      </c>
      <c r="H20" s="112" t="s">
        <v>233</v>
      </c>
    </row>
    <row r="21" spans="2:10" ht="16.5" thickBot="1" x14ac:dyDescent="0.25">
      <c r="B21" s="113" t="s">
        <v>12</v>
      </c>
      <c r="C21" s="113" t="s">
        <v>101</v>
      </c>
      <c r="D21" s="138" t="s">
        <v>76</v>
      </c>
      <c r="E21" s="139"/>
      <c r="F21" s="112" t="s">
        <v>148</v>
      </c>
      <c r="G21" s="112" t="s">
        <v>151</v>
      </c>
      <c r="H21" s="112" t="s">
        <v>232</v>
      </c>
    </row>
    <row r="22" spans="2:10" ht="16.5" thickBot="1" x14ac:dyDescent="0.25">
      <c r="B22" s="114" t="s">
        <v>9</v>
      </c>
      <c r="C22" s="114" t="s">
        <v>100</v>
      </c>
      <c r="D22" s="138" t="s">
        <v>241</v>
      </c>
      <c r="E22" s="139"/>
      <c r="F22" s="112" t="s">
        <v>232</v>
      </c>
      <c r="G22" s="112" t="s">
        <v>232</v>
      </c>
      <c r="H22" s="112" t="s">
        <v>232</v>
      </c>
    </row>
    <row r="23" spans="2:10" ht="16.5" thickBot="1" x14ac:dyDescent="0.25">
      <c r="B23" s="114" t="s">
        <v>14</v>
      </c>
      <c r="C23" s="114" t="s">
        <v>101</v>
      </c>
      <c r="D23" s="138" t="s">
        <v>77</v>
      </c>
      <c r="E23" s="139"/>
      <c r="F23" s="112" t="s">
        <v>148</v>
      </c>
      <c r="G23" s="112" t="s">
        <v>151</v>
      </c>
      <c r="H23" s="112" t="s">
        <v>150</v>
      </c>
    </row>
    <row r="24" spans="2:10" ht="32.25" thickBot="1" x14ac:dyDescent="0.25">
      <c r="B24" s="114" t="s">
        <v>239</v>
      </c>
      <c r="C24" s="114" t="s">
        <v>112</v>
      </c>
      <c r="D24" s="138" t="s">
        <v>78</v>
      </c>
      <c r="E24" s="139"/>
      <c r="F24" s="112" t="s">
        <v>231</v>
      </c>
      <c r="G24" s="112" t="s">
        <v>152</v>
      </c>
      <c r="H24" s="112" t="s">
        <v>231</v>
      </c>
    </row>
    <row r="25" spans="2:10" ht="16.5" thickBot="1" x14ac:dyDescent="0.25">
      <c r="B25" s="114" t="s">
        <v>13</v>
      </c>
      <c r="C25" s="114" t="s">
        <v>101</v>
      </c>
      <c r="D25" s="138" t="s">
        <v>79</v>
      </c>
      <c r="E25" s="139"/>
      <c r="F25" s="112" t="s">
        <v>148</v>
      </c>
      <c r="G25" s="112" t="s">
        <v>151</v>
      </c>
      <c r="H25" s="112" t="s">
        <v>232</v>
      </c>
    </row>
    <row r="26" spans="2:10" ht="16.5" thickBot="1" x14ac:dyDescent="0.25">
      <c r="B26" s="114" t="s">
        <v>10</v>
      </c>
      <c r="C26" s="114" t="s">
        <v>100</v>
      </c>
      <c r="D26" s="138" t="s">
        <v>80</v>
      </c>
      <c r="E26" s="139"/>
      <c r="F26" s="112" t="s">
        <v>232</v>
      </c>
      <c r="G26" s="112" t="s">
        <v>232</v>
      </c>
      <c r="H26" s="112" t="s">
        <v>232</v>
      </c>
    </row>
    <row r="27" spans="2:10" ht="16.5" thickBot="1" x14ac:dyDescent="0.25">
      <c r="B27" s="114" t="s">
        <v>21</v>
      </c>
      <c r="C27" s="114" t="s">
        <v>100</v>
      </c>
      <c r="D27" s="138" t="s">
        <v>81</v>
      </c>
      <c r="E27" s="139"/>
      <c r="F27" s="112" t="s">
        <v>232</v>
      </c>
      <c r="G27" s="112" t="s">
        <v>232</v>
      </c>
      <c r="H27" s="112" t="s">
        <v>232</v>
      </c>
    </row>
    <row r="28" spans="2:10" ht="45" customHeight="1" thickBot="1" x14ac:dyDescent="0.25">
      <c r="B28" s="113" t="s">
        <v>82</v>
      </c>
      <c r="C28" s="113" t="s">
        <v>102</v>
      </c>
      <c r="D28" s="138" t="s">
        <v>223</v>
      </c>
      <c r="E28" s="139"/>
      <c r="F28" s="112" t="s">
        <v>152</v>
      </c>
      <c r="G28" s="112" t="s">
        <v>102</v>
      </c>
      <c r="H28" s="112" t="s">
        <v>150</v>
      </c>
    </row>
    <row r="29" spans="2:10" s="47" customFormat="1" ht="30" customHeight="1" thickBot="1" x14ac:dyDescent="0.25">
      <c r="B29" s="115" t="s">
        <v>83</v>
      </c>
      <c r="C29" s="115" t="s">
        <v>102</v>
      </c>
      <c r="D29" s="138" t="s">
        <v>84</v>
      </c>
      <c r="E29" s="139"/>
      <c r="F29" s="134" t="s">
        <v>146</v>
      </c>
      <c r="G29" s="135"/>
      <c r="H29" s="136"/>
    </row>
    <row r="30" spans="2:10" x14ac:dyDescent="0.2">
      <c r="B30" s="108"/>
      <c r="C30" s="109"/>
      <c r="D30" s="109"/>
      <c r="E30" s="108"/>
      <c r="F30" s="108"/>
      <c r="G30" s="108"/>
      <c r="H30" s="108"/>
    </row>
    <row r="31" spans="2:10" x14ac:dyDescent="0.2">
      <c r="B31" s="140" t="s">
        <v>235</v>
      </c>
      <c r="C31" s="140"/>
      <c r="D31" s="140"/>
      <c r="E31" s="140"/>
      <c r="F31" s="140"/>
      <c r="G31" s="140"/>
      <c r="H31" s="140"/>
    </row>
    <row r="32" spans="2:10" ht="28.5" customHeight="1" x14ac:dyDescent="0.2">
      <c r="B32" s="137" t="s">
        <v>238</v>
      </c>
      <c r="C32" s="137"/>
      <c r="D32" s="137"/>
      <c r="E32" s="137"/>
      <c r="F32" s="137"/>
      <c r="G32" s="137"/>
      <c r="H32" s="137"/>
    </row>
    <row r="33" spans="2:10" ht="15.75" customHeight="1" x14ac:dyDescent="0.2">
      <c r="B33" s="141" t="s">
        <v>240</v>
      </c>
      <c r="C33" s="141"/>
      <c r="D33" s="141"/>
      <c r="E33" s="141"/>
      <c r="F33" s="141"/>
      <c r="G33" s="141"/>
      <c r="H33" s="141"/>
    </row>
    <row r="34" spans="2:10" s="83" customFormat="1" x14ac:dyDescent="0.25">
      <c r="B34" s="142" t="s">
        <v>242</v>
      </c>
      <c r="C34" s="142"/>
      <c r="D34" s="142"/>
      <c r="E34" s="142"/>
      <c r="F34" s="142"/>
      <c r="G34" s="142"/>
      <c r="H34" s="142"/>
    </row>
    <row r="35" spans="2:10" ht="15.75" x14ac:dyDescent="0.25">
      <c r="B35" s="68"/>
      <c r="C35" s="26"/>
    </row>
    <row r="36" spans="2:10" ht="18" x14ac:dyDescent="0.25">
      <c r="B36" s="22" t="s">
        <v>141</v>
      </c>
      <c r="C36" s="26"/>
    </row>
    <row r="37" spans="2:10" ht="15.75" x14ac:dyDescent="0.25">
      <c r="B37" s="48" t="s">
        <v>142</v>
      </c>
      <c r="C37" s="26"/>
    </row>
    <row r="38" spans="2:10" ht="15.75" x14ac:dyDescent="0.25">
      <c r="B38" s="50"/>
      <c r="C38" s="26"/>
    </row>
    <row r="39" spans="2:10" ht="21.75" customHeight="1" thickBot="1" x14ac:dyDescent="0.25">
      <c r="B39" s="23" t="s">
        <v>134</v>
      </c>
      <c r="C39" s="23" t="s">
        <v>135</v>
      </c>
    </row>
    <row r="40" spans="2:10" ht="16.5" thickBot="1" x14ac:dyDescent="0.3">
      <c r="B40" s="116">
        <v>8041</v>
      </c>
      <c r="C40" s="116" t="s">
        <v>136</v>
      </c>
      <c r="J40" s="68"/>
    </row>
    <row r="41" spans="2:10" ht="16.5" thickBot="1" x14ac:dyDescent="0.3">
      <c r="B41" s="116">
        <v>8042</v>
      </c>
      <c r="C41" s="116" t="s">
        <v>137</v>
      </c>
      <c r="J41" s="68"/>
    </row>
    <row r="42" spans="2:10" ht="32.25" thickBot="1" x14ac:dyDescent="0.3">
      <c r="B42" s="116">
        <v>8043</v>
      </c>
      <c r="C42" s="116" t="s">
        <v>138</v>
      </c>
      <c r="J42" s="68"/>
    </row>
    <row r="43" spans="2:10" ht="32.25" thickBot="1" x14ac:dyDescent="0.3">
      <c r="B43" s="116">
        <v>8044</v>
      </c>
      <c r="C43" s="116" t="s">
        <v>139</v>
      </c>
      <c r="J43" s="68"/>
    </row>
    <row r="44" spans="2:10" ht="32.25" thickBot="1" x14ac:dyDescent="0.3">
      <c r="B44" s="116">
        <v>8045</v>
      </c>
      <c r="C44" s="116" t="s">
        <v>140</v>
      </c>
      <c r="J44" s="68"/>
    </row>
    <row r="45" spans="2:10" ht="15.75" x14ac:dyDescent="0.25">
      <c r="B45" s="68"/>
      <c r="C45" s="26"/>
      <c r="J45" s="68"/>
    </row>
    <row r="46" spans="2:10" ht="15.75" x14ac:dyDescent="0.25">
      <c r="B46" s="110"/>
      <c r="C46" s="26"/>
      <c r="J46" s="68"/>
    </row>
    <row r="47" spans="2:10" ht="15.75" x14ac:dyDescent="0.25">
      <c r="B47" s="68"/>
      <c r="C47" s="26"/>
      <c r="J47" s="68"/>
    </row>
    <row r="48" spans="2:10" ht="15.75" x14ac:dyDescent="0.25">
      <c r="B48" s="68"/>
      <c r="C48" s="26"/>
      <c r="J48" s="68"/>
    </row>
    <row r="49" spans="2:10" ht="15.75" x14ac:dyDescent="0.25">
      <c r="B49" s="68"/>
      <c r="C49" s="26"/>
      <c r="J49" s="68"/>
    </row>
    <row r="50" spans="2:10" ht="15.75" x14ac:dyDescent="0.25">
      <c r="B50" s="68"/>
      <c r="C50" s="26"/>
      <c r="J50" s="68"/>
    </row>
    <row r="51" spans="2:10" ht="15.75" x14ac:dyDescent="0.25">
      <c r="B51" s="68"/>
      <c r="C51" s="26"/>
      <c r="J51" s="68"/>
    </row>
    <row r="52" spans="2:10" ht="15.75" x14ac:dyDescent="0.25">
      <c r="B52" s="68"/>
      <c r="C52" s="26"/>
      <c r="J52" s="68"/>
    </row>
    <row r="53" spans="2:10" ht="15.75" x14ac:dyDescent="0.25">
      <c r="B53" s="68"/>
      <c r="C53" s="26"/>
    </row>
    <row r="54" spans="2:10" ht="15.75" x14ac:dyDescent="0.25">
      <c r="B54" s="68"/>
      <c r="C54" s="26"/>
    </row>
    <row r="55" spans="2:10" ht="15.75" x14ac:dyDescent="0.25">
      <c r="B55" s="68"/>
      <c r="C55" s="26"/>
    </row>
    <row r="56" spans="2:10" ht="15.75" x14ac:dyDescent="0.25">
      <c r="B56" s="68"/>
      <c r="C56" s="26"/>
    </row>
    <row r="57" spans="2:10" ht="15.75" x14ac:dyDescent="0.25">
      <c r="B57" s="68"/>
      <c r="C57" s="26"/>
    </row>
    <row r="58" spans="2:10" ht="15.75" x14ac:dyDescent="0.25">
      <c r="B58" s="68"/>
      <c r="C58" s="26"/>
    </row>
    <row r="59" spans="2:10" ht="15.75" x14ac:dyDescent="0.25">
      <c r="B59" s="68"/>
      <c r="C59" s="26"/>
    </row>
    <row r="60" spans="2:10" ht="15.75" x14ac:dyDescent="0.25">
      <c r="B60" s="68"/>
      <c r="C60" s="26"/>
    </row>
    <row r="61" spans="2:10" ht="15.75" x14ac:dyDescent="0.25">
      <c r="B61" s="68"/>
      <c r="C61" s="26"/>
    </row>
    <row r="62" spans="2:10" ht="15.75" x14ac:dyDescent="0.25">
      <c r="B62" s="68"/>
      <c r="C62" s="26"/>
    </row>
    <row r="63" spans="2:10" ht="15.75" x14ac:dyDescent="0.25">
      <c r="B63" s="68"/>
      <c r="C63" s="26"/>
    </row>
    <row r="64" spans="2:10" ht="15.75" x14ac:dyDescent="0.25">
      <c r="B64" s="68"/>
      <c r="C64" s="26"/>
    </row>
    <row r="65" spans="2:11" ht="15.75" x14ac:dyDescent="0.25">
      <c r="B65" s="68"/>
      <c r="C65" s="26"/>
    </row>
    <row r="66" spans="2:11" s="49" customFormat="1" ht="15.75" x14ac:dyDescent="0.25">
      <c r="B66" s="25"/>
      <c r="C66" s="27"/>
      <c r="E66" s="48"/>
      <c r="F66" s="48"/>
      <c r="G66" s="48"/>
      <c r="H66" s="48"/>
      <c r="I66" s="48"/>
      <c r="J66" s="48"/>
      <c r="K66" s="48"/>
    </row>
    <row r="69" spans="2:11" s="49" customFormat="1" ht="15.75" x14ac:dyDescent="0.25">
      <c r="B69" s="25"/>
      <c r="C69" s="27"/>
      <c r="E69" s="48"/>
      <c r="F69" s="48"/>
      <c r="G69" s="48"/>
      <c r="H69" s="48"/>
      <c r="I69" s="48"/>
      <c r="J69" s="48"/>
      <c r="K69" s="48"/>
    </row>
    <row r="70" spans="2:11" s="49" customFormat="1" ht="15.75" x14ac:dyDescent="0.25">
      <c r="B70" s="25"/>
      <c r="C70" s="27"/>
      <c r="E70" s="48"/>
      <c r="F70" s="48"/>
      <c r="G70" s="48"/>
      <c r="H70" s="48"/>
      <c r="I70" s="48"/>
      <c r="J70" s="48"/>
      <c r="K70" s="48"/>
    </row>
    <row r="71" spans="2:11" s="49" customFormat="1" ht="15.75" x14ac:dyDescent="0.25">
      <c r="B71" s="25"/>
      <c r="C71" s="27"/>
      <c r="E71" s="48"/>
      <c r="F71" s="48"/>
      <c r="G71" s="48"/>
      <c r="H71" s="48"/>
      <c r="I71" s="48"/>
      <c r="J71" s="48"/>
      <c r="K71" s="48"/>
    </row>
    <row r="72" spans="2:11" s="49" customFormat="1" ht="15.75" x14ac:dyDescent="0.25">
      <c r="B72" s="25"/>
      <c r="C72" s="27"/>
      <c r="E72" s="48"/>
      <c r="F72" s="48"/>
      <c r="G72" s="48"/>
      <c r="H72" s="48"/>
      <c r="I72" s="48"/>
      <c r="J72" s="48"/>
      <c r="K72" s="48"/>
    </row>
    <row r="73" spans="2:11" s="49" customFormat="1" ht="15.75" x14ac:dyDescent="0.25">
      <c r="B73" s="25"/>
      <c r="C73" s="27"/>
      <c r="E73" s="48"/>
      <c r="F73" s="48"/>
      <c r="G73" s="48"/>
      <c r="H73" s="48"/>
      <c r="I73" s="48"/>
      <c r="J73" s="48"/>
      <c r="K73" s="48"/>
    </row>
  </sheetData>
  <mergeCells count="30">
    <mergeCell ref="B33:H33"/>
    <mergeCell ref="B34:H34"/>
    <mergeCell ref="D10:E10"/>
    <mergeCell ref="F4:H4"/>
    <mergeCell ref="D6:E6"/>
    <mergeCell ref="D7:E7"/>
    <mergeCell ref="D8:E8"/>
    <mergeCell ref="D9:E9"/>
    <mergeCell ref="D22:E22"/>
    <mergeCell ref="D11:E11"/>
    <mergeCell ref="D12:E12"/>
    <mergeCell ref="D13:E13"/>
    <mergeCell ref="D14:E14"/>
    <mergeCell ref="D15:E15"/>
    <mergeCell ref="D16:E16"/>
    <mergeCell ref="D17:E17"/>
    <mergeCell ref="D18:E18"/>
    <mergeCell ref="D19:E19"/>
    <mergeCell ref="D20:E20"/>
    <mergeCell ref="D21:E21"/>
    <mergeCell ref="D29:E29"/>
    <mergeCell ref="F29:H29"/>
    <mergeCell ref="B32:H32"/>
    <mergeCell ref="D23:E23"/>
    <mergeCell ref="D24:E24"/>
    <mergeCell ref="D25:E25"/>
    <mergeCell ref="D26:E26"/>
    <mergeCell ref="D27:E27"/>
    <mergeCell ref="D28:E28"/>
    <mergeCell ref="B31:H3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39997558519241921"/>
  </sheetPr>
  <dimension ref="A1:AC109"/>
  <sheetViews>
    <sheetView showGridLines="0" zoomScale="90" zoomScaleNormal="90" zoomScaleSheetLayoutView="100" workbookViewId="0"/>
  </sheetViews>
  <sheetFormatPr defaultRowHeight="15" x14ac:dyDescent="0.25"/>
  <cols>
    <col min="1" max="1" width="2.85546875" style="4" customWidth="1"/>
    <col min="2" max="2" width="21.140625" style="4" customWidth="1"/>
    <col min="3" max="3" width="21.140625" style="3" customWidth="1"/>
    <col min="4" max="4" width="24.140625" style="4" customWidth="1"/>
    <col min="5" max="6" width="18.7109375" style="4" customWidth="1"/>
    <col min="7" max="7" width="22.7109375" style="4" customWidth="1"/>
    <col min="8" max="9" width="18.7109375" style="4" customWidth="1"/>
    <col min="10" max="10" width="22.7109375" style="4" customWidth="1"/>
    <col min="11" max="12" width="18.7109375" style="4" customWidth="1"/>
    <col min="13" max="14" width="25.7109375" style="4" customWidth="1"/>
    <col min="15" max="15" width="11.7109375" style="4" customWidth="1"/>
    <col min="16" max="30" width="6.5703125" style="4" customWidth="1"/>
    <col min="31" max="16384" width="9.140625" style="4"/>
  </cols>
  <sheetData>
    <row r="1" spans="2:29" ht="15.75" thickBot="1" x14ac:dyDescent="0.3">
      <c r="C1" s="4"/>
      <c r="O1" s="6"/>
      <c r="P1" s="6"/>
      <c r="Q1" s="6"/>
      <c r="R1" s="6"/>
      <c r="S1" s="6"/>
      <c r="T1" s="6"/>
      <c r="V1" s="6"/>
      <c r="W1" s="6"/>
      <c r="X1" s="6"/>
      <c r="Y1" s="6"/>
      <c r="Z1" s="6"/>
      <c r="AA1" s="6"/>
      <c r="AB1" s="6"/>
      <c r="AC1" s="6"/>
    </row>
    <row r="2" spans="2:29" ht="15.75" customHeight="1" x14ac:dyDescent="0.25">
      <c r="B2" s="194" t="str">
        <f>"Number of "&amp;selection!G17&amp;" diagnosed in "&amp;selection!D12&amp;" and recorded to have been treated with chemotherapy, tumour resection or radiotherapy in England by cancer site "</f>
        <v xml:space="preserve">Number of all malignant tumours (excl NMSC) diagnosed in 2013-2015 and recorded to have been treated with chemotherapy, tumour resection or radiotherapy in England by cancer site </v>
      </c>
      <c r="C2" s="195"/>
      <c r="D2" s="195"/>
      <c r="E2" s="195"/>
      <c r="F2" s="195"/>
      <c r="G2" s="195"/>
      <c r="H2" s="195"/>
      <c r="I2" s="195"/>
      <c r="J2" s="195"/>
      <c r="K2" s="195"/>
      <c r="L2" s="195"/>
      <c r="M2" s="195"/>
      <c r="N2" s="196"/>
      <c r="P2" s="7"/>
      <c r="Q2" s="7"/>
      <c r="R2" s="7"/>
      <c r="S2" s="7"/>
      <c r="T2" s="7"/>
      <c r="U2" s="6"/>
      <c r="V2" s="7"/>
      <c r="W2" s="7"/>
      <c r="X2" s="7"/>
      <c r="Y2" s="7"/>
      <c r="Z2" s="7"/>
      <c r="AA2" s="7"/>
      <c r="AB2" s="7"/>
      <c r="AC2" s="7"/>
    </row>
    <row r="3" spans="2:29" ht="15.75" customHeight="1" x14ac:dyDescent="0.25">
      <c r="B3" s="197"/>
      <c r="C3" s="198"/>
      <c r="D3" s="198"/>
      <c r="E3" s="198"/>
      <c r="F3" s="198"/>
      <c r="G3" s="198"/>
      <c r="H3" s="198"/>
      <c r="I3" s="198"/>
      <c r="J3" s="198"/>
      <c r="K3" s="198"/>
      <c r="L3" s="198"/>
      <c r="M3" s="198"/>
      <c r="N3" s="199"/>
      <c r="O3" s="7"/>
      <c r="P3" s="7"/>
      <c r="Q3" s="7"/>
      <c r="R3" s="7"/>
      <c r="S3" s="7"/>
      <c r="T3" s="7"/>
      <c r="V3" s="7"/>
      <c r="W3" s="7"/>
      <c r="X3" s="7"/>
      <c r="Y3" s="7"/>
      <c r="Z3" s="7"/>
      <c r="AA3" s="7"/>
      <c r="AB3" s="7"/>
      <c r="AC3" s="7"/>
    </row>
    <row r="4" spans="2:29" ht="15.75" customHeight="1" thickBot="1" x14ac:dyDescent="0.3">
      <c r="B4" s="200"/>
      <c r="C4" s="201"/>
      <c r="D4" s="201"/>
      <c r="E4" s="201"/>
      <c r="F4" s="201"/>
      <c r="G4" s="201"/>
      <c r="H4" s="201"/>
      <c r="I4" s="201"/>
      <c r="J4" s="201"/>
      <c r="K4" s="201"/>
      <c r="L4" s="201"/>
      <c r="M4" s="201"/>
      <c r="N4" s="202"/>
      <c r="O4" s="7"/>
      <c r="P4" s="7"/>
      <c r="Q4" s="7"/>
      <c r="R4" s="7"/>
      <c r="S4" s="7"/>
      <c r="T4" s="7"/>
      <c r="U4" s="3"/>
      <c r="V4" s="7"/>
      <c r="W4" s="7"/>
      <c r="X4" s="7"/>
      <c r="Y4" s="7"/>
      <c r="Z4" s="7"/>
      <c r="AA4" s="7"/>
      <c r="AB4" s="7"/>
      <c r="AC4" s="7"/>
    </row>
    <row r="5" spans="2:29" ht="15.75" customHeight="1" x14ac:dyDescent="0.25">
      <c r="B5" s="1" t="str">
        <f>"Proportion of "&amp;selection!G17&amp;" diagnosed in "&amp;selection!D12&amp;" - treatments are presented independently"</f>
        <v>Proportion of all malignant tumours (excl NMSC) diagnosed in 2013-2015 - treatments are presented independently</v>
      </c>
      <c r="C5" s="1">
        <v>0</v>
      </c>
      <c r="O5" s="7"/>
      <c r="P5" s="7"/>
      <c r="Q5" s="7"/>
      <c r="R5" s="7"/>
      <c r="S5" s="7"/>
      <c r="T5" s="7"/>
      <c r="U5" s="3"/>
      <c r="V5" s="7"/>
      <c r="W5" s="7"/>
      <c r="X5" s="7"/>
      <c r="Y5" s="7"/>
      <c r="Z5" s="7"/>
      <c r="AA5" s="7"/>
      <c r="AB5" s="7"/>
      <c r="AC5" s="7"/>
    </row>
    <row r="6" spans="2:29" ht="20.100000000000001" customHeight="1" x14ac:dyDescent="0.25">
      <c r="B6" s="18" t="s">
        <v>117</v>
      </c>
      <c r="D6" s="3"/>
      <c r="E6" s="3"/>
      <c r="F6" s="3"/>
      <c r="G6" s="3"/>
      <c r="H6" s="3"/>
      <c r="I6" s="3"/>
      <c r="J6" s="3"/>
      <c r="K6" s="3"/>
      <c r="L6" s="3"/>
      <c r="M6" s="3"/>
      <c r="N6" s="3"/>
      <c r="O6" s="3"/>
      <c r="P6" s="7"/>
      <c r="Q6" s="7"/>
      <c r="R6" s="7"/>
      <c r="S6" s="7"/>
      <c r="T6" s="7"/>
      <c r="U6" s="3"/>
      <c r="V6" s="7"/>
      <c r="W6" s="7"/>
      <c r="X6" s="7"/>
      <c r="Y6" s="7"/>
      <c r="Z6" s="7"/>
      <c r="AA6" s="7"/>
      <c r="AB6" s="7"/>
      <c r="AC6" s="7"/>
    </row>
    <row r="7" spans="2:29" s="5" customFormat="1" ht="20.100000000000001" customHeight="1" x14ac:dyDescent="0.2">
      <c r="B7" s="14"/>
      <c r="C7" s="14"/>
      <c r="D7" s="14"/>
      <c r="E7" s="14"/>
      <c r="F7" s="14"/>
      <c r="G7" s="14"/>
      <c r="H7" s="14"/>
      <c r="I7" s="14"/>
      <c r="J7" s="14"/>
      <c r="K7" s="14"/>
      <c r="L7" s="14"/>
      <c r="M7" s="14"/>
      <c r="N7" s="14"/>
      <c r="O7" s="14"/>
      <c r="P7" s="11"/>
      <c r="Q7" s="7"/>
      <c r="R7" s="7"/>
      <c r="S7" s="7"/>
      <c r="T7" s="7"/>
      <c r="V7" s="7"/>
      <c r="W7" s="7"/>
      <c r="X7" s="7"/>
      <c r="Y7" s="7"/>
      <c r="Z7" s="7"/>
      <c r="AA7" s="7"/>
      <c r="AB7" s="7"/>
      <c r="AC7" s="7"/>
    </row>
    <row r="8" spans="2:29" ht="20.100000000000001" customHeight="1" x14ac:dyDescent="0.25">
      <c r="B8" s="3"/>
      <c r="D8" s="3"/>
      <c r="E8" s="3"/>
      <c r="F8" s="3"/>
      <c r="G8" s="3"/>
      <c r="H8" s="3"/>
      <c r="I8" s="3"/>
      <c r="J8" s="3"/>
      <c r="K8" s="3"/>
      <c r="L8" s="3"/>
      <c r="M8" s="3"/>
      <c r="N8" s="3"/>
      <c r="O8" s="3"/>
    </row>
    <row r="9" spans="2:29" s="12" customFormat="1" ht="20.100000000000001" customHeight="1" x14ac:dyDescent="0.25">
      <c r="B9" s="69"/>
      <c r="C9" s="69"/>
      <c r="D9" s="69"/>
      <c r="E9" s="69"/>
      <c r="F9" s="69"/>
      <c r="G9" s="69"/>
      <c r="H9" s="69"/>
      <c r="I9" s="69"/>
      <c r="J9" s="69"/>
      <c r="K9" s="69"/>
      <c r="L9" s="69"/>
      <c r="M9" s="69"/>
      <c r="N9" s="69"/>
      <c r="O9" s="69"/>
      <c r="P9" s="4"/>
      <c r="Q9" s="4"/>
      <c r="R9" s="4"/>
      <c r="S9" s="4"/>
      <c r="T9" s="4"/>
      <c r="U9" s="4"/>
      <c r="V9" s="4"/>
      <c r="W9" s="4"/>
      <c r="X9" s="4"/>
      <c r="Y9" s="4"/>
      <c r="Z9" s="4"/>
      <c r="AA9" s="4"/>
      <c r="AB9" s="4"/>
      <c r="AC9" s="4"/>
    </row>
    <row r="10" spans="2:29" s="12" customFormat="1" ht="20.100000000000001" customHeight="1" x14ac:dyDescent="0.25">
      <c r="B10" s="69"/>
      <c r="C10" s="3"/>
      <c r="D10" s="69"/>
      <c r="E10" s="69"/>
      <c r="F10" s="69"/>
      <c r="G10" s="69"/>
      <c r="H10" s="69"/>
      <c r="I10" s="69"/>
      <c r="J10" s="69"/>
      <c r="K10" s="69"/>
      <c r="L10" s="69"/>
      <c r="M10" s="69"/>
      <c r="N10" s="69"/>
      <c r="O10" s="69"/>
      <c r="P10" s="13"/>
      <c r="Q10" s="13"/>
      <c r="R10" s="13"/>
      <c r="S10" s="13" t="s">
        <v>41</v>
      </c>
      <c r="T10" s="13"/>
      <c r="U10" s="4"/>
      <c r="V10" s="13"/>
      <c r="W10" s="13"/>
      <c r="X10" s="13"/>
      <c r="Y10" s="13"/>
      <c r="Z10" s="13"/>
      <c r="AA10" s="13"/>
      <c r="AB10" s="13"/>
      <c r="AC10" s="13"/>
    </row>
    <row r="11" spans="2:29" ht="20.100000000000001" customHeight="1" x14ac:dyDescent="0.25">
      <c r="B11" s="3"/>
      <c r="D11" s="3"/>
      <c r="E11" s="3"/>
      <c r="F11" s="3"/>
      <c r="G11" s="3"/>
      <c r="H11" s="3"/>
      <c r="I11" s="3"/>
      <c r="J11" s="3"/>
      <c r="K11" s="3"/>
      <c r="L11" s="3"/>
      <c r="M11" s="3"/>
      <c r="N11" s="3"/>
      <c r="O11" s="3"/>
    </row>
    <row r="12" spans="2:29" ht="20.100000000000001" customHeight="1" x14ac:dyDescent="0.25">
      <c r="B12" s="18"/>
      <c r="D12" s="3"/>
      <c r="E12" s="3"/>
      <c r="F12" s="3"/>
      <c r="G12" s="3"/>
      <c r="H12" s="3"/>
      <c r="I12" s="3"/>
      <c r="J12" s="3"/>
      <c r="K12" s="3"/>
      <c r="L12" s="3"/>
      <c r="M12" s="3"/>
      <c r="N12" s="3"/>
      <c r="O12" s="3"/>
    </row>
    <row r="13" spans="2:29" ht="19.5" customHeight="1" x14ac:dyDescent="0.25">
      <c r="D13" s="3"/>
      <c r="E13" s="3"/>
      <c r="F13" s="3"/>
      <c r="G13" s="3"/>
      <c r="H13" s="3"/>
      <c r="I13" s="3"/>
      <c r="J13" s="3"/>
      <c r="K13" s="3"/>
      <c r="L13" s="3"/>
      <c r="M13" s="3"/>
      <c r="N13" s="3"/>
      <c r="O13" s="3"/>
    </row>
    <row r="14" spans="2:29" ht="19.5" customHeight="1" x14ac:dyDescent="0.25">
      <c r="B14" s="3"/>
      <c r="D14" s="3"/>
      <c r="E14" s="3"/>
      <c r="F14" s="3"/>
      <c r="G14" s="3"/>
      <c r="H14" s="3"/>
      <c r="I14" s="3"/>
      <c r="J14" s="3"/>
      <c r="K14" s="3"/>
      <c r="L14" s="3"/>
      <c r="M14" s="3"/>
      <c r="N14" s="3"/>
      <c r="O14" s="3"/>
    </row>
    <row r="15" spans="2:29" ht="20.100000000000001" customHeight="1" x14ac:dyDescent="0.25">
      <c r="B15" s="3"/>
      <c r="D15" s="3"/>
      <c r="E15" s="3"/>
      <c r="F15" s="3"/>
      <c r="G15" s="3"/>
      <c r="H15" s="3"/>
      <c r="I15" s="3"/>
      <c r="J15" s="3"/>
      <c r="K15" s="3"/>
      <c r="L15" s="3"/>
      <c r="M15" s="3"/>
      <c r="N15" s="3"/>
      <c r="O15" s="3"/>
    </row>
    <row r="16" spans="2:29" ht="20.100000000000001" customHeight="1" x14ac:dyDescent="0.25">
      <c r="B16" s="3"/>
      <c r="D16" s="3"/>
      <c r="E16" s="3"/>
      <c r="F16" s="3"/>
      <c r="G16" s="3"/>
      <c r="H16" s="3"/>
      <c r="I16" s="3"/>
      <c r="J16" s="3"/>
      <c r="K16" s="3"/>
      <c r="L16" s="3"/>
      <c r="M16" s="3"/>
      <c r="N16" s="3"/>
      <c r="O16" s="3"/>
    </row>
    <row r="17" spans="2:15" ht="20.100000000000001" customHeight="1" x14ac:dyDescent="0.25">
      <c r="B17" s="3"/>
      <c r="D17" s="3"/>
      <c r="E17" s="3"/>
      <c r="F17" s="3"/>
      <c r="G17" s="3"/>
      <c r="H17" s="3"/>
      <c r="I17" s="3"/>
      <c r="J17" s="3"/>
      <c r="K17" s="3"/>
      <c r="L17" s="3"/>
      <c r="M17" s="3"/>
      <c r="N17" s="3"/>
      <c r="O17" s="3"/>
    </row>
    <row r="18" spans="2:15" ht="20.100000000000001" customHeight="1" x14ac:dyDescent="0.25">
      <c r="B18" s="3"/>
      <c r="D18" s="3"/>
      <c r="E18" s="3"/>
      <c r="F18" s="3"/>
      <c r="G18" s="3"/>
      <c r="H18" s="3"/>
      <c r="I18" s="3"/>
      <c r="J18" s="3"/>
      <c r="K18" s="3"/>
      <c r="L18" s="3"/>
      <c r="M18" s="3"/>
      <c r="N18" s="3"/>
      <c r="O18" s="3"/>
    </row>
    <row r="19" spans="2:15" ht="20.100000000000001" customHeight="1" x14ac:dyDescent="0.25">
      <c r="B19" s="3"/>
      <c r="D19" s="3"/>
      <c r="E19" s="3"/>
      <c r="F19" s="3"/>
      <c r="G19" s="3"/>
      <c r="H19" s="3"/>
      <c r="I19" s="3"/>
      <c r="J19" s="3"/>
      <c r="K19" s="3"/>
      <c r="L19" s="3"/>
      <c r="M19" s="3"/>
      <c r="N19" s="3"/>
      <c r="O19" s="3"/>
    </row>
    <row r="20" spans="2:15" ht="20.100000000000001" customHeight="1" x14ac:dyDescent="0.25">
      <c r="B20" s="3"/>
      <c r="D20" s="3"/>
      <c r="E20" s="3"/>
      <c r="F20" s="3"/>
      <c r="G20" s="3"/>
      <c r="H20" s="3"/>
      <c r="I20" s="3"/>
      <c r="J20" s="3"/>
      <c r="K20" s="3"/>
      <c r="L20" s="3"/>
      <c r="M20" s="3"/>
      <c r="N20" s="3"/>
      <c r="O20" s="3"/>
    </row>
    <row r="21" spans="2:15" ht="20.100000000000001" customHeight="1" x14ac:dyDescent="0.25">
      <c r="B21" s="3"/>
      <c r="D21" s="3"/>
      <c r="E21" s="3"/>
      <c r="F21" s="3"/>
      <c r="G21" s="3"/>
      <c r="H21" s="3"/>
      <c r="I21" s="3"/>
      <c r="J21" s="3"/>
      <c r="K21" s="3"/>
      <c r="L21" s="3"/>
      <c r="M21" s="3"/>
      <c r="N21" s="3"/>
      <c r="O21" s="3"/>
    </row>
    <row r="22" spans="2:15" ht="20.100000000000001" customHeight="1" x14ac:dyDescent="0.25">
      <c r="B22" s="3"/>
      <c r="D22" s="3"/>
      <c r="E22" s="3"/>
      <c r="F22" s="3"/>
      <c r="G22" s="3"/>
      <c r="H22" s="3"/>
      <c r="I22" s="3"/>
      <c r="J22" s="3"/>
      <c r="K22" s="3"/>
      <c r="L22" s="3"/>
      <c r="M22" s="3"/>
      <c r="N22" s="3"/>
      <c r="O22" s="3"/>
    </row>
    <row r="23" spans="2:15" ht="20.100000000000001" customHeight="1" x14ac:dyDescent="0.25">
      <c r="C23" s="4"/>
      <c r="D23" s="75" t="s">
        <v>178</v>
      </c>
    </row>
    <row r="24" spans="2:15" ht="20.100000000000001" customHeight="1" thickBot="1" x14ac:dyDescent="0.3"/>
    <row r="25" spans="2:15" s="38" customFormat="1" ht="19.5" thickBot="1" x14ac:dyDescent="0.35">
      <c r="B25" s="12"/>
      <c r="C25" s="12"/>
      <c r="D25" s="144" t="s">
        <v>154</v>
      </c>
      <c r="E25" s="145"/>
      <c r="F25" s="145"/>
      <c r="G25" s="145"/>
      <c r="H25" s="145"/>
      <c r="I25" s="145"/>
      <c r="J25" s="145"/>
      <c r="K25" s="145"/>
      <c r="L25" s="146"/>
      <c r="M25" s="12"/>
      <c r="N25" s="12"/>
    </row>
    <row r="26" spans="2:15" s="38" customFormat="1" ht="18.75" x14ac:dyDescent="0.3">
      <c r="B26" s="12"/>
      <c r="C26" s="12"/>
      <c r="D26" s="149" t="s">
        <v>42</v>
      </c>
      <c r="E26" s="147" t="s">
        <v>115</v>
      </c>
      <c r="F26" s="148"/>
      <c r="G26" s="150" t="s">
        <v>85</v>
      </c>
      <c r="H26" s="147" t="s">
        <v>115</v>
      </c>
      <c r="I26" s="148"/>
      <c r="J26" s="163" t="s">
        <v>43</v>
      </c>
      <c r="K26" s="147" t="s">
        <v>115</v>
      </c>
      <c r="L26" s="148"/>
      <c r="M26" s="150" t="s">
        <v>180</v>
      </c>
      <c r="N26" s="167" t="s">
        <v>177</v>
      </c>
    </row>
    <row r="27" spans="2:15" s="38" customFormat="1" ht="19.5" thickBot="1" x14ac:dyDescent="0.35">
      <c r="B27" s="12"/>
      <c r="C27" s="12"/>
      <c r="D27" s="161"/>
      <c r="E27" s="165" t="s">
        <v>155</v>
      </c>
      <c r="F27" s="166"/>
      <c r="G27" s="162"/>
      <c r="H27" s="165" t="s">
        <v>155</v>
      </c>
      <c r="I27" s="166"/>
      <c r="J27" s="164"/>
      <c r="K27" s="165" t="s">
        <v>155</v>
      </c>
      <c r="L27" s="166"/>
      <c r="M27" s="162"/>
      <c r="N27" s="168"/>
    </row>
    <row r="28" spans="2:15" s="38" customFormat="1" ht="18.75" x14ac:dyDescent="0.3">
      <c r="B28" s="149" t="s">
        <v>121</v>
      </c>
      <c r="C28" s="150"/>
      <c r="D28" s="153">
        <f>SUMIFS('data '!F:F,'data '!D:D,1)</f>
        <v>258082</v>
      </c>
      <c r="E28" s="155">
        <f>IF(D28=0,"",IFERROR(D28/$M28*100,""))</f>
        <v>28.540401141695671</v>
      </c>
      <c r="F28" s="156"/>
      <c r="G28" s="157">
        <f>SUMIFS('data '!F:F,'data '!E:E,1,'data '!A:A,"&lt;&gt;Other")</f>
        <v>312403</v>
      </c>
      <c r="H28" s="155">
        <f>IF(G28=0,"",IFERROR(G28/$N28*100,""))</f>
        <v>44.863121403553116</v>
      </c>
      <c r="I28" s="156"/>
      <c r="J28" s="157">
        <f>SUMIFS('data '!F:F,'data '!C:C,1)</f>
        <v>249688</v>
      </c>
      <c r="K28" s="155">
        <f>IF(J28=0,"",IFERROR(J28/$M28*100,""))</f>
        <v>27.612137538719121</v>
      </c>
      <c r="L28" s="156"/>
      <c r="M28" s="159">
        <f>SUM('data '!F:F)</f>
        <v>904269</v>
      </c>
      <c r="N28" s="169">
        <f>SUMIFS('data '!F:F,'data '!A:A,"&lt;&gt;Other")</f>
        <v>696347</v>
      </c>
    </row>
    <row r="29" spans="2:15" s="38" customFormat="1" ht="18.75" x14ac:dyDescent="0.3">
      <c r="B29" s="151"/>
      <c r="C29" s="152"/>
      <c r="D29" s="154"/>
      <c r="E29" s="117">
        <f>IFERROR(IF(OR(E28="",D28=0),"",ROUND((2*D28+1.96^2-(1.96*SQRT((1.96^2+4*D28*(1-(E28/100))))))/(2*($M28+(1.96^2))),3))*100,"")</f>
        <v>28.4</v>
      </c>
      <c r="F29" s="118">
        <f>IFERROR(IF(OR(E28="",D28=0),"",ROUND((2*D28+1.96^2+(1.96*SQRT((1.96^2+4*D28*(1-(E28/100))))))/(2*($M28+(1.96^2))),3))*100,"")</f>
        <v>28.599999999999998</v>
      </c>
      <c r="G29" s="158"/>
      <c r="H29" s="117">
        <f>IFERROR(IF(OR(H28="",G28=0),"",ROUND((2*G28+1.96^2-(1.96*SQRT((1.96^2+4*G28*(1-(H28/100))))))/(2*($N28+(1.96^2))),3))*100,"")</f>
        <v>44.7</v>
      </c>
      <c r="I29" s="118">
        <f>IFERROR(IF(OR(H28="",G28=0),"",ROUND((2*G28+1.96^2+(1.96*SQRT((1.96^2+4*G28*(1-(H28/100))))))/(2*($N28+(1.96^2))),3))*100,"")</f>
        <v>45</v>
      </c>
      <c r="J29" s="158"/>
      <c r="K29" s="117">
        <f>IFERROR(IF(OR(K28="",J28=0),"",ROUND((2*J28+1.96^2-(1.96*SQRT((1.96^2+4*J28*(1-(K28/100))))))/(2*($M28+(1.96^2))),3))*100,"")</f>
        <v>27.500000000000004</v>
      </c>
      <c r="L29" s="118">
        <f>IFERROR(IF(OR(K28="",J28=0),"",ROUND((2*J28+1.96^2+(1.96*SQRT((1.96^2+4*J28*(1-(K28/100))))))/(2*($M28+(1.96^2))),3))*100,"")</f>
        <v>27.700000000000003</v>
      </c>
      <c r="M29" s="160"/>
      <c r="N29" s="170"/>
    </row>
    <row r="30" spans="2:15" s="38" customFormat="1" ht="18.75" x14ac:dyDescent="0.3">
      <c r="B30" s="171" t="s">
        <v>2</v>
      </c>
      <c r="C30" s="172"/>
      <c r="D30" s="175">
        <f>SUMIFS('data '!F:F,'data '!D:D,1,'data '!A:A,$B30)</f>
        <v>9014</v>
      </c>
      <c r="E30" s="176">
        <f>IF(D30=0,"",IFERROR(D30/$M30*100,""))</f>
        <v>34.444019870080247</v>
      </c>
      <c r="F30" s="177"/>
      <c r="G30" s="175">
        <f>SUMIFS('data '!F:F,'data '!E:E,1,'data '!A:A,$B30)</f>
        <v>13207</v>
      </c>
      <c r="H30" s="176">
        <f>IF(G30=0,"",IFERROR(G30/$M30*100,""))</f>
        <v>50.466182651891479</v>
      </c>
      <c r="I30" s="177"/>
      <c r="J30" s="175">
        <f>SUMIFS('data '!F:F,'data '!C:C,1,'data '!A:A,$B30)</f>
        <v>5630</v>
      </c>
      <c r="K30" s="176">
        <f>IF(J30=0,"",IFERROR(J30/$M30*100,""))</f>
        <v>21.513183034008406</v>
      </c>
      <c r="L30" s="177"/>
      <c r="M30" s="178">
        <f>SUMIFS('data '!F:F,'data '!A:A,B30)</f>
        <v>26170</v>
      </c>
      <c r="N30" s="170">
        <f>M30</f>
        <v>26170</v>
      </c>
    </row>
    <row r="31" spans="2:15" s="38" customFormat="1" ht="18.75" x14ac:dyDescent="0.3">
      <c r="B31" s="173"/>
      <c r="C31" s="174"/>
      <c r="D31" s="158"/>
      <c r="E31" s="117">
        <f>IFERROR(IF(OR(E30="",D30=0),"",ROUND((2*D30+1.96^2-(1.96*SQRT((1.96^2+4*D30*(1-(E30/100))))))/(2*($M30+(1.96^2))),3))*100,"")</f>
        <v>33.900000000000006</v>
      </c>
      <c r="F31" s="118">
        <f>IFERROR(IF(OR(E30="",D30=0),"",ROUND((2*D30+1.96^2+(1.96*SQRT((1.96^2+4*D30*(1-(E30/100))))))/(2*($M30+(1.96^2))),3))*100,"")</f>
        <v>35</v>
      </c>
      <c r="G31" s="158"/>
      <c r="H31" s="117">
        <f>IFERROR(IF(OR(H30="",G30=0),"",ROUND((2*G30+1.96^2-(1.96*SQRT((1.96^2+4*G30*(1-(H30/100))))))/(2*($M30+(1.96^2))),3))*100,"")</f>
        <v>49.9</v>
      </c>
      <c r="I31" s="118">
        <f>IFERROR(IF(OR(H30="",G30=0),"",ROUND((2*G30+1.96^2+(1.96*SQRT((1.96^2+4*G30*(1-(H30/100))))))/(2*($M30+(1.96^2))),3))*100,"")</f>
        <v>51.1</v>
      </c>
      <c r="J31" s="158"/>
      <c r="K31" s="117">
        <f>IFERROR(IF(OR(K30="",J30=0),"",ROUND((2*J30+1.96^2-(1.96*SQRT((1.96^2+4*J30*(1-(K30/100))))))/(2*($M30+(1.96^2))),3))*100,"")</f>
        <v>21</v>
      </c>
      <c r="L31" s="118">
        <f>IFERROR(IF(OR(K30="",J30=0),"",ROUND((2*J30+1.96^2+(1.96*SQRT((1.96^2+4*J30*(1-(K30/100))))))/(2*($M30+(1.96^2))),3))*100,"")</f>
        <v>22</v>
      </c>
      <c r="M31" s="160"/>
      <c r="N31" s="170"/>
    </row>
    <row r="32" spans="2:15" s="38" customFormat="1" ht="18.75" x14ac:dyDescent="0.3">
      <c r="B32" s="171" t="s">
        <v>4</v>
      </c>
      <c r="C32" s="172"/>
      <c r="D32" s="175">
        <f>SUMIFS('data '!F:F,'data '!D:D,1,'data '!A:A,$B32)</f>
        <v>47028</v>
      </c>
      <c r="E32" s="176">
        <f>IF(D32=0,"",IFERROR(D32/$M32*100,""))</f>
        <v>34.132427548065408</v>
      </c>
      <c r="F32" s="177"/>
      <c r="G32" s="175">
        <f>SUMIFS('data '!F:F,'data '!E:E,1,'data '!A:A,$B32)</f>
        <v>111769</v>
      </c>
      <c r="H32" s="176">
        <f>IF(G32=0,"",IFERROR(G32/$M32*100,""))</f>
        <v>81.120764111161918</v>
      </c>
      <c r="I32" s="177"/>
      <c r="J32" s="175">
        <f>SUMIFS('data '!F:F,'data '!C:C,1,'data '!A:A,$B32)</f>
        <v>86792</v>
      </c>
      <c r="K32" s="176">
        <f>IF(J32=0,"",IFERROR(J32/$M32*100,""))</f>
        <v>62.992720331540632</v>
      </c>
      <c r="L32" s="177"/>
      <c r="M32" s="178">
        <f>SUMIFS('data '!F:F,'data '!A:A,B32)</f>
        <v>137781</v>
      </c>
      <c r="N32" s="170">
        <f t="shared" ref="N32" si="0">M32</f>
        <v>137781</v>
      </c>
    </row>
    <row r="33" spans="2:14" s="38" customFormat="1" ht="18.75" x14ac:dyDescent="0.3">
      <c r="B33" s="173"/>
      <c r="C33" s="174"/>
      <c r="D33" s="158"/>
      <c r="E33" s="117">
        <f>IFERROR(IF(OR(E32="",D32=0),"",ROUND((2*D32+1.96^2-(1.96*SQRT((1.96^2+4*D32*(1-(E32/100))))))/(2*($M32+(1.96^2))),3))*100,"")</f>
        <v>33.900000000000006</v>
      </c>
      <c r="F33" s="118">
        <f>IFERROR(IF(OR(E32="",D32=0),"",ROUND((2*D32+1.96^2+(1.96*SQRT((1.96^2+4*D32*(1-(E32/100))))))/(2*($M32+(1.96^2))),3))*100,"")</f>
        <v>34.4</v>
      </c>
      <c r="G33" s="158"/>
      <c r="H33" s="117">
        <f>IFERROR(IF(OR(H32="",G32=0),"",ROUND((2*G32+1.96^2-(1.96*SQRT((1.96^2+4*G32*(1-(H32/100))))))/(2*($M32+(1.96^2))),3))*100,"")</f>
        <v>80.900000000000006</v>
      </c>
      <c r="I33" s="118">
        <f>IFERROR(IF(OR(H32="",G32=0),"",ROUND((2*G32+1.96^2+(1.96*SQRT((1.96^2+4*G32*(1-(H32/100))))))/(2*($M32+(1.96^2))),3))*100,"")</f>
        <v>81.3</v>
      </c>
      <c r="J33" s="158"/>
      <c r="K33" s="117">
        <f>IFERROR(IF(OR(K32="",J32=0),"",ROUND((2*J32+1.96^2-(1.96*SQRT((1.96^2+4*J32*(1-(K32/100))))))/(2*($M32+(1.96^2))),3))*100,"")</f>
        <v>62.7</v>
      </c>
      <c r="L33" s="118">
        <f>IFERROR(IF(OR(K32="",J32=0),"",ROUND((2*J32+1.96^2+(1.96*SQRT((1.96^2+4*J32*(1-(K32/100))))))/(2*($M32+(1.96^2))),3))*100,"")</f>
        <v>63.2</v>
      </c>
      <c r="M33" s="160"/>
      <c r="N33" s="170"/>
    </row>
    <row r="34" spans="2:14" s="38" customFormat="1" ht="18.75" x14ac:dyDescent="0.3">
      <c r="B34" s="179" t="s">
        <v>15</v>
      </c>
      <c r="C34" s="180"/>
      <c r="D34" s="175">
        <f>SUMIFS('data '!F:F,'data '!D:D,1,'data '!A:A,$B34)</f>
        <v>2602</v>
      </c>
      <c r="E34" s="176">
        <f>IF(D34=0,"",IFERROR(D34/$M34*100,""))</f>
        <v>33.29920655234195</v>
      </c>
      <c r="F34" s="177"/>
      <c r="G34" s="175">
        <f>SUMIFS('data '!F:F,'data '!E:E,1,'data '!A:A,$B34)</f>
        <v>4164</v>
      </c>
      <c r="H34" s="176">
        <f>IF(G34=0,"",IFERROR(G34/$M34*100,""))</f>
        <v>53.288968518044534</v>
      </c>
      <c r="I34" s="177"/>
      <c r="J34" s="175">
        <f>SUMIFS('data '!F:F,'data '!C:C,1,'data '!A:A,$B34)</f>
        <v>3149</v>
      </c>
      <c r="K34" s="176">
        <f>IF(J34=0,"",IFERROR(J34/$M34*100,""))</f>
        <v>40.299462503199386</v>
      </c>
      <c r="L34" s="177"/>
      <c r="M34" s="178">
        <f>SUMIFS('data '!F:F,'data '!A:A,B34)</f>
        <v>7814</v>
      </c>
      <c r="N34" s="170">
        <f t="shared" ref="N34" si="1">M34</f>
        <v>7814</v>
      </c>
    </row>
    <row r="35" spans="2:14" s="38" customFormat="1" ht="18.75" x14ac:dyDescent="0.3">
      <c r="B35" s="179"/>
      <c r="C35" s="180"/>
      <c r="D35" s="158"/>
      <c r="E35" s="117">
        <f>IFERROR(IF(OR(E34="",D34=0),"",ROUND((2*D34+1.96^2-(1.96*SQRT((1.96^2+4*D34*(1-(E34/100))))))/(2*($M34+(1.96^2))),3))*100,"")</f>
        <v>32.300000000000004</v>
      </c>
      <c r="F35" s="118">
        <f>IFERROR(IF(OR(E34="",D34=0),"",ROUND((2*D34+1.96^2+(1.96*SQRT((1.96^2+4*D34*(1-(E34/100))))))/(2*($M34+(1.96^2))),3))*100,"")</f>
        <v>34.4</v>
      </c>
      <c r="G35" s="158"/>
      <c r="H35" s="117">
        <f>IFERROR(IF(OR(H34="",G34=0),"",ROUND((2*G34+1.96^2-(1.96*SQRT((1.96^2+4*G34*(1-(H34/100))))))/(2*($M34+(1.96^2))),3))*100,"")</f>
        <v>52.2</v>
      </c>
      <c r="I35" s="118">
        <f>IFERROR(IF(OR(H34="",G34=0),"",ROUND((2*G34+1.96^2+(1.96*SQRT((1.96^2+4*G34*(1-(H34/100))))))/(2*($M34+(1.96^2))),3))*100,"")</f>
        <v>54.400000000000006</v>
      </c>
      <c r="J35" s="158"/>
      <c r="K35" s="117">
        <f>IFERROR(IF(OR(K34="",J34=0),"",ROUND((2*J34+1.96^2-(1.96*SQRT((1.96^2+4*J34*(1-(K34/100))))))/(2*($M34+(1.96^2))),3))*100,"")</f>
        <v>39.200000000000003</v>
      </c>
      <c r="L35" s="118">
        <f>IFERROR(IF(OR(K34="",J34=0),"",ROUND((2*J34+1.96^2+(1.96*SQRT((1.96^2+4*J34*(1-(K34/100))))))/(2*($M34+(1.96^2))),3))*100,"")</f>
        <v>41.4</v>
      </c>
      <c r="M35" s="160"/>
      <c r="N35" s="170"/>
    </row>
    <row r="36" spans="2:14" s="38" customFormat="1" ht="18.75" x14ac:dyDescent="0.3">
      <c r="B36" s="181" t="s">
        <v>5</v>
      </c>
      <c r="C36" s="182"/>
      <c r="D36" s="175">
        <f>SUMIFS('data '!F:F,'data '!D:D,1,'data '!A:A,$B36)</f>
        <v>23618</v>
      </c>
      <c r="E36" s="176">
        <f>IF(D36=0,"",IFERROR(D36/$M36*100,""))</f>
        <v>31.260588733587465</v>
      </c>
      <c r="F36" s="177"/>
      <c r="G36" s="175">
        <f>SUMIFS('data '!F:F,'data '!E:E,1,'data '!A:A,$B36)</f>
        <v>49524</v>
      </c>
      <c r="H36" s="176">
        <f>IF(G36=0,"",IFERROR(G36/$M36*100,""))</f>
        <v>65.549555273189327</v>
      </c>
      <c r="I36" s="177"/>
      <c r="J36" s="175">
        <f>SUMIFS('data '!F:F,'data '!C:C,1,'data '!A:A,$B36)</f>
        <v>2525</v>
      </c>
      <c r="K36" s="176">
        <f>IF(J36=0,"",IFERROR(J36/$M36*100,""))</f>
        <v>3.3420690385429901</v>
      </c>
      <c r="L36" s="177"/>
      <c r="M36" s="178">
        <f>SUMIFS('data '!F:F,'data '!A:A,B36)</f>
        <v>75552</v>
      </c>
      <c r="N36" s="170">
        <f t="shared" ref="N36" si="2">M36</f>
        <v>75552</v>
      </c>
    </row>
    <row r="37" spans="2:14" s="38" customFormat="1" ht="18.75" x14ac:dyDescent="0.3">
      <c r="B37" s="181"/>
      <c r="C37" s="182"/>
      <c r="D37" s="158"/>
      <c r="E37" s="117">
        <f>IFERROR(IF(OR(E36="",D36=0),"",ROUND((2*D36+1.96^2-(1.96*SQRT((1.96^2+4*D36*(1-(E36/100))))))/(2*($M36+(1.96^2))),3))*100,"")</f>
        <v>30.9</v>
      </c>
      <c r="F37" s="118">
        <f>IFERROR(IF(OR(E36="",D36=0),"",ROUND((2*D36+1.96^2+(1.96*SQRT((1.96^2+4*D36*(1-(E36/100))))))/(2*($M36+(1.96^2))),3))*100,"")</f>
        <v>31.6</v>
      </c>
      <c r="G37" s="158"/>
      <c r="H37" s="117">
        <f>IFERROR(IF(OR(H36="",G36=0),"",ROUND((2*G36+1.96^2-(1.96*SQRT((1.96^2+4*G36*(1-(H36/100))))))/(2*($M36+(1.96^2))),3))*100,"")</f>
        <v>65.2</v>
      </c>
      <c r="I37" s="118">
        <f>IFERROR(IF(OR(H36="",G36=0),"",ROUND((2*G36+1.96^2+(1.96*SQRT((1.96^2+4*G36*(1-(H36/100))))))/(2*($M36+(1.96^2))),3))*100,"")</f>
        <v>65.900000000000006</v>
      </c>
      <c r="J37" s="158"/>
      <c r="K37" s="117">
        <f>IFERROR(IF(OR(K36="",J36=0),"",ROUND((2*J36+1.96^2-(1.96*SQRT((1.96^2+4*J36*(1-(K36/100))))))/(2*($M36+(1.96^2))),3))*100,"")</f>
        <v>3.2</v>
      </c>
      <c r="L37" s="118">
        <f>IFERROR(IF(OR(K36="",J36=0),"",ROUND((2*J36+1.96^2+(1.96*SQRT((1.96^2+4*J36*(1-(K36/100))))))/(2*($M36+(1.96^2))),3))*100,"")</f>
        <v>3.5000000000000004</v>
      </c>
      <c r="M37" s="160"/>
      <c r="N37" s="170"/>
    </row>
    <row r="38" spans="2:14" s="38" customFormat="1" ht="18.75" x14ac:dyDescent="0.3">
      <c r="B38" s="171" t="s">
        <v>18</v>
      </c>
      <c r="C38" s="183"/>
      <c r="D38" s="175">
        <f>SUMIFS('data '!F:F,'data '!D:D,1,'data '!A:A,$B38)</f>
        <v>633</v>
      </c>
      <c r="E38" s="176">
        <f>IF(D38=0,"",IFERROR(D38/$M38*100,""))</f>
        <v>40.707395498392287</v>
      </c>
      <c r="F38" s="177"/>
      <c r="G38" s="175">
        <f>SUMIFS('data '!F:F,'data '!E:E,1,'data '!A:A,$B38)</f>
        <v>501</v>
      </c>
      <c r="H38" s="176">
        <f>IF(G38=0,"",IFERROR(G38/$M38*100,""))</f>
        <v>32.218649517684888</v>
      </c>
      <c r="I38" s="177"/>
      <c r="J38" s="175">
        <f>SUMIFS('data '!F:F,'data '!C:C,1,'data '!A:A,$B38)</f>
        <v>1101</v>
      </c>
      <c r="K38" s="176">
        <f>IF(J38=0,"",IFERROR(J38/$M38*100,""))</f>
        <v>70.80385852090032</v>
      </c>
      <c r="L38" s="177"/>
      <c r="M38" s="178">
        <f>SUMIFS('data '!F:F,'data '!A:A,B38)</f>
        <v>1555</v>
      </c>
      <c r="N38" s="170">
        <f t="shared" ref="N38" si="3">M38</f>
        <v>1555</v>
      </c>
    </row>
    <row r="39" spans="2:14" s="38" customFormat="1" ht="18.75" x14ac:dyDescent="0.3">
      <c r="B39" s="173"/>
      <c r="C39" s="184"/>
      <c r="D39" s="158"/>
      <c r="E39" s="117">
        <f>IFERROR(IF(OR(E38="",D38=0),"",ROUND((2*D38+1.96^2-(1.96*SQRT((1.96^2+4*D38*(1-(E38/100))))))/(2*($M38+(1.96^2))),3))*100,"")</f>
        <v>38.299999999999997</v>
      </c>
      <c r="F39" s="118">
        <f>IFERROR(IF(OR(E38="",D38=0),"",ROUND((2*D38+1.96^2+(1.96*SQRT((1.96^2+4*D38*(1-(E38/100))))))/(2*($M38+(1.96^2))),3))*100,"")</f>
        <v>43.2</v>
      </c>
      <c r="G39" s="158"/>
      <c r="H39" s="117">
        <f>IFERROR(IF(OR(H38="",G38=0),"",ROUND((2*G38+1.96^2-(1.96*SQRT((1.96^2+4*G38*(1-(H38/100))))))/(2*($M38+(1.96^2))),3))*100,"")</f>
        <v>29.9</v>
      </c>
      <c r="I39" s="118">
        <f>IFERROR(IF(OR(H38="",G38=0),"",ROUND((2*G38+1.96^2+(1.96*SQRT((1.96^2+4*G38*(1-(H38/100))))))/(2*($M38+(1.96^2))),3))*100,"")</f>
        <v>34.599999999999994</v>
      </c>
      <c r="J39" s="158"/>
      <c r="K39" s="117">
        <f>IFERROR(IF(OR(K38="",J38=0),"",ROUND((2*J38+1.96^2-(1.96*SQRT((1.96^2+4*J38*(1-(K38/100))))))/(2*($M38+(1.96^2))),3))*100,"")</f>
        <v>68.5</v>
      </c>
      <c r="L39" s="118">
        <f>IFERROR(IF(OR(K38="",J38=0),"",ROUND((2*J38+1.96^2+(1.96*SQRT((1.96^2+4*J38*(1-(K38/100))))))/(2*($M38+(1.96^2))),3))*100,"")</f>
        <v>73</v>
      </c>
      <c r="M39" s="160"/>
      <c r="N39" s="170"/>
    </row>
    <row r="40" spans="2:14" s="38" customFormat="1" ht="18.75" x14ac:dyDescent="0.3">
      <c r="B40" s="185" t="s">
        <v>7</v>
      </c>
      <c r="C40" s="186"/>
      <c r="D40" s="175">
        <f>SUMIFS('data '!F:F,'data '!D:D,1,'data '!A:A,$B40)</f>
        <v>4166</v>
      </c>
      <c r="E40" s="176">
        <f>IF(D40=0,"",IFERROR(D40/$M40*100,""))</f>
        <v>13.005338244934912</v>
      </c>
      <c r="F40" s="177"/>
      <c r="G40" s="175">
        <f>SUMIFS('data '!F:F,'data '!E:E,1,'data '!A:A,$B40)</f>
        <v>18038</v>
      </c>
      <c r="H40" s="176">
        <f>IF(G40=0,"",IFERROR(G40/$M40*100,""))</f>
        <v>56.310679611650485</v>
      </c>
      <c r="I40" s="177"/>
      <c r="J40" s="175">
        <f>SUMIFS('data '!F:F,'data '!C:C,1,'data '!A:A,$B40)</f>
        <v>2482</v>
      </c>
      <c r="K40" s="176">
        <f>IF(J40=0,"",IFERROR(J40/$M40*100,""))</f>
        <v>7.7482596072799916</v>
      </c>
      <c r="L40" s="177"/>
      <c r="M40" s="178">
        <f>SUMIFS('data '!F:F,'data '!A:A,B40)</f>
        <v>32033</v>
      </c>
      <c r="N40" s="170">
        <f t="shared" ref="N40" si="4">M40</f>
        <v>32033</v>
      </c>
    </row>
    <row r="41" spans="2:14" s="38" customFormat="1" ht="18.75" x14ac:dyDescent="0.3">
      <c r="B41" s="187"/>
      <c r="C41" s="188"/>
      <c r="D41" s="158"/>
      <c r="E41" s="117">
        <f>IFERROR(IF(OR(E40="",D40=0),"",ROUND((2*D40+1.96^2-(1.96*SQRT((1.96^2+4*D40*(1-(E40/100))))))/(2*($M40+(1.96^2))),3))*100,"")</f>
        <v>12.6</v>
      </c>
      <c r="F41" s="118">
        <f>IFERROR(IF(OR(E40="",D40=0),"",ROUND((2*D40+1.96^2+(1.96*SQRT((1.96^2+4*D40*(1-(E40/100))))))/(2*($M40+(1.96^2))),3))*100,"")</f>
        <v>13.4</v>
      </c>
      <c r="G41" s="158"/>
      <c r="H41" s="117">
        <f>IFERROR(IF(OR(H40="",G40=0),"",ROUND((2*G40+1.96^2-(1.96*SQRT((1.96^2+4*G40*(1-(H40/100))))))/(2*($M40+(1.96^2))),3))*100,"")</f>
        <v>55.800000000000004</v>
      </c>
      <c r="I41" s="118">
        <f>IFERROR(IF(OR(H40="",G40=0),"",ROUND((2*G40+1.96^2+(1.96*SQRT((1.96^2+4*G40*(1-(H40/100))))))/(2*($M40+(1.96^2))),3))*100,"")</f>
        <v>56.899999999999991</v>
      </c>
      <c r="J41" s="158"/>
      <c r="K41" s="117">
        <f>IFERROR(IF(OR(K40="",J40=0),"",ROUND((2*J40+1.96^2-(1.96*SQRT((1.96^2+4*J40*(1-(K40/100))))))/(2*($M40+(1.96^2))),3))*100,"")</f>
        <v>7.5</v>
      </c>
      <c r="L41" s="118">
        <f>IFERROR(IF(OR(K40="",J40=0),"",ROUND((2*J40+1.96^2+(1.96*SQRT((1.96^2+4*J40*(1-(K40/100))))))/(2*($M40+(1.96^2))),3))*100,"")</f>
        <v>8</v>
      </c>
      <c r="M41" s="160"/>
      <c r="N41" s="170"/>
    </row>
    <row r="42" spans="2:14" s="38" customFormat="1" ht="18.75" x14ac:dyDescent="0.3">
      <c r="B42" s="185" t="s">
        <v>19</v>
      </c>
      <c r="C42" s="186"/>
      <c r="D42" s="175">
        <f>SUMIFS('data '!F:F,'data '!D:D,1,'data '!A:A,$B42)</f>
        <v>946</v>
      </c>
      <c r="E42" s="176">
        <f>IF(D42=0,"",IFERROR(D42/$M42*100,""))</f>
        <v>17.002156721782889</v>
      </c>
      <c r="F42" s="177"/>
      <c r="G42" s="175">
        <f>SUMIFS('data '!F:F,'data '!E:E,1,'data '!A:A,$B42)</f>
        <v>2631</v>
      </c>
      <c r="H42" s="176">
        <f>IF(G42=0,"",IFERROR(G42/$M42*100,""))</f>
        <v>47.286125089863404</v>
      </c>
      <c r="I42" s="177"/>
      <c r="J42" s="175">
        <f>SUMIFS('data '!F:F,'data '!C:C,1,'data '!A:A,$B42)</f>
        <v>3586</v>
      </c>
      <c r="K42" s="176">
        <f>IF(J42=0,"",IFERROR(J42/$M42*100,""))</f>
        <v>64.450035945363055</v>
      </c>
      <c r="L42" s="177"/>
      <c r="M42" s="178">
        <f>SUMIFS('data '!F:F,'data '!A:A,B42)</f>
        <v>5564</v>
      </c>
      <c r="N42" s="170">
        <f t="shared" ref="N42" si="5">M42</f>
        <v>5564</v>
      </c>
    </row>
    <row r="43" spans="2:14" s="38" customFormat="1" ht="18.75" x14ac:dyDescent="0.3">
      <c r="B43" s="187"/>
      <c r="C43" s="188"/>
      <c r="D43" s="158"/>
      <c r="E43" s="117">
        <f>IFERROR(IF(OR(E42="",D42=0),"",ROUND((2*D42+1.96^2-(1.96*SQRT((1.96^2+4*D42*(1-(E42/100))))))/(2*($M42+(1.96^2))),3))*100,"")</f>
        <v>16</v>
      </c>
      <c r="F43" s="118">
        <f>IFERROR(IF(OR(E42="",D42=0),"",ROUND((2*D42+1.96^2+(1.96*SQRT((1.96^2+4*D42*(1-(E42/100))))))/(2*($M42+(1.96^2))),3))*100,"")</f>
        <v>18</v>
      </c>
      <c r="G43" s="158"/>
      <c r="H43" s="117">
        <f>IFERROR(IF(OR(H42="",G42=0),"",ROUND((2*G42+1.96^2-(1.96*SQRT((1.96^2+4*G42*(1-(H42/100))))))/(2*($M42+(1.96^2))),3))*100,"")</f>
        <v>46</v>
      </c>
      <c r="I43" s="118">
        <f>IFERROR(IF(OR(H42="",G42=0),"",ROUND((2*G42+1.96^2+(1.96*SQRT((1.96^2+4*G42*(1-(H42/100))))))/(2*($M42+(1.96^2))),3))*100,"")</f>
        <v>48.6</v>
      </c>
      <c r="J43" s="158"/>
      <c r="K43" s="117">
        <f>IFERROR(IF(OR(K42="",J42=0),"",ROUND((2*J42+1.96^2-(1.96*SQRT((1.96^2+4*J42*(1-(K42/100))))))/(2*($M42+(1.96^2))),3))*100,"")</f>
        <v>63.2</v>
      </c>
      <c r="L43" s="118">
        <f>IFERROR(IF(OR(K42="",J42=0),"",ROUND((2*J42+1.96^2+(1.96*SQRT((1.96^2+4*J42*(1-(K42/100))))))/(2*($M42+(1.96^2))),3))*100,"")</f>
        <v>65.7</v>
      </c>
      <c r="M43" s="160"/>
      <c r="N43" s="170"/>
    </row>
    <row r="44" spans="2:14" s="38" customFormat="1" ht="18.75" x14ac:dyDescent="0.3">
      <c r="B44" s="185" t="s">
        <v>20</v>
      </c>
      <c r="C44" s="186"/>
      <c r="D44" s="175">
        <f>SUMIFS('data '!F:F,'data '!D:D,1,'data '!A:A,$B44)</f>
        <v>3445</v>
      </c>
      <c r="E44" s="176">
        <f>IF(D44=0,"",IFERROR(D44/$M44*100,""))</f>
        <v>24.095964188291248</v>
      </c>
      <c r="F44" s="177"/>
      <c r="G44" s="175">
        <f>SUMIFS('data '!F:F,'data '!E:E,1,'data '!A:A,$B44)</f>
        <v>2847</v>
      </c>
      <c r="H44" s="176">
        <f>IF(G44=0,"",IFERROR(G44/$M44*100,""))</f>
        <v>19.913268517870883</v>
      </c>
      <c r="I44" s="177"/>
      <c r="J44" s="175">
        <f>SUMIFS('data '!F:F,'data '!C:C,1,'data '!A:A,$B44)</f>
        <v>589</v>
      </c>
      <c r="K44" s="176">
        <f>IF(J44=0,"",IFERROR(J44/$M44*100,""))</f>
        <v>4.1197454011331045</v>
      </c>
      <c r="L44" s="177"/>
      <c r="M44" s="178">
        <f>SUMIFS('data '!F:F,'data '!A:A,B44)</f>
        <v>14297</v>
      </c>
      <c r="N44" s="170">
        <f t="shared" ref="N44" si="6">M44</f>
        <v>14297</v>
      </c>
    </row>
    <row r="45" spans="2:14" s="38" customFormat="1" ht="18.75" x14ac:dyDescent="0.3">
      <c r="B45" s="187"/>
      <c r="C45" s="188"/>
      <c r="D45" s="158"/>
      <c r="E45" s="117">
        <f>IFERROR(IF(OR(E44="",D44=0),"",ROUND((2*D44+1.96^2-(1.96*SQRT((1.96^2+4*D44*(1-(E44/100))))))/(2*($M44+(1.96^2))),3))*100,"")</f>
        <v>23.400000000000002</v>
      </c>
      <c r="F45" s="118">
        <f>IFERROR(IF(OR(E44="",D44=0),"",ROUND((2*D44+1.96^2+(1.96*SQRT((1.96^2+4*D44*(1-(E44/100))))))/(2*($M44+(1.96^2))),3))*100,"")</f>
        <v>24.8</v>
      </c>
      <c r="G45" s="158"/>
      <c r="H45" s="117">
        <f>IFERROR(IF(OR(H44="",G44=0),"",ROUND((2*G44+1.96^2-(1.96*SQRT((1.96^2+4*G44*(1-(H44/100))))))/(2*($M44+(1.96^2))),3))*100,"")</f>
        <v>19.3</v>
      </c>
      <c r="I45" s="118">
        <f>IFERROR(IF(OR(H44="",G44=0),"",ROUND((2*G44+1.96^2+(1.96*SQRT((1.96^2+4*G44*(1-(H44/100))))))/(2*($M44+(1.96^2))),3))*100,"")</f>
        <v>20.599999999999998</v>
      </c>
      <c r="J45" s="158"/>
      <c r="K45" s="117">
        <f>IFERROR(IF(OR(K44="",J44=0),"",ROUND((2*J44+1.96^2-(1.96*SQRT((1.96^2+4*J44*(1-(K44/100))))))/(2*($M44+(1.96^2))),3))*100,"")</f>
        <v>3.8</v>
      </c>
      <c r="L45" s="118">
        <f>IFERROR(IF(OR(K44="",J44=0),"",ROUND((2*J44+1.96^2+(1.96*SQRT((1.96^2+4*J44*(1-(K44/100))))))/(2*($M44+(1.96^2))),3))*100,"")</f>
        <v>4.5</v>
      </c>
      <c r="M45" s="160"/>
      <c r="N45" s="170"/>
    </row>
    <row r="46" spans="2:14" s="38" customFormat="1" ht="18.75" x14ac:dyDescent="0.3">
      <c r="B46" s="185" t="s">
        <v>114</v>
      </c>
      <c r="C46" s="186"/>
      <c r="D46" s="175">
        <f>SUMIFS('data '!F:F,'data '!D:D,1,'data '!A:A,$B46)</f>
        <v>25846</v>
      </c>
      <c r="E46" s="176">
        <f>IF(D46=0,"",IFERROR(D46/$M46*100,""))</f>
        <v>25.355622265387407</v>
      </c>
      <c r="F46" s="177"/>
      <c r="G46" s="175">
        <f>SUMIFS('data '!F:F,'data '!E:E,1,'data '!A:A,$B46)</f>
        <v>16299</v>
      </c>
      <c r="H46" s="176">
        <f>IF(G46=0,"",IFERROR(G46/$M46*100,""))</f>
        <v>15.989758078756843</v>
      </c>
      <c r="I46" s="177"/>
      <c r="J46" s="175">
        <f>SUMIFS('data '!F:F,'data '!C:C,1,'data '!A:A,$B46)</f>
        <v>27825</v>
      </c>
      <c r="K46" s="176">
        <f>IF(J46=0,"",IFERROR(J46/$M46*100,""))</f>
        <v>27.2970745776679</v>
      </c>
      <c r="L46" s="177"/>
      <c r="M46" s="178">
        <f>SUMIFS('data '!F:F,'data '!A:A,B46)</f>
        <v>101934</v>
      </c>
      <c r="N46" s="170">
        <f t="shared" ref="N46" si="7">M46</f>
        <v>101934</v>
      </c>
    </row>
    <row r="47" spans="2:14" s="38" customFormat="1" ht="18.75" x14ac:dyDescent="0.3">
      <c r="B47" s="187"/>
      <c r="C47" s="188"/>
      <c r="D47" s="158"/>
      <c r="E47" s="117">
        <f>IFERROR(IF(OR(E46="",D46=0),"",ROUND((2*D46+1.96^2-(1.96*SQRT((1.96^2+4*D46*(1-(E46/100))))))/(2*($M46+(1.96^2))),3))*100,"")</f>
        <v>25.1</v>
      </c>
      <c r="F47" s="118">
        <f>IFERROR(IF(OR(E46="",D46=0),"",ROUND((2*D46+1.96^2+(1.96*SQRT((1.96^2+4*D46*(1-(E46/100))))))/(2*($M46+(1.96^2))),3))*100,"")</f>
        <v>25.6</v>
      </c>
      <c r="G47" s="158"/>
      <c r="H47" s="117">
        <f>IFERROR(IF(OR(H46="",G46=0),"",ROUND((2*G46+1.96^2-(1.96*SQRT((1.96^2+4*G46*(1-(H46/100))))))/(2*($M46+(1.96^2))),3))*100,"")</f>
        <v>15.8</v>
      </c>
      <c r="I47" s="118">
        <f>IFERROR(IF(OR(H46="",G46=0),"",ROUND((2*G46+1.96^2+(1.96*SQRT((1.96^2+4*G46*(1-(H46/100))))))/(2*($M46+(1.96^2))),3))*100,"")</f>
        <v>16.2</v>
      </c>
      <c r="J47" s="158"/>
      <c r="K47" s="117">
        <f>IFERROR(IF(OR(K46="",J46=0),"",ROUND((2*J46+1.96^2-(1.96*SQRT((1.96^2+4*J46*(1-(K46/100))))))/(2*($M46+(1.96^2))),3))*100,"")</f>
        <v>27</v>
      </c>
      <c r="L47" s="118">
        <f>IFERROR(IF(OR(K46="",J46=0),"",ROUND((2*J46+1.96^2+(1.96*SQRT((1.96^2+4*J46*(1-(K46/100))))))/(2*($M46+(1.96^2))),3))*100,"")</f>
        <v>27.6</v>
      </c>
      <c r="M47" s="160"/>
      <c r="N47" s="170"/>
    </row>
    <row r="48" spans="2:14" s="38" customFormat="1" ht="18.75" x14ac:dyDescent="0.3">
      <c r="B48" s="185" t="s">
        <v>12</v>
      </c>
      <c r="C48" s="186"/>
      <c r="D48" s="175">
        <f>SUMIFS('data '!F:F,'data '!D:D,1,'data '!A:A,$B48)</f>
        <v>10010</v>
      </c>
      <c r="E48" s="176">
        <f>IF(D48=0,"",IFERROR(D48/$M48*100,""))</f>
        <v>44.851689219464106</v>
      </c>
      <c r="F48" s="177"/>
      <c r="G48" s="175">
        <f>SUMIFS('data '!F:F,'data '!E:E,1,'data '!A:A,$B48)</f>
        <v>4237</v>
      </c>
      <c r="H48" s="176">
        <f>IF(G48=0,"",IFERROR(G48/$M48*100,""))</f>
        <v>18.984676046240704</v>
      </c>
      <c r="I48" s="177"/>
      <c r="J48" s="175">
        <f>SUMIFS('data '!F:F,'data '!C:C,1,'data '!A:A,$B48)</f>
        <v>6756</v>
      </c>
      <c r="K48" s="176">
        <f>IF(J48=0,"",IFERROR(J48/$M48*100,""))</f>
        <v>30.271529706962991</v>
      </c>
      <c r="L48" s="177"/>
      <c r="M48" s="178">
        <f>SUMIFS('data '!F:F,'data '!A:A,B48)</f>
        <v>22318</v>
      </c>
      <c r="N48" s="170">
        <f t="shared" ref="N48" si="8">M48</f>
        <v>22318</v>
      </c>
    </row>
    <row r="49" spans="2:14" s="38" customFormat="1" ht="18.75" x14ac:dyDescent="0.3">
      <c r="B49" s="187"/>
      <c r="C49" s="188"/>
      <c r="D49" s="158"/>
      <c r="E49" s="117">
        <f>IFERROR(IF(OR(E48="",D48=0),"",ROUND((2*D48+1.96^2-(1.96*SQRT((1.96^2+4*D48*(1-(E48/100))))))/(2*($M48+(1.96^2))),3))*100,"")</f>
        <v>44.2</v>
      </c>
      <c r="F49" s="118">
        <f>IFERROR(IF(OR(E48="",D48=0),"",ROUND((2*D48+1.96^2+(1.96*SQRT((1.96^2+4*D48*(1-(E48/100))))))/(2*($M48+(1.96^2))),3))*100,"")</f>
        <v>45.5</v>
      </c>
      <c r="G49" s="158"/>
      <c r="H49" s="117">
        <f>IFERROR(IF(OR(H48="",G48=0),"",ROUND((2*G48+1.96^2-(1.96*SQRT((1.96^2+4*G48*(1-(H48/100))))))/(2*($M48+(1.96^2))),3))*100,"")</f>
        <v>18.5</v>
      </c>
      <c r="I49" s="118">
        <f>IFERROR(IF(OR(H48="",G48=0),"",ROUND((2*G48+1.96^2+(1.96*SQRT((1.96^2+4*G48*(1-(H48/100))))))/(2*($M48+(1.96^2))),3))*100,"")</f>
        <v>19.5</v>
      </c>
      <c r="J49" s="158"/>
      <c r="K49" s="117">
        <f>IFERROR(IF(OR(K48="",J48=0),"",ROUND((2*J48+1.96^2-(1.96*SQRT((1.96^2+4*J48*(1-(K48/100))))))/(2*($M48+(1.96^2))),3))*100,"")</f>
        <v>29.7</v>
      </c>
      <c r="L49" s="118">
        <f>IFERROR(IF(OR(K48="",J48=0),"",ROUND((2*J48+1.96^2+(1.96*SQRT((1.96^2+4*J48*(1-(K48/100))))))/(2*($M48+(1.96^2))),3))*100,"")</f>
        <v>30.9</v>
      </c>
      <c r="M49" s="160"/>
      <c r="N49" s="170"/>
    </row>
    <row r="50" spans="2:14" s="38" customFormat="1" ht="18.75" x14ac:dyDescent="0.3">
      <c r="B50" s="185" t="s">
        <v>16</v>
      </c>
      <c r="C50" s="186"/>
      <c r="D50" s="175">
        <f>SUMIFS('data '!F:F,'data '!D:D,1,'data '!A:A,$B50)</f>
        <v>1327</v>
      </c>
      <c r="E50" s="176">
        <f>IF(D50=0,"",IFERROR(D50/$M50*100,""))</f>
        <v>16.712846347607051</v>
      </c>
      <c r="F50" s="177"/>
      <c r="G50" s="175">
        <f>SUMIFS('data '!F:F,'data '!E:E,1,'data '!A:A,$B50)</f>
        <v>5924</v>
      </c>
      <c r="H50" s="176">
        <f>IF(G50=0,"",IFERROR(G50/$M50*100,""))</f>
        <v>74.609571788413092</v>
      </c>
      <c r="I50" s="177"/>
      <c r="J50" s="175">
        <f>SUMIFS('data '!F:F,'data '!C:C,1,'data '!A:A,$B50)</f>
        <v>3323</v>
      </c>
      <c r="K50" s="176">
        <f>IF(J50=0,"",IFERROR(J50/$M50*100,""))</f>
        <v>41.851385390428213</v>
      </c>
      <c r="L50" s="177"/>
      <c r="M50" s="178">
        <f>SUMIFS('data '!F:F,'data '!A:A,B50)</f>
        <v>7940</v>
      </c>
      <c r="N50" s="170">
        <f t="shared" ref="N50" si="9">M50</f>
        <v>7940</v>
      </c>
    </row>
    <row r="51" spans="2:14" s="38" customFormat="1" ht="18.75" x14ac:dyDescent="0.3">
      <c r="B51" s="187"/>
      <c r="C51" s="188"/>
      <c r="D51" s="158"/>
      <c r="E51" s="117">
        <f>IFERROR(IF(OR(E50="",D50=0),"",ROUND((2*D50+1.96^2-(1.96*SQRT((1.96^2+4*D50*(1-(E50/100))))))/(2*($M50+(1.96^2))),3))*100,"")</f>
        <v>15.9</v>
      </c>
      <c r="F51" s="118">
        <f>IFERROR(IF(OR(E50="",D50=0),"",ROUND((2*D50+1.96^2+(1.96*SQRT((1.96^2+4*D50*(1-(E50/100))))))/(2*($M50+(1.96^2))),3))*100,"")</f>
        <v>17.5</v>
      </c>
      <c r="G51" s="158"/>
      <c r="H51" s="117">
        <f>IFERROR(IF(OR(H50="",G50=0),"",ROUND((2*G50+1.96^2-(1.96*SQRT((1.96^2+4*G50*(1-(H50/100))))))/(2*($M50+(1.96^2))),3))*100,"")</f>
        <v>73.599999999999994</v>
      </c>
      <c r="I51" s="118">
        <f>IFERROR(IF(OR(H50="",G50=0),"",ROUND((2*G50+1.96^2+(1.96*SQRT((1.96^2+4*G50*(1-(H50/100))))))/(2*($M50+(1.96^2))),3))*100,"")</f>
        <v>75.599999999999994</v>
      </c>
      <c r="J51" s="158"/>
      <c r="K51" s="117">
        <f>IFERROR(IF(OR(K50="",J50=0),"",ROUND((2*J50+1.96^2-(1.96*SQRT((1.96^2+4*J50*(1-(K50/100))))))/(2*($M50+(1.96^2))),3))*100,"")</f>
        <v>40.799999999999997</v>
      </c>
      <c r="L51" s="118">
        <f>IFERROR(IF(OR(K50="",J50=0),"",ROUND((2*J50+1.96^2+(1.96*SQRT((1.96^2+4*J50*(1-(K50/100))))))/(2*($M50+(1.96^2))),3))*100,"")</f>
        <v>42.9</v>
      </c>
      <c r="M51" s="160"/>
      <c r="N51" s="170"/>
    </row>
    <row r="52" spans="2:14" s="38" customFormat="1" ht="18.75" x14ac:dyDescent="0.3">
      <c r="B52" s="185" t="s">
        <v>24</v>
      </c>
      <c r="C52" s="186"/>
      <c r="D52" s="175">
        <f>SUMIFS('data '!F:F,'data '!D:D,1,'data '!A:A,$B52)</f>
        <v>4461</v>
      </c>
      <c r="E52" s="176">
        <f>IF(D52=0,"",IFERROR(D52/$M52*100,""))</f>
        <v>60.381700054141852</v>
      </c>
      <c r="F52" s="177"/>
      <c r="G52" s="175">
        <f>SUMIFS('data '!F:F,'data '!E:E,1,'data '!A:A,$B52)</f>
        <v>2908</v>
      </c>
      <c r="H52" s="176">
        <f>IF(G52=0,"",IFERROR(G52/$M52*100,""))</f>
        <v>39.361126150514345</v>
      </c>
      <c r="I52" s="177"/>
      <c r="J52" s="175">
        <f>SUMIFS('data '!F:F,'data '!C:C,1,'data '!A:A,$B52)</f>
        <v>6220</v>
      </c>
      <c r="K52" s="176">
        <f>IF(J52=0,"",IFERROR(J52/$M52*100,""))</f>
        <v>84.190579317812663</v>
      </c>
      <c r="L52" s="177"/>
      <c r="M52" s="178">
        <f>SUMIFS('data '!F:F,'data '!A:A,B52)</f>
        <v>7388</v>
      </c>
      <c r="N52" s="170">
        <f t="shared" ref="N52" si="10">M52</f>
        <v>7388</v>
      </c>
    </row>
    <row r="53" spans="2:14" s="38" customFormat="1" ht="18.75" x14ac:dyDescent="0.3">
      <c r="B53" s="187"/>
      <c r="C53" s="188"/>
      <c r="D53" s="158"/>
      <c r="E53" s="117">
        <f>IFERROR(IF(OR(E52="",D52=0),"",ROUND((2*D52+1.96^2-(1.96*SQRT((1.96^2+4*D52*(1-(E52/100))))))/(2*($M52+(1.96^2))),3))*100,"")</f>
        <v>59.3</v>
      </c>
      <c r="F53" s="118">
        <f>IFERROR(IF(OR(E52="",D52=0),"",ROUND((2*D52+1.96^2+(1.96*SQRT((1.96^2+4*D52*(1-(E52/100))))))/(2*($M52+(1.96^2))),3))*100,"")</f>
        <v>61.5</v>
      </c>
      <c r="G53" s="158"/>
      <c r="H53" s="117">
        <f>IFERROR(IF(OR(H52="",G52=0),"",ROUND((2*G52+1.96^2-(1.96*SQRT((1.96^2+4*G52*(1-(H52/100))))))/(2*($M52+(1.96^2))),3))*100,"")</f>
        <v>38.299999999999997</v>
      </c>
      <c r="I53" s="118">
        <f>IFERROR(IF(OR(H52="",G52=0),"",ROUND((2*G52+1.96^2+(1.96*SQRT((1.96^2+4*G52*(1-(H52/100))))))/(2*($M52+(1.96^2))),3))*100,"")</f>
        <v>40.5</v>
      </c>
      <c r="J53" s="158"/>
      <c r="K53" s="117">
        <f>IFERROR(IF(OR(K52="",J52=0),"",ROUND((2*J52+1.96^2-(1.96*SQRT((1.96^2+4*J52*(1-(K52/100))))))/(2*($M52+(1.96^2))),3))*100,"")</f>
        <v>83.3</v>
      </c>
      <c r="L53" s="118">
        <f>IFERROR(IF(OR(K52="",J52=0),"",ROUND((2*J52+1.96^2+(1.96*SQRT((1.96^2+4*J52*(1-(K52/100))))))/(2*($M52+(1.96^2))),3))*100,"")</f>
        <v>85</v>
      </c>
      <c r="M53" s="160"/>
      <c r="N53" s="170"/>
    </row>
    <row r="54" spans="2:14" s="38" customFormat="1" ht="18.75" x14ac:dyDescent="0.3">
      <c r="B54" s="185" t="s">
        <v>23</v>
      </c>
      <c r="C54" s="186"/>
      <c r="D54" s="175">
        <f>SUMIFS('data '!F:F,'data '!D:D,1,'data '!A:A,$B54)</f>
        <v>1076</v>
      </c>
      <c r="E54" s="176">
        <f>IF(D54=0,"",IFERROR(D54/$M54*100,""))</f>
        <v>31.787296898079763</v>
      </c>
      <c r="F54" s="177"/>
      <c r="G54" s="175">
        <f>SUMIFS('data '!F:F,'data '!E:E,1,'data '!A:A,$B54)</f>
        <v>1193</v>
      </c>
      <c r="H54" s="176">
        <f>IF(G54=0,"",IFERROR(G54/$M54*100,""))</f>
        <v>35.243722304283601</v>
      </c>
      <c r="I54" s="177"/>
      <c r="J54" s="175">
        <f>SUMIFS('data '!F:F,'data '!C:C,1,'data '!A:A,$B54)</f>
        <v>2014</v>
      </c>
      <c r="K54" s="176">
        <f>IF(J54=0,"",IFERROR(J54/$M54*100,""))</f>
        <v>59.497784342688334</v>
      </c>
      <c r="L54" s="177"/>
      <c r="M54" s="178">
        <f>SUMIFS('data '!F:F,'data '!A:A,B54)</f>
        <v>3385</v>
      </c>
      <c r="N54" s="170">
        <f t="shared" ref="N54" si="11">M54</f>
        <v>3385</v>
      </c>
    </row>
    <row r="55" spans="2:14" s="38" customFormat="1" ht="18.75" x14ac:dyDescent="0.3">
      <c r="B55" s="187"/>
      <c r="C55" s="188"/>
      <c r="D55" s="158"/>
      <c r="E55" s="117">
        <f>IFERROR(IF(OR(E54="",D54=0),"",ROUND((2*D54+1.96^2-(1.96*SQRT((1.96^2+4*D54*(1-(E54/100))))))/(2*($M54+(1.96^2))),3))*100,"")</f>
        <v>30.2</v>
      </c>
      <c r="F55" s="118">
        <f>IFERROR(IF(OR(E54="",D54=0),"",ROUND((2*D54+1.96^2+(1.96*SQRT((1.96^2+4*D54*(1-(E54/100))))))/(2*($M54+(1.96^2))),3))*100,"")</f>
        <v>33.4</v>
      </c>
      <c r="G55" s="158"/>
      <c r="H55" s="117">
        <f>IFERROR(IF(OR(H54="",G54=0),"",ROUND((2*G54+1.96^2-(1.96*SQRT((1.96^2+4*G54*(1-(H54/100))))))/(2*($M54+(1.96^2))),3))*100,"")</f>
        <v>33.700000000000003</v>
      </c>
      <c r="I55" s="118">
        <f>IFERROR(IF(OR(H54="",G54=0),"",ROUND((2*G54+1.96^2+(1.96*SQRT((1.96^2+4*G54*(1-(H54/100))))))/(2*($M54+(1.96^2))),3))*100,"")</f>
        <v>36.9</v>
      </c>
      <c r="J55" s="158"/>
      <c r="K55" s="117">
        <f>IFERROR(IF(OR(K54="",J54=0),"",ROUND((2*J54+1.96^2-(1.96*SQRT((1.96^2+4*J54*(1-(K54/100))))))/(2*($M54+(1.96^2))),3))*100,"")</f>
        <v>57.8</v>
      </c>
      <c r="L55" s="118">
        <f>IFERROR(IF(OR(K54="",J54=0),"",ROUND((2*J54+1.96^2+(1.96*SQRT((1.96^2+4*J54*(1-(K54/100))))))/(2*($M54+(1.96^2))),3))*100,"")</f>
        <v>61.1</v>
      </c>
      <c r="M55" s="160"/>
      <c r="N55" s="170"/>
    </row>
    <row r="56" spans="2:14" s="38" customFormat="1" ht="18.75" x14ac:dyDescent="0.3">
      <c r="B56" s="185" t="s">
        <v>9</v>
      </c>
      <c r="C56" s="186"/>
      <c r="D56" s="175">
        <f>SUMIFS('data '!F:F,'data '!D:D,1,'data '!A:A,$B56)</f>
        <v>10885</v>
      </c>
      <c r="E56" s="176">
        <f>IF(D56=0,"",IFERROR(D56/$M56*100,""))</f>
        <v>53.523135172345974</v>
      </c>
      <c r="F56" s="177"/>
      <c r="G56" s="175">
        <f>SUMIFS('data '!F:F,'data '!E:E,1,'data '!A:A,$B56)</f>
        <v>13019</v>
      </c>
      <c r="H56" s="176">
        <f>IF(G56=0,"",IFERROR(G56/$M56*100,""))</f>
        <v>64.016324925013521</v>
      </c>
      <c r="I56" s="177"/>
      <c r="J56" s="175">
        <f>SUMIFS('data '!F:F,'data '!C:C,1,'data '!A:A,$B56)</f>
        <v>368</v>
      </c>
      <c r="K56" s="176">
        <f>IF(J56=0,"",IFERROR(J56/$M56*100,""))</f>
        <v>1.8095097605349855</v>
      </c>
      <c r="L56" s="177"/>
      <c r="M56" s="178">
        <f>SUMIFS('data '!F:F,'data '!A:A,B56)</f>
        <v>20337</v>
      </c>
      <c r="N56" s="170">
        <f t="shared" ref="N56" si="12">M56</f>
        <v>20337</v>
      </c>
    </row>
    <row r="57" spans="2:14" s="38" customFormat="1" ht="18.75" x14ac:dyDescent="0.3">
      <c r="B57" s="187"/>
      <c r="C57" s="188"/>
      <c r="D57" s="158"/>
      <c r="E57" s="117">
        <f>IFERROR(IF(OR(E56="",D56=0),"",ROUND((2*D56+1.96^2-(1.96*SQRT((1.96^2+4*D56*(1-(E56/100))))))/(2*($M56+(1.96^2))),3))*100,"")</f>
        <v>52.800000000000004</v>
      </c>
      <c r="F57" s="118">
        <f>IFERROR(IF(OR(E56="",D56=0),"",ROUND((2*D56+1.96^2+(1.96*SQRT((1.96^2+4*D56*(1-(E56/100))))))/(2*($M56+(1.96^2))),3))*100,"")</f>
        <v>54.2</v>
      </c>
      <c r="G57" s="158"/>
      <c r="H57" s="117">
        <f>IFERROR(IF(OR(H56="",G56=0),"",ROUND((2*G56+1.96^2-(1.96*SQRT((1.96^2+4*G56*(1-(H56/100))))))/(2*($M56+(1.96^2))),3))*100,"")</f>
        <v>63.4</v>
      </c>
      <c r="I57" s="118">
        <f>IFERROR(IF(OR(H56="",G56=0),"",ROUND((2*G56+1.96^2+(1.96*SQRT((1.96^2+4*G56*(1-(H56/100))))))/(2*($M56+(1.96^2))),3))*100,"")</f>
        <v>64.7</v>
      </c>
      <c r="J57" s="158"/>
      <c r="K57" s="117">
        <f>IFERROR(IF(OR(K56="",J56=0),"",ROUND((2*J56+1.96^2-(1.96*SQRT((1.96^2+4*J56*(1-(K56/100))))))/(2*($M56+(1.96^2))),3))*100,"")</f>
        <v>1.6</v>
      </c>
      <c r="L57" s="118">
        <f>IFERROR(IF(OR(K56="",J56=0),"",ROUND((2*J56+1.96^2+(1.96*SQRT((1.96^2+4*J56*(1-(K56/100))))))/(2*($M56+(1.96^2))),3))*100,"")</f>
        <v>2</v>
      </c>
      <c r="M57" s="160"/>
      <c r="N57" s="170"/>
    </row>
    <row r="58" spans="2:14" s="38" customFormat="1" ht="18.75" x14ac:dyDescent="0.3">
      <c r="B58" s="185" t="s">
        <v>14</v>
      </c>
      <c r="C58" s="186"/>
      <c r="D58" s="175">
        <f>SUMIFS('data '!F:F,'data '!D:D,1,'data '!A:A,$B58)</f>
        <v>7046</v>
      </c>
      <c r="E58" s="176">
        <f>IF(D58=0,"",IFERROR(D58/$M58*100,""))</f>
        <v>28.264270528300372</v>
      </c>
      <c r="F58" s="177"/>
      <c r="G58" s="175">
        <f>SUMIFS('data '!F:F,'data '!E:E,1,'data '!A:A,$B58)</f>
        <v>2408</v>
      </c>
      <c r="H58" s="176">
        <f>IF(G58=0,"",IFERROR(G58/$M58*100,""))</f>
        <v>9.6594327891211051</v>
      </c>
      <c r="I58" s="177"/>
      <c r="J58" s="175">
        <f>SUMIFS('data '!F:F,'data '!C:C,1,'data '!A:A,$B58)</f>
        <v>1247</v>
      </c>
      <c r="K58" s="176">
        <f>IF(J58=0,"",IFERROR(J58/$M58*100,""))</f>
        <v>5.0022062657948574</v>
      </c>
      <c r="L58" s="177"/>
      <c r="M58" s="178">
        <f>SUMIFS('data '!F:F,'data '!A:A,B58)</f>
        <v>24929</v>
      </c>
      <c r="N58" s="170">
        <f t="shared" ref="N58" si="13">M58</f>
        <v>24929</v>
      </c>
    </row>
    <row r="59" spans="2:14" s="38" customFormat="1" ht="18.75" x14ac:dyDescent="0.3">
      <c r="B59" s="187"/>
      <c r="C59" s="188"/>
      <c r="D59" s="158"/>
      <c r="E59" s="117">
        <f>IFERROR(IF(OR(E58="",D58=0),"",ROUND((2*D58+1.96^2-(1.96*SQRT((1.96^2+4*D58*(1-(E58/100))))))/(2*($M58+(1.96^2))),3))*100,"")</f>
        <v>27.700000000000003</v>
      </c>
      <c r="F59" s="118">
        <f>IFERROR(IF(OR(E58="",D58=0),"",ROUND((2*D58+1.96^2+(1.96*SQRT((1.96^2+4*D58*(1-(E58/100))))))/(2*($M58+(1.96^2))),3))*100,"")</f>
        <v>28.799999999999997</v>
      </c>
      <c r="G59" s="158"/>
      <c r="H59" s="117">
        <f>IFERROR(IF(OR(H58="",G58=0),"",ROUND((2*G58+1.96^2-(1.96*SQRT((1.96^2+4*G58*(1-(H58/100))))))/(2*($M58+(1.96^2))),3))*100,"")</f>
        <v>9.3000000000000007</v>
      </c>
      <c r="I59" s="118">
        <f>IFERROR(IF(OR(H58="",G58=0),"",ROUND((2*G58+1.96^2+(1.96*SQRT((1.96^2+4*G58*(1-(H58/100))))))/(2*($M58+(1.96^2))),3))*100,"")</f>
        <v>10</v>
      </c>
      <c r="J59" s="158"/>
      <c r="K59" s="117">
        <f>IFERROR(IF(OR(K58="",J58=0),"",ROUND((2*J58+1.96^2-(1.96*SQRT((1.96^2+4*J58*(1-(K58/100))))))/(2*($M58+(1.96^2))),3))*100,"")</f>
        <v>4.7</v>
      </c>
      <c r="L59" s="118">
        <f>IFERROR(IF(OR(K58="",J58=0),"",ROUND((2*J58+1.96^2+(1.96*SQRT((1.96^2+4*J58*(1-(K58/100))))))/(2*($M58+(1.96^2))),3))*100,"")</f>
        <v>5.3</v>
      </c>
      <c r="M59" s="160"/>
      <c r="N59" s="170"/>
    </row>
    <row r="60" spans="2:14" s="38" customFormat="1" ht="18.75" x14ac:dyDescent="0.3">
      <c r="B60" s="185" t="s">
        <v>11</v>
      </c>
      <c r="C60" s="186"/>
      <c r="D60" s="175">
        <f>SUMIFS('data '!F:F,'data '!D:D,1,'data '!A:A,$B60)</f>
        <v>4223</v>
      </c>
      <c r="E60" s="176">
        <f>IF(D60=0,"",IFERROR(D60/$M60*100,""))</f>
        <v>3.4314641617980453</v>
      </c>
      <c r="F60" s="177"/>
      <c r="G60" s="175">
        <f>SUMIFS('data '!F:F,'data '!E:E,1,'data '!A:A,$B60)</f>
        <v>19092</v>
      </c>
      <c r="H60" s="176">
        <f>IF(G60=0,"",IFERROR(G60/$M60*100,""))</f>
        <v>15.513500776000063</v>
      </c>
      <c r="I60" s="177"/>
      <c r="J60" s="175">
        <f>SUMIFS('data '!F:F,'data '!C:C,1,'data '!A:A,$B60)</f>
        <v>37038</v>
      </c>
      <c r="K60" s="176">
        <f>IF(J60=0,"",IFERROR(J60/$M60*100,""))</f>
        <v>30.095801473993838</v>
      </c>
      <c r="L60" s="177"/>
      <c r="M60" s="178">
        <f>SUMIFS('data '!F:F,'data '!A:A,B60)</f>
        <v>123067</v>
      </c>
      <c r="N60" s="170">
        <f t="shared" ref="N60" si="14">M60</f>
        <v>123067</v>
      </c>
    </row>
    <row r="61" spans="2:14" s="38" customFormat="1" ht="18.75" x14ac:dyDescent="0.3">
      <c r="B61" s="187"/>
      <c r="C61" s="188"/>
      <c r="D61" s="158"/>
      <c r="E61" s="117">
        <f>IFERROR(IF(OR(E60="",D60=0),"",ROUND((2*D60+1.96^2-(1.96*SQRT((1.96^2+4*D60*(1-(E60/100))))))/(2*($M60+(1.96^2))),3))*100,"")</f>
        <v>3.3000000000000003</v>
      </c>
      <c r="F61" s="118">
        <f>IFERROR(IF(OR(E60="",D60=0),"",ROUND((2*D60+1.96^2+(1.96*SQRT((1.96^2+4*D60*(1-(E60/100))))))/(2*($M60+(1.96^2))),3))*100,"")</f>
        <v>3.5000000000000004</v>
      </c>
      <c r="G61" s="158"/>
      <c r="H61" s="117">
        <f>IFERROR(IF(OR(H60="",G60=0),"",ROUND((2*G60+1.96^2-(1.96*SQRT((1.96^2+4*G60*(1-(H60/100))))))/(2*($M60+(1.96^2))),3))*100,"")</f>
        <v>15.299999999999999</v>
      </c>
      <c r="I61" s="118">
        <f>IFERROR(IF(OR(H60="",G60=0),"",ROUND((2*G60+1.96^2+(1.96*SQRT((1.96^2+4*G60*(1-(H60/100))))))/(2*($M60+(1.96^2))),3))*100,"")</f>
        <v>15.7</v>
      </c>
      <c r="J61" s="158"/>
      <c r="K61" s="117">
        <f>IFERROR(IF(OR(K60="",J60=0),"",ROUND((2*J60+1.96^2-(1.96*SQRT((1.96^2+4*J60*(1-(K60/100))))))/(2*($M60+(1.96^2))),3))*100,"")</f>
        <v>29.799999999999997</v>
      </c>
      <c r="L61" s="118">
        <f>IFERROR(IF(OR(K60="",J60=0),"",ROUND((2*J60+1.96^2+(1.96*SQRT((1.96^2+4*J60*(1-(K60/100))))))/(2*($M60+(1.96^2))),3))*100,"")</f>
        <v>30.4</v>
      </c>
      <c r="M61" s="160"/>
      <c r="N61" s="170"/>
    </row>
    <row r="62" spans="2:14" s="38" customFormat="1" ht="18.75" x14ac:dyDescent="0.3">
      <c r="B62" s="185" t="s">
        <v>6</v>
      </c>
      <c r="C62" s="186"/>
      <c r="D62" s="175">
        <f>SUMIFS('data '!F:F,'data '!D:D,1,'data '!A:A,$B62)</f>
        <v>11652</v>
      </c>
      <c r="E62" s="176">
        <f>IF(D62=0,"",IFERROR(D62/$M62*100,""))</f>
        <v>41.41313619562127</v>
      </c>
      <c r="F62" s="177"/>
      <c r="G62" s="175">
        <f>SUMIFS('data '!F:F,'data '!E:E,1,'data '!A:A,$B62)</f>
        <v>17784</v>
      </c>
      <c r="H62" s="176">
        <f>IF(G62=0,"",IFERROR(G62/$M62*100,""))</f>
        <v>63.207278930907016</v>
      </c>
      <c r="I62" s="177"/>
      <c r="J62" s="175">
        <f>SUMIFS('data '!F:F,'data '!C:C,1,'data '!A:A,$B62)</f>
        <v>11304</v>
      </c>
      <c r="K62" s="176">
        <f>IF(J62=0,"",IFERROR(J62/$M62*100,""))</f>
        <v>40.176286607904466</v>
      </c>
      <c r="L62" s="177"/>
      <c r="M62" s="178">
        <f>SUMIFS('data '!F:F,'data '!A:A,B62)</f>
        <v>28136</v>
      </c>
      <c r="N62" s="170">
        <f t="shared" ref="N62" si="15">M62</f>
        <v>28136</v>
      </c>
    </row>
    <row r="63" spans="2:14" s="38" customFormat="1" ht="18.75" x14ac:dyDescent="0.3">
      <c r="B63" s="187"/>
      <c r="C63" s="188"/>
      <c r="D63" s="158"/>
      <c r="E63" s="117">
        <f>IFERROR(IF(OR(E62="",D62=0),"",ROUND((2*D62+1.96^2-(1.96*SQRT((1.96^2+4*D62*(1-(E62/100))))))/(2*($M62+(1.96^2))),3))*100,"")</f>
        <v>40.799999999999997</v>
      </c>
      <c r="F63" s="118">
        <f>IFERROR(IF(OR(E62="",D62=0),"",ROUND((2*D62+1.96^2+(1.96*SQRT((1.96^2+4*D62*(1-(E62/100))))))/(2*($M62+(1.96^2))),3))*100,"")</f>
        <v>42</v>
      </c>
      <c r="G63" s="158"/>
      <c r="H63" s="117">
        <f>IFERROR(IF(OR(H62="",G62=0),"",ROUND((2*G62+1.96^2-(1.96*SQRT((1.96^2+4*G62*(1-(H62/100))))))/(2*($M62+(1.96^2))),3))*100,"")</f>
        <v>62.6</v>
      </c>
      <c r="I63" s="118">
        <f>IFERROR(IF(OR(H62="",G62=0),"",ROUND((2*G62+1.96^2+(1.96*SQRT((1.96^2+4*G62*(1-(H62/100))))))/(2*($M62+(1.96^2))),3))*100,"")</f>
        <v>63.800000000000004</v>
      </c>
      <c r="J63" s="158"/>
      <c r="K63" s="117">
        <f>IFERROR(IF(OR(K62="",J62=0),"",ROUND((2*J62+1.96^2-(1.96*SQRT((1.96^2+4*J62*(1-(K62/100))))))/(2*($M62+(1.96^2))),3))*100,"")</f>
        <v>39.6</v>
      </c>
      <c r="L63" s="118">
        <f>IFERROR(IF(OR(K62="",J62=0),"",ROUND((2*J62+1.96^2+(1.96*SQRT((1.96^2+4*J62*(1-(K62/100))))))/(2*($M62+(1.96^2))),3))*100,"")</f>
        <v>40.799999999999997</v>
      </c>
      <c r="M63" s="160"/>
      <c r="N63" s="170"/>
    </row>
    <row r="64" spans="2:14" s="38" customFormat="1" ht="18.75" x14ac:dyDescent="0.3">
      <c r="B64" s="185" t="s">
        <v>17</v>
      </c>
      <c r="C64" s="186"/>
      <c r="D64" s="175">
        <f>SUMIFS('data '!F:F,'data '!D:D,1,'data '!A:A,$B64)</f>
        <v>149</v>
      </c>
      <c r="E64" s="176">
        <f>IF(D64=0,"",IFERROR(D64/$M64*100,""))</f>
        <v>8.0410145709660021</v>
      </c>
      <c r="F64" s="177"/>
      <c r="G64" s="175">
        <f>SUMIFS('data '!F:F,'data '!E:E,1,'data '!A:A,$B64)</f>
        <v>1384</v>
      </c>
      <c r="H64" s="176">
        <f>IF(G64=0,"",IFERROR(G64/$M64*100,""))</f>
        <v>74.689692390717752</v>
      </c>
      <c r="I64" s="177"/>
      <c r="J64" s="175">
        <f>SUMIFS('data '!F:F,'data '!C:C,1,'data '!A:A,$B64)</f>
        <v>1037</v>
      </c>
      <c r="K64" s="176">
        <f>IF(J64=0,"",IFERROR(J64/$M64*100,""))</f>
        <v>55.963302752293572</v>
      </c>
      <c r="L64" s="177"/>
      <c r="M64" s="178">
        <f>SUMIFS('data '!F:F,'data '!A:A,B64)</f>
        <v>1853</v>
      </c>
      <c r="N64" s="170">
        <f t="shared" ref="N64" si="16">M64</f>
        <v>1853</v>
      </c>
    </row>
    <row r="65" spans="1:14" s="38" customFormat="1" ht="18.75" x14ac:dyDescent="0.3">
      <c r="B65" s="187"/>
      <c r="C65" s="188"/>
      <c r="D65" s="158"/>
      <c r="E65" s="117">
        <f>IFERROR(IF(OR(E64="",D64=0),"",ROUND((2*D64+1.96^2-(1.96*SQRT((1.96^2+4*D64*(1-(E64/100))))))/(2*($M64+(1.96^2))),3))*100,"")</f>
        <v>6.9</v>
      </c>
      <c r="F65" s="118">
        <f>IFERROR(IF(OR(E64="",D64=0),"",ROUND((2*D64+1.96^2+(1.96*SQRT((1.96^2+4*D64*(1-(E64/100))))))/(2*($M64+(1.96^2))),3))*100,"")</f>
        <v>9.4</v>
      </c>
      <c r="G65" s="158"/>
      <c r="H65" s="117">
        <f>IFERROR(IF(OR(H64="",G64=0),"",ROUND((2*G64+1.96^2-(1.96*SQRT((1.96^2+4*G64*(1-(H64/100))))))/(2*($M64+(1.96^2))),3))*100,"")</f>
        <v>72.7</v>
      </c>
      <c r="I65" s="118">
        <f>IFERROR(IF(OR(H64="",G64=0),"",ROUND((2*G64+1.96^2+(1.96*SQRT((1.96^2+4*G64*(1-(H64/100))))))/(2*($M64+(1.96^2))),3))*100,"")</f>
        <v>76.599999999999994</v>
      </c>
      <c r="J65" s="158"/>
      <c r="K65" s="117">
        <f>IFERROR(IF(OR(K64="",J64=0),"",ROUND((2*J64+1.96^2-(1.96*SQRT((1.96^2+4*J64*(1-(K64/100))))))/(2*($M64+(1.96^2))),3))*100,"")</f>
        <v>53.7</v>
      </c>
      <c r="L65" s="118">
        <f>IFERROR(IF(OR(K64="",J64=0),"",ROUND((2*J64+1.96^2+(1.96*SQRT((1.96^2+4*J64*(1-(K64/100))))))/(2*($M64+(1.96^2))),3))*100,"")</f>
        <v>58.199999999999996</v>
      </c>
      <c r="M65" s="160"/>
      <c r="N65" s="170"/>
    </row>
    <row r="66" spans="1:14" s="38" customFormat="1" ht="18.75" x14ac:dyDescent="0.3">
      <c r="B66" s="185" t="s">
        <v>113</v>
      </c>
      <c r="C66" s="186"/>
      <c r="D66" s="175">
        <f>SUMIFS('data '!F:F,'data '!D:D,1,'data '!A:A,$B66)</f>
        <v>7955</v>
      </c>
      <c r="E66" s="176">
        <f>IF(D66=0,"",IFERROR(D66/$M66*100,""))</f>
        <v>67.910192931534922</v>
      </c>
      <c r="F66" s="177"/>
      <c r="G66" s="175">
        <f>SUMIFS('data '!F:F,'data '!E:E,1,'data '!A:A,$B66)</f>
        <v>249</v>
      </c>
      <c r="H66" s="176">
        <f>IF(G66=0,"",IFERROR(G66/$M66*100,""))</f>
        <v>2.1256616015024759</v>
      </c>
      <c r="I66" s="177"/>
      <c r="J66" s="175">
        <f>SUMIFS('data '!F:F,'data '!C:C,1,'data '!A:A,$B66)</f>
        <v>4945</v>
      </c>
      <c r="K66" s="176">
        <f>IF(J66=0,"",IFERROR(J66/$M66*100,""))</f>
        <v>42.21444425473792</v>
      </c>
      <c r="L66" s="177"/>
      <c r="M66" s="178">
        <f>SUMIFS('data '!F:F,'data '!A:A,B66)</f>
        <v>11714</v>
      </c>
      <c r="N66" s="170">
        <f t="shared" ref="N66" si="17">M66</f>
        <v>11714</v>
      </c>
    </row>
    <row r="67" spans="1:14" s="38" customFormat="1" ht="18.75" x14ac:dyDescent="0.3">
      <c r="B67" s="187"/>
      <c r="C67" s="188"/>
      <c r="D67" s="158"/>
      <c r="E67" s="117">
        <f>IFERROR(IF(OR(E66="",D66=0),"",ROUND((2*D66+1.96^2-(1.96*SQRT((1.96^2+4*D66*(1-(E66/100))))))/(2*($M66+(1.96^2))),3))*100,"")</f>
        <v>67.100000000000009</v>
      </c>
      <c r="F67" s="118">
        <f>IFERROR(IF(OR(E66="",D66=0),"",ROUND((2*D66+1.96^2+(1.96*SQRT((1.96^2+4*D66*(1-(E66/100))))))/(2*($M66+(1.96^2))),3))*100,"")</f>
        <v>68.7</v>
      </c>
      <c r="G67" s="158"/>
      <c r="H67" s="117">
        <f>IFERROR(IF(OR(H66="",G66=0),"",ROUND((2*G66+1.96^2-(1.96*SQRT((1.96^2+4*G66*(1-(H66/100))))))/(2*($M66+(1.96^2))),3))*100,"")</f>
        <v>1.9</v>
      </c>
      <c r="I67" s="118">
        <f>IFERROR(IF(OR(H66="",G66=0),"",ROUND((2*G66+1.96^2+(1.96*SQRT((1.96^2+4*G66*(1-(H66/100))))))/(2*($M66+(1.96^2))),3))*100,"")</f>
        <v>2.4</v>
      </c>
      <c r="J67" s="158"/>
      <c r="K67" s="117">
        <f>IFERROR(IF(OR(K66="",J66=0),"",ROUND((2*J66+1.96^2-(1.96*SQRT((1.96^2+4*J66*(1-(K66/100))))))/(2*($M66+(1.96^2))),3))*100,"")</f>
        <v>41.3</v>
      </c>
      <c r="L67" s="118">
        <f>IFERROR(IF(OR(K66="",J66=0),"",ROUND((2*J66+1.96^2+(1.96*SQRT((1.96^2+4*J66*(1-(K66/100))))))/(2*($M66+(1.96^2))),3))*100,"")</f>
        <v>43.1</v>
      </c>
      <c r="M67" s="160"/>
      <c r="N67" s="170"/>
    </row>
    <row r="68" spans="1:14" s="38" customFormat="1" ht="18.75" x14ac:dyDescent="0.3">
      <c r="B68" s="185" t="s">
        <v>13</v>
      </c>
      <c r="C68" s="186"/>
      <c r="D68" s="175">
        <f>SUMIFS('data '!F:F,'data '!D:D,1,'data '!A:A,$B68)</f>
        <v>5840</v>
      </c>
      <c r="E68" s="176">
        <f>IF(D68=0,"",IFERROR(D68/$M68*100,""))</f>
        <v>35.110924066614565</v>
      </c>
      <c r="F68" s="177"/>
      <c r="G68" s="175">
        <f>SUMIFS('data '!F:F,'data '!E:E,1,'data '!A:A,$B68)</f>
        <v>3566</v>
      </c>
      <c r="H68" s="176">
        <f>IF(G68=0,"",IFERROR(G68/$M68*100,""))</f>
        <v>21.439307400949918</v>
      </c>
      <c r="I68" s="177"/>
      <c r="J68" s="175">
        <f>SUMIFS('data '!F:F,'data '!C:C,1,'data '!A:A,$B68)</f>
        <v>1794</v>
      </c>
      <c r="K68" s="176">
        <f>IF(J68=0,"",IFERROR(J68/$M68*100,""))</f>
        <v>10.785787290326459</v>
      </c>
      <c r="L68" s="177"/>
      <c r="M68" s="178">
        <f>SUMIFS('data '!F:F,'data '!A:A,B68)</f>
        <v>16633</v>
      </c>
      <c r="N68" s="170">
        <f t="shared" ref="N68" si="18">M68</f>
        <v>16633</v>
      </c>
    </row>
    <row r="69" spans="1:14" s="38" customFormat="1" ht="18.75" x14ac:dyDescent="0.3">
      <c r="B69" s="187"/>
      <c r="C69" s="188"/>
      <c r="D69" s="158"/>
      <c r="E69" s="117">
        <f>IFERROR(IF(OR(E68="",D68=0),"",ROUND((2*D68+1.96^2-(1.96*SQRT((1.96^2+4*D68*(1-(E68/100))))))/(2*($M68+(1.96^2))),3))*100,"")</f>
        <v>34.4</v>
      </c>
      <c r="F69" s="118">
        <f>IFERROR(IF(OR(E68="",D68=0),"",ROUND((2*D68+1.96^2+(1.96*SQRT((1.96^2+4*D68*(1-(E68/100))))))/(2*($M68+(1.96^2))),3))*100,"")</f>
        <v>35.799999999999997</v>
      </c>
      <c r="G69" s="158"/>
      <c r="H69" s="117">
        <f>IFERROR(IF(OR(H68="",G68=0),"",ROUND((2*G68+1.96^2-(1.96*SQRT((1.96^2+4*G68*(1-(H68/100))))))/(2*($M68+(1.96^2))),3))*100,"")</f>
        <v>20.8</v>
      </c>
      <c r="I69" s="118">
        <f>IFERROR(IF(OR(H68="",G68=0),"",ROUND((2*G68+1.96^2+(1.96*SQRT((1.96^2+4*G68*(1-(H68/100))))))/(2*($M68+(1.96^2))),3))*100,"")</f>
        <v>22.1</v>
      </c>
      <c r="J69" s="158"/>
      <c r="K69" s="117">
        <f>IFERROR(IF(OR(K68="",J68=0),"",ROUND((2*J68+1.96^2-(1.96*SQRT((1.96^2+4*J68*(1-(K68/100))))))/(2*($M68+(1.96^2))),3))*100,"")</f>
        <v>10.299999999999999</v>
      </c>
      <c r="L69" s="118">
        <f>IFERROR(IF(OR(K68="",J68=0),"",ROUND((2*J68+1.96^2+(1.96*SQRT((1.96^2+4*J68*(1-(K68/100))))))/(2*($M68+(1.96^2))),3))*100,"")</f>
        <v>11.3</v>
      </c>
      <c r="M69" s="160"/>
      <c r="N69" s="170"/>
    </row>
    <row r="70" spans="1:14" s="38" customFormat="1" ht="18.75" x14ac:dyDescent="0.3">
      <c r="B70" s="185" t="s">
        <v>10</v>
      </c>
      <c r="C70" s="186"/>
      <c r="D70" s="175">
        <f>SUMIFS('data '!F:F,'data '!D:D,1,'data '!A:A,$B70)</f>
        <v>3538</v>
      </c>
      <c r="E70" s="176">
        <f>IF(D70=0,"",IFERROR(D70/$M70*100,""))</f>
        <v>15.578354101536702</v>
      </c>
      <c r="F70" s="177"/>
      <c r="G70" s="175">
        <f>SUMIFS('data '!F:F,'data '!E:E,1,'data '!A:A,$B70)</f>
        <v>19141</v>
      </c>
      <c r="H70" s="176">
        <f>IF(G70=0,"",IFERROR(G70/$M70*100,""))</f>
        <v>84.280745013429609</v>
      </c>
      <c r="I70" s="177"/>
      <c r="J70" s="175">
        <f>SUMIFS('data '!F:F,'data '!C:C,1,'data '!A:A,$B70)</f>
        <v>4661</v>
      </c>
      <c r="K70" s="176">
        <f>IF(J70=0,"",IFERROR(J70/$M70*100,""))</f>
        <v>20.523094535687552</v>
      </c>
      <c r="L70" s="177"/>
      <c r="M70" s="178">
        <f>SUMIFS('data '!F:F,'data '!A:A,B70)</f>
        <v>22711</v>
      </c>
      <c r="N70" s="170">
        <f t="shared" ref="N70" si="19">M70</f>
        <v>22711</v>
      </c>
    </row>
    <row r="71" spans="1:14" s="38" customFormat="1" ht="18.75" x14ac:dyDescent="0.3">
      <c r="B71" s="187"/>
      <c r="C71" s="188"/>
      <c r="D71" s="158"/>
      <c r="E71" s="117">
        <f>IFERROR(IF(OR(E70="",D70=0),"",ROUND((2*D70+1.96^2-(1.96*SQRT((1.96^2+4*D70*(1-(E70/100))))))/(2*($M70+(1.96^2))),3))*100,"")</f>
        <v>15.1</v>
      </c>
      <c r="F71" s="118">
        <f>IFERROR(IF(OR(E70="",D70=0),"",ROUND((2*D70+1.96^2+(1.96*SQRT((1.96^2+4*D70*(1-(E70/100))))))/(2*($M70+(1.96^2))),3))*100,"")</f>
        <v>16.100000000000001</v>
      </c>
      <c r="G71" s="158"/>
      <c r="H71" s="117">
        <f>IFERROR(IF(OR(H70="",G70=0),"",ROUND((2*G70+1.96^2-(1.96*SQRT((1.96^2+4*G70*(1-(H70/100))))))/(2*($M70+(1.96^2))),3))*100,"")</f>
        <v>83.8</v>
      </c>
      <c r="I71" s="118">
        <f>IFERROR(IF(OR(H70="",G70=0),"",ROUND((2*G70+1.96^2+(1.96*SQRT((1.96^2+4*G70*(1-(H70/100))))))/(2*($M70+(1.96^2))),3))*100,"")</f>
        <v>84.7</v>
      </c>
      <c r="J71" s="158"/>
      <c r="K71" s="117">
        <f>IFERROR(IF(OR(K70="",J70=0),"",ROUND((2*J70+1.96^2-(1.96*SQRT((1.96^2+4*J70*(1-(K70/100))))))/(2*($M70+(1.96^2))),3))*100,"")</f>
        <v>20</v>
      </c>
      <c r="L71" s="118">
        <f>IFERROR(IF(OR(K70="",J70=0),"",ROUND((2*J70+1.96^2+(1.96*SQRT((1.96^2+4*J70*(1-(K70/100))))))/(2*($M70+(1.96^2))),3))*100,"")</f>
        <v>21.099999999999998</v>
      </c>
      <c r="M71" s="160"/>
      <c r="N71" s="170"/>
    </row>
    <row r="72" spans="1:14" s="38" customFormat="1" ht="18.75" x14ac:dyDescent="0.3">
      <c r="B72" s="185" t="s">
        <v>21</v>
      </c>
      <c r="C72" s="186"/>
      <c r="D72" s="175">
        <f>SUMIFS('data '!F:F,'data '!D:D,1,'data '!A:A,$B72)</f>
        <v>263</v>
      </c>
      <c r="E72" s="176">
        <f>IF(D72=0,"",IFERROR(D72/$M72*100,""))</f>
        <v>8.1273176761433863</v>
      </c>
      <c r="F72" s="177"/>
      <c r="G72" s="175">
        <f>SUMIFS('data '!F:F,'data '!E:E,1,'data '!A:A,$B72)</f>
        <v>2518</v>
      </c>
      <c r="H72" s="176">
        <f>IF(G72=0,"",IFERROR(G72/$M72*100,""))</f>
        <v>77.81211372064277</v>
      </c>
      <c r="I72" s="177"/>
      <c r="J72" s="175">
        <f>SUMIFS('data '!F:F,'data '!C:C,1,'data '!A:A,$B72)</f>
        <v>734</v>
      </c>
      <c r="K72" s="176">
        <f>IF(J72=0,"",IFERROR(J72/$M72*100,""))</f>
        <v>22.682323856613102</v>
      </c>
      <c r="L72" s="177"/>
      <c r="M72" s="178">
        <f>SUMIFS('data '!F:F,'data '!A:A,B72)</f>
        <v>3236</v>
      </c>
      <c r="N72" s="170">
        <f t="shared" ref="N72" si="20">M72</f>
        <v>3236</v>
      </c>
    </row>
    <row r="73" spans="1:14" s="38" customFormat="1" ht="18.75" x14ac:dyDescent="0.3">
      <c r="B73" s="187"/>
      <c r="C73" s="188"/>
      <c r="D73" s="158"/>
      <c r="E73" s="117">
        <f>IFERROR(IF(OR(E72="",D72=0),"",ROUND((2*D72+1.96^2-(1.96*SQRT((1.96^2+4*D72*(1-(E72/100))))))/(2*($M72+(1.96^2))),3))*100,"")</f>
        <v>7.1999999999999993</v>
      </c>
      <c r="F73" s="118">
        <f>IFERROR(IF(OR(E72="",D72=0),"",ROUND((2*D72+1.96^2+(1.96*SQRT((1.96^2+4*D72*(1-(E72/100))))))/(2*($M72+(1.96^2))),3))*100,"")</f>
        <v>9.1</v>
      </c>
      <c r="G73" s="158"/>
      <c r="H73" s="117">
        <f>IFERROR(IF(OR(H72="",G72=0),"",ROUND((2*G72+1.96^2-(1.96*SQRT((1.96^2+4*G72*(1-(H72/100))))))/(2*($M72+(1.96^2))),3))*100,"")</f>
        <v>76.3</v>
      </c>
      <c r="I73" s="118">
        <f>IFERROR(IF(OR(H72="",G72=0),"",ROUND((2*G72+1.96^2+(1.96*SQRT((1.96^2+4*G72*(1-(H72/100))))))/(2*($M72+(1.96^2))),3))*100,"")</f>
        <v>79.2</v>
      </c>
      <c r="J73" s="158"/>
      <c r="K73" s="117">
        <f>IFERROR(IF(OR(K72="",J72=0),"",ROUND((2*J72+1.96^2-(1.96*SQRT((1.96^2+4*J72*(1-(K72/100))))))/(2*($M72+(1.96^2))),3))*100,"")</f>
        <v>21.3</v>
      </c>
      <c r="L73" s="118">
        <f>IFERROR(IF(OR(K72="",J72=0),"",ROUND((2*J72+1.96^2+(1.96*SQRT((1.96^2+4*J72*(1-(K72/100))))))/(2*($M72+(1.96^2))),3))*100,"")</f>
        <v>24.2</v>
      </c>
      <c r="M73" s="160"/>
      <c r="N73" s="170"/>
    </row>
    <row r="74" spans="1:14" s="38" customFormat="1" ht="18.75" x14ac:dyDescent="0.3">
      <c r="B74" s="185" t="s">
        <v>22</v>
      </c>
      <c r="C74" s="186"/>
      <c r="D74" s="175">
        <f>SUMIFS('data '!F:F,'data '!D:D,1,'data '!A:A,$B74)</f>
        <v>72359</v>
      </c>
      <c r="E74" s="176">
        <f>IF(D74=0,"",IFERROR(D74/$M74*100,""))</f>
        <v>34.801031155914238</v>
      </c>
      <c r="F74" s="177"/>
      <c r="G74" s="175">
        <f>SUMIFS('data '!F:F,'data '!E:E,1,'data '!A:A,$B74)</f>
        <v>0</v>
      </c>
      <c r="H74" s="176" t="str">
        <f>IF(G74=0,"",IFERROR(G74/$M74*100,""))</f>
        <v/>
      </c>
      <c r="I74" s="177"/>
      <c r="J74" s="175">
        <f>SUMIFS('data '!F:F,'data '!C:C,1,'data '!A:A,$B74)</f>
        <v>34568</v>
      </c>
      <c r="K74" s="176">
        <f>IF(J74=0,"",IFERROR(J74/$M74*100,""))</f>
        <v>16.62546531872529</v>
      </c>
      <c r="L74" s="177"/>
      <c r="M74" s="178">
        <f>SUMIFS('data '!F:F,'data '!A:A,B74)</f>
        <v>207922</v>
      </c>
      <c r="N74" s="203">
        <f>M28-M74-N28</f>
        <v>0</v>
      </c>
    </row>
    <row r="75" spans="1:14" s="38" customFormat="1" ht="19.5" thickBot="1" x14ac:dyDescent="0.35">
      <c r="B75" s="190"/>
      <c r="C75" s="191"/>
      <c r="D75" s="192"/>
      <c r="E75" s="119">
        <f>IFERROR(IF(OR(E74="",D74=0),"",ROUND((2*D74+1.96^2-(1.96*SQRT((1.96^2+4*D74*(1-(E74/100))))))/(2*($M74+(1.96^2))),3))*100,"")</f>
        <v>34.599999999999994</v>
      </c>
      <c r="F75" s="120">
        <f>IFERROR(IF(OR(E74="",D74=0),"",ROUND((2*D74+1.96^2+(1.96*SQRT((1.96^2+4*D74*(1-(E74/100))))))/(2*($M74+(1.96^2))),3))*100,"")</f>
        <v>35</v>
      </c>
      <c r="G75" s="192"/>
      <c r="H75" s="119" t="str">
        <f>IFERROR(IF(OR(H74="",G74=0),"",ROUND((2*G74+1.96^2-(1.96*SQRT((1.96^2+4*G74*(1-(H74/100))))))/(2*($M74+(1.96^2))),3))*100,"")</f>
        <v/>
      </c>
      <c r="I75" s="120" t="str">
        <f>IFERROR(IF(OR(H74="",G74=0),"",ROUND((2*G74+1.96^2+(1.96*SQRT((1.96^2+4*G74*(1-(H74/100))))))/(2*($M74+(1.96^2))),3))*100,"")</f>
        <v/>
      </c>
      <c r="J75" s="192"/>
      <c r="K75" s="119">
        <f>IFERROR(IF(OR(K74="",J74=0),"",ROUND((2*J74+1.96^2-(1.96*SQRT((1.96^2+4*J74*(1-(K74/100))))))/(2*($M74+(1.96^2))),3))*100,"")</f>
        <v>16.5</v>
      </c>
      <c r="L75" s="120">
        <f>IFERROR(IF(OR(K74="",J74=0),"",ROUND((2*J74+1.96^2+(1.96*SQRT((1.96^2+4*J74*(1-(K74/100))))))/(2*($M74+(1.96^2))),3))*100,"")</f>
        <v>16.8</v>
      </c>
      <c r="M75" s="193"/>
      <c r="N75" s="204"/>
    </row>
    <row r="76" spans="1:14" x14ac:dyDescent="0.25">
      <c r="B76" s="52" t="s">
        <v>178</v>
      </c>
      <c r="C76" s="4"/>
    </row>
    <row r="77" spans="1:14" x14ac:dyDescent="0.25">
      <c r="B77" s="3"/>
      <c r="C77" s="4"/>
    </row>
    <row r="78" spans="1:14" x14ac:dyDescent="0.25">
      <c r="B78" s="3"/>
      <c r="C78" s="4"/>
    </row>
    <row r="79" spans="1:14" x14ac:dyDescent="0.25">
      <c r="B79" s="3"/>
      <c r="C79" s="4"/>
    </row>
    <row r="80" spans="1:14" s="1" customFormat="1" x14ac:dyDescent="0.25">
      <c r="A80" s="4"/>
      <c r="B80" s="19" t="s">
        <v>35</v>
      </c>
      <c r="C80" s="189" t="s">
        <v>44</v>
      </c>
      <c r="D80" s="189"/>
      <c r="E80" s="189"/>
      <c r="F80" s="189" t="s">
        <v>45</v>
      </c>
      <c r="G80" s="189"/>
      <c r="H80" s="189"/>
      <c r="I80" s="189" t="s">
        <v>0</v>
      </c>
      <c r="J80" s="189"/>
      <c r="K80" s="189"/>
      <c r="L80" s="20"/>
      <c r="M80" s="20"/>
    </row>
    <row r="81" spans="1:13" s="1" customFormat="1" x14ac:dyDescent="0.25">
      <c r="A81" s="4"/>
      <c r="B81" s="19"/>
      <c r="C81" s="21" t="s">
        <v>27</v>
      </c>
      <c r="D81" s="21" t="s">
        <v>26</v>
      </c>
      <c r="E81" s="21" t="s">
        <v>25</v>
      </c>
      <c r="F81" s="21" t="s">
        <v>27</v>
      </c>
      <c r="G81" s="21" t="s">
        <v>26</v>
      </c>
      <c r="H81" s="21" t="s">
        <v>25</v>
      </c>
      <c r="I81" s="21" t="s">
        <v>27</v>
      </c>
      <c r="J81" s="21" t="s">
        <v>26</v>
      </c>
      <c r="K81" s="21" t="s">
        <v>25</v>
      </c>
      <c r="L81" s="20"/>
      <c r="M81" s="20"/>
    </row>
    <row r="82" spans="1:13" s="1" customFormat="1" x14ac:dyDescent="0.25">
      <c r="A82" s="4"/>
      <c r="B82" s="19" t="s">
        <v>123</v>
      </c>
      <c r="C82" s="53">
        <f>E28</f>
        <v>28.540401141695671</v>
      </c>
      <c r="D82" s="53">
        <f>E28-E29</f>
        <v>0.14040114169567275</v>
      </c>
      <c r="E82" s="53">
        <f>F29-E28</f>
        <v>5.9598858304326541E-2</v>
      </c>
      <c r="F82" s="53">
        <f>H28</f>
        <v>44.863121403553116</v>
      </c>
      <c r="G82" s="53">
        <f>H28-H29</f>
        <v>0.163121403553113</v>
      </c>
      <c r="H82" s="53">
        <f>I29-H28</f>
        <v>0.13687859644688416</v>
      </c>
      <c r="I82" s="53">
        <f>K28</f>
        <v>27.612137538719121</v>
      </c>
      <c r="J82" s="53">
        <f>K28-K29</f>
        <v>0.11213753871911791</v>
      </c>
      <c r="K82" s="53">
        <f>L29-K28</f>
        <v>8.7862461280881377E-2</v>
      </c>
      <c r="L82" s="20"/>
      <c r="M82" s="20"/>
    </row>
    <row r="83" spans="1:13" s="1" customFormat="1" x14ac:dyDescent="0.25">
      <c r="A83" s="4"/>
      <c r="B83" s="20"/>
      <c r="C83" s="98"/>
      <c r="D83" s="98"/>
      <c r="E83" s="98"/>
      <c r="F83" s="98"/>
      <c r="G83" s="98"/>
      <c r="H83" s="98"/>
      <c r="I83" s="98"/>
      <c r="J83" s="98"/>
      <c r="K83" s="98"/>
      <c r="L83" s="20"/>
      <c r="M83" s="20"/>
    </row>
    <row r="84" spans="1:13" s="1" customFormat="1" x14ac:dyDescent="0.25">
      <c r="A84" s="4"/>
      <c r="B84" s="99" t="s">
        <v>2</v>
      </c>
      <c r="C84" s="85">
        <f>IF(OR(selection!$G$15="All malignant (excl NMSC)",selection!$G$15="Urological"),E30)</f>
        <v>34.444019870080247</v>
      </c>
      <c r="D84" s="85">
        <f>IF(OR(selection!$G$15="All malignant (excl NMSC)",selection!$G$15="Urological"),E30-E31)</f>
        <v>0.54401987008024122</v>
      </c>
      <c r="E84" s="85">
        <f>IF(OR(selection!$G$15="All malignant (excl NMSC)",selection!$G$15="Urological"),F31-E30)</f>
        <v>0.5559801299197531</v>
      </c>
      <c r="F84" s="85">
        <f>IF(OR(selection!$G$15="All malignant (excl NMSC)",selection!$G$15="Urological"),H30)</f>
        <v>50.466182651891479</v>
      </c>
      <c r="G84" s="85">
        <f>IF(OR(selection!$G$15="All malignant (excl NMSC)",selection!$G$15="Urological"),H30-H31)</f>
        <v>0.56618265189148076</v>
      </c>
      <c r="H84" s="85">
        <f>IF(OR(selection!$G$15="All malignant (excl NMSC)",selection!$G$15="Urological"),I31-H30)</f>
        <v>0.63381734810852208</v>
      </c>
      <c r="I84" s="85">
        <f>IF(OR(selection!$G$15="All malignant (excl NMSC)",selection!$G$15="Urological"),K30)</f>
        <v>21.513183034008406</v>
      </c>
      <c r="J84" s="85">
        <f>IF(OR(selection!$G$15="All malignant (excl NMSC)",selection!$G$15="Urological"),K30-K31)</f>
        <v>0.51318303400840648</v>
      </c>
      <c r="K84" s="85">
        <f>IF(OR(selection!$G$15="All malignant (excl NMSC)",selection!$G$15="Urological"),L31-K30)</f>
        <v>0.48681696599159352</v>
      </c>
      <c r="L84" s="20"/>
      <c r="M84" s="20"/>
    </row>
    <row r="85" spans="1:13" s="1" customFormat="1" x14ac:dyDescent="0.25">
      <c r="A85" s="4"/>
      <c r="B85" s="99" t="s">
        <v>4</v>
      </c>
      <c r="C85" s="85">
        <f>IF(OR(selection!$G$15="All malignant (excl NMSC)",(selection!$G$15="4 most common")),E32)</f>
        <v>34.132427548065408</v>
      </c>
      <c r="D85" s="85">
        <f>IF(OR(selection!$G$15="All malignant (excl NMSC)",(selection!$G$15="4 most common")),E32-E33)</f>
        <v>0.23242754806540233</v>
      </c>
      <c r="E85" s="85">
        <f>IF(OR(selection!$G$15="All malignant (excl NMSC)",(selection!$G$15="4 most common")),F33-E32)</f>
        <v>0.26757245193459056</v>
      </c>
      <c r="F85" s="85">
        <f>IF(OR(selection!$G$15="All malignant (excl NMSC)",(selection!$G$15="4 most common")),H32)</f>
        <v>81.120764111161918</v>
      </c>
      <c r="G85" s="85">
        <f>IF(OR(selection!$G$15="All malignant (excl NMSC)",(selection!$G$15="4 most common")),H32-H33)</f>
        <v>0.22076411116191252</v>
      </c>
      <c r="H85" s="85">
        <f>IF(OR(selection!$G$15="All malignant (excl NMSC)",(selection!$G$15="4 most common")),I33-H32)</f>
        <v>0.17923588883807895</v>
      </c>
      <c r="I85" s="85">
        <f>IF(OR(selection!$G$15="All malignant (excl NMSC)",(selection!$G$15="4 most common")),K32)</f>
        <v>62.992720331540632</v>
      </c>
      <c r="J85" s="85">
        <f>IF(OR(selection!$G$15="All malignant (excl NMSC)",(selection!$G$15="4 most common")),K32-K33)</f>
        <v>0.29272033154062882</v>
      </c>
      <c r="K85" s="85">
        <f>IF(OR(selection!$G$15="All malignant (excl NMSC)",(selection!$G$15="4 most common")),L33-K32)</f>
        <v>0.20727966845937118</v>
      </c>
      <c r="L85" s="20"/>
      <c r="M85" s="20"/>
    </row>
    <row r="86" spans="1:13" s="1" customFormat="1" x14ac:dyDescent="0.25">
      <c r="A86" s="4"/>
      <c r="B86" s="99" t="s">
        <v>15</v>
      </c>
      <c r="C86" s="85">
        <f>IF(OR(selection!$G$15="All malignant (excl NMSC)",selection!G15="Gynaecological"),E34)</f>
        <v>33.29920655234195</v>
      </c>
      <c r="D86" s="85">
        <f>IF(OR(selection!$G$15="All malignant (excl NMSC)",selection!G15="Gynaecological"),E34-E35)</f>
        <v>0.99920655234194555</v>
      </c>
      <c r="E86" s="85">
        <f>IF(OR(selection!$G$15="All malignant (excl NMSC)",selection!G15="Gynaecological"),F35-E34)</f>
        <v>1.1007934476580488</v>
      </c>
      <c r="F86" s="85">
        <f>IF(OR(selection!$G$15="All malignant (excl NMSC)",selection!G15="Gynaecological"),H34)</f>
        <v>53.288968518044534</v>
      </c>
      <c r="G86" s="85">
        <f>IF(OR(selection!$G$15="All malignant (excl NMSC)",selection!G15="Gynaecological"),H34-H35)</f>
        <v>1.0889685180445312</v>
      </c>
      <c r="H86" s="85">
        <f>IF(OR(selection!$G$15="All malignant (excl NMSC)",selection!G15="Gynaecological"),I35-H34)</f>
        <v>1.1110314819554716</v>
      </c>
      <c r="I86" s="85">
        <f>IF(OR(selection!$G$15="All malignant (excl NMSC)",selection!G15="Gynaecological"),K34)</f>
        <v>40.299462503199386</v>
      </c>
      <c r="J86" s="85">
        <f>IF(OR(selection!$G$15="All malignant (excl NMSC)",selection!G15="Gynaecological"),K34-K35)</f>
        <v>1.0994625031993834</v>
      </c>
      <c r="K86" s="85">
        <f>IF(OR(selection!$G$15="All malignant (excl NMSC)",selection!G15="Gynaecological"),L35-K34)</f>
        <v>1.1005374968006123</v>
      </c>
      <c r="L86" s="20"/>
      <c r="M86" s="20"/>
    </row>
    <row r="87" spans="1:13" s="1" customFormat="1" x14ac:dyDescent="0.25">
      <c r="A87" s="4"/>
      <c r="B87" s="99" t="s">
        <v>5</v>
      </c>
      <c r="C87" s="85">
        <f>IF(OR(selection!$G$15="All malignant (excl NMSC)",selection!$G$15="Colorectal",(selection!$G$15="4 most common")),E36)</f>
        <v>31.260588733587465</v>
      </c>
      <c r="D87" s="85">
        <f>IF(OR(selection!$G$15="All malignant (excl NMSC)",selection!$G$15="Colorectal",(selection!$G$15="4 most common")),E36-E37)</f>
        <v>0.36058873358746624</v>
      </c>
      <c r="E87" s="85">
        <f>IF(OR(selection!$G$15="All malignant (excl NMSC)",selection!$G$15="Colorectal",(selection!$G$15="4 most common")),F37-E36)</f>
        <v>0.33941126641253661</v>
      </c>
      <c r="F87" s="85">
        <f>IF(OR(selection!$G$15="All malignant (excl NMSC)",selection!$G$15="Colorectal",(selection!$G$15="4 most common")),H36)</f>
        <v>65.549555273189327</v>
      </c>
      <c r="G87" s="85">
        <f>IF(OR(selection!$G$15="All malignant (excl NMSC)",selection!$G$15="Colorectal",(selection!$G$15="4 most common")),H36-H37)</f>
        <v>0.34955527318932411</v>
      </c>
      <c r="H87" s="85">
        <f>IF(OR(selection!$G$15="All malignant (excl NMSC)",selection!$G$15="Colorectal",(selection!$G$15="4 most common")),I37-H36)</f>
        <v>0.35044472681067873</v>
      </c>
      <c r="I87" s="85">
        <f>IF(OR(selection!$G$15="All malignant (excl NMSC)",selection!$G$15="Colorectal",(selection!$G$15="4 most common")),K36)</f>
        <v>3.3420690385429901</v>
      </c>
      <c r="J87" s="85">
        <f>IF(OR(selection!$G$15="All malignant (excl NMSC)",selection!$G$15="Colorectal",(selection!$G$15="4 most common")),K36-K37)</f>
        <v>0.14206903854298991</v>
      </c>
      <c r="K87" s="85">
        <f>IF(OR(selection!$G$15="All malignant (excl NMSC)",selection!$G$15="Colorectal",(selection!$G$15="4 most common")),L37-K36)</f>
        <v>0.15793096145701035</v>
      </c>
      <c r="L87" s="20"/>
      <c r="M87" s="20"/>
    </row>
    <row r="88" spans="1:13" s="1" customFormat="1" x14ac:dyDescent="0.25">
      <c r="A88" s="4"/>
      <c r="B88" s="99" t="s">
        <v>18</v>
      </c>
      <c r="C88" s="85">
        <f>IF(OR(selection!$G$15="All malignant (excl NMSC)",selection!$G$15="Head and neck"),E38)</f>
        <v>40.707395498392287</v>
      </c>
      <c r="D88" s="85">
        <f>IF(OR(selection!$G$15="All malignant (excl NMSC)",selection!$G$15="Head and neck"),E38-E39)</f>
        <v>2.4073954983922903</v>
      </c>
      <c r="E88" s="85">
        <f>IF(OR(selection!$G$15="All malignant (excl NMSC)",selection!$G$15="Head and neck"),F39-E38)</f>
        <v>2.4926045016077154</v>
      </c>
      <c r="F88" s="85">
        <f>IF(OR(selection!$G$15="All malignant (excl NMSC)",selection!$G$15="Head and neck"),H38)</f>
        <v>32.218649517684888</v>
      </c>
      <c r="G88" s="85">
        <f>IF(OR(selection!$G$15="All malignant (excl NMSC)",selection!$G$15="Head and neck"),H38-H39)</f>
        <v>2.3186495176848894</v>
      </c>
      <c r="H88" s="85">
        <f>IF(OR(selection!$G$15="All malignant (excl NMSC)",selection!$G$15="Head and neck"),I39-H38)</f>
        <v>2.3813504823151064</v>
      </c>
      <c r="I88" s="85">
        <f>IF(OR(selection!$G$15="All malignant (excl NMSC)",selection!$G$15="Head and neck"),K38)</f>
        <v>70.80385852090032</v>
      </c>
      <c r="J88" s="85">
        <f>IF(OR(selection!$G$15="All malignant (excl NMSC)",selection!$G$15="Head and neck"),K38-K39)</f>
        <v>2.3038585209003202</v>
      </c>
      <c r="K88" s="85">
        <f>IF(OR(selection!$G$15="All malignant (excl NMSC)",selection!$G$15="Head and neck"),L39-K38)</f>
        <v>2.1961414790996798</v>
      </c>
    </row>
    <row r="89" spans="1:13" s="1" customFormat="1" x14ac:dyDescent="0.25">
      <c r="A89" s="4"/>
      <c r="B89" s="99" t="s">
        <v>7</v>
      </c>
      <c r="C89" s="85">
        <f>IF(OR(selection!$G$15="All malignant (excl NMSC)",selection!$G$15="Urological"),E40)</f>
        <v>13.005338244934912</v>
      </c>
      <c r="D89" s="85">
        <f>IF(OR(selection!$G$15="All malignant (excl NMSC)",selection!$G$15="Urological"),E40-E41)</f>
        <v>0.40533824493491188</v>
      </c>
      <c r="E89" s="85">
        <f>IF(OR(selection!$G$15="All malignant (excl NMSC)",selection!$G$15="Urological"),F41-E40)</f>
        <v>0.39466175506508883</v>
      </c>
      <c r="F89" s="85">
        <f>IF(OR(selection!$G$15="All malignant (excl NMSC)",selection!$G$15="Urological"),H40)</f>
        <v>56.310679611650485</v>
      </c>
      <c r="G89" s="85">
        <f>IF(OR(selection!$G$15="All malignant (excl NMSC)",selection!$G$15="Urological"),H40-H41)</f>
        <v>0.51067961165048104</v>
      </c>
      <c r="H89" s="85">
        <f>IF(OR(selection!$G$15="All malignant (excl NMSC)",selection!$G$15="Urological"),I41-H40)</f>
        <v>0.58932038834950617</v>
      </c>
      <c r="I89" s="85">
        <f>IF(OR(selection!$G$15="All malignant (excl NMSC)",selection!$G$15="Urological"),K40)</f>
        <v>7.7482596072799916</v>
      </c>
      <c r="J89" s="85">
        <f>IF(OR(selection!$G$15="All malignant (excl NMSC)",selection!$G$15="Urological"),K40-K41)</f>
        <v>0.24825960727999163</v>
      </c>
      <c r="K89" s="85">
        <f>IF(OR(selection!$G$15="All malignant (excl NMSC)",selection!$G$15="Urological"),L41-K40)</f>
        <v>0.25174039272000837</v>
      </c>
    </row>
    <row r="90" spans="1:13" s="1" customFormat="1" x14ac:dyDescent="0.25">
      <c r="A90" s="4"/>
      <c r="B90" s="99" t="s">
        <v>19</v>
      </c>
      <c r="C90" s="85">
        <f>IF(OR(selection!$G$15="All malignant (excl NMSC)",selection!$G$15="Head and neck"),E42)</f>
        <v>17.002156721782889</v>
      </c>
      <c r="D90" s="85">
        <f>IF(OR(selection!$G$15="All malignant (excl NMSC)",selection!$G$15="Head and neck"),E42-E43)</f>
        <v>1.0021567217828888</v>
      </c>
      <c r="E90" s="85">
        <f>IF(OR(selection!$G$15="All malignant (excl NMSC)",selection!$G$15="Head and neck"),F43-E42)</f>
        <v>0.99784327821711116</v>
      </c>
      <c r="F90" s="85">
        <f>IF(OR(selection!$G$15="All malignant (excl NMSC)",selection!$G$15="Head and neck"),H42)</f>
        <v>47.286125089863404</v>
      </c>
      <c r="G90" s="85">
        <f>IF(OR(selection!$G$15="All malignant (excl NMSC)",selection!$G$15="Head and neck"),H42-H43)</f>
        <v>1.286125089863404</v>
      </c>
      <c r="H90" s="85">
        <f>IF(OR(selection!$G$15="All malignant (excl NMSC)",selection!$G$15="Head and neck"),I43-H42)</f>
        <v>1.3138749101365974</v>
      </c>
      <c r="I90" s="85">
        <f>IF(OR(selection!$G$15="All malignant (excl NMSC)",selection!$G$15="Head and neck"),K42)</f>
        <v>64.450035945363055</v>
      </c>
      <c r="J90" s="85">
        <f>IF(OR(selection!$G$15="All malignant (excl NMSC)",selection!$G$15="Head and neck"),K42-K43)</f>
        <v>1.2500359453630523</v>
      </c>
      <c r="K90" s="85">
        <f>IF(OR(selection!$G$15="All malignant (excl NMSC)",selection!$G$15="Head and neck"),L43-K42)</f>
        <v>1.2499640546369477</v>
      </c>
    </row>
    <row r="91" spans="1:13" s="1" customFormat="1" x14ac:dyDescent="0.25">
      <c r="A91" s="4"/>
      <c r="B91" s="99" t="s">
        <v>20</v>
      </c>
      <c r="C91" s="85">
        <f>IF(OR(selection!$G$15="All malignant (excl NMSC)",selection!$G$15="Upper gastro-intestinal"),E44)</f>
        <v>24.095964188291248</v>
      </c>
      <c r="D91" s="85">
        <f>IF(OR(selection!$G$15="All malignant (excl NMSC)",selection!$G$15="Upper gastro-intestinal"),E44-E45)</f>
        <v>0.69596418829124573</v>
      </c>
      <c r="E91" s="85">
        <f>IF(OR(selection!$G$15="All malignant (excl NMSC)",selection!$G$15="Upper gastro-intestinal"),F45-E44)</f>
        <v>0.70403581170875285</v>
      </c>
      <c r="F91" s="85">
        <f>IF(OR(selection!$G$15="All malignant (excl NMSC)",selection!$G$15="Upper gastro-intestinal"),H44)</f>
        <v>19.913268517870883</v>
      </c>
      <c r="G91" s="85">
        <f>IF(OR(selection!$G$15="All malignant (excl NMSC)",selection!$G$15="Upper gastro-intestinal"),H44-H45)</f>
        <v>0.61326851787088188</v>
      </c>
      <c r="H91" s="85">
        <f>IF(OR(selection!$G$15="All malignant (excl NMSC)",selection!$G$15="Upper gastro-intestinal"),I45-H44)</f>
        <v>0.68673148212911528</v>
      </c>
      <c r="I91" s="85">
        <f>IF(OR(selection!$G$15="All malignant (excl NMSC)",selection!$G$15="Upper gastro-intestinal"),K44)</f>
        <v>4.1197454011331045</v>
      </c>
      <c r="J91" s="85">
        <f>IF(OR(selection!$G$15="All malignant (excl NMSC)",selection!$G$15="Upper gastro-intestinal"),K44-K45)</f>
        <v>0.31974540113310468</v>
      </c>
      <c r="K91" s="85">
        <f>IF(OR(selection!$G$15="All malignant (excl NMSC)",selection!$G$15="Upper gastro-intestinal"),L45-K44)</f>
        <v>0.3802545988668955</v>
      </c>
    </row>
    <row r="92" spans="1:13" s="1" customFormat="1" x14ac:dyDescent="0.25">
      <c r="A92" s="4"/>
      <c r="B92" s="99" t="s">
        <v>114</v>
      </c>
      <c r="C92" s="85">
        <f>IF(OR(selection!$G$15="All malignant (excl NMSC)",selection!$G$15="Lung",(selection!$G$15="4 most common")),E46)</f>
        <v>25.355622265387407</v>
      </c>
      <c r="D92" s="85">
        <f>IF(OR(selection!$G$15="All malignant (excl NMSC)",selection!$G$15="Lung",(selection!$G$15="4 most common")),E46-E47)</f>
        <v>0.25562226538740518</v>
      </c>
      <c r="E92" s="85">
        <f>IF(OR(selection!$G$15="All malignant (excl NMSC)",selection!$G$15="Lung",(selection!$G$15="4 most common")),F47-E46)</f>
        <v>0.24437773461259482</v>
      </c>
      <c r="F92" s="85">
        <f>IF(OR(selection!$G$15="All malignant (excl NMSC)",selection!$G$15="Lung",(selection!$G$15="4 most common")),H46)</f>
        <v>15.989758078756843</v>
      </c>
      <c r="G92" s="85">
        <f>IF(OR(selection!$G$15="All malignant (excl NMSC)",selection!$G$15="Lung",(selection!$G$15="4 most common")),H46-H47)</f>
        <v>0.18975807875684225</v>
      </c>
      <c r="H92" s="85">
        <f>IF(OR(selection!$G$15="All malignant (excl NMSC)",selection!$G$15="Lung",(selection!$G$15="4 most common")),I47-H46)</f>
        <v>0.21024192124315633</v>
      </c>
      <c r="I92" s="85">
        <f>IF(OR(selection!$G$15="All malignant (excl NMSC)",selection!$G$15="Lung",(selection!$G$15="4 most common")),K46)</f>
        <v>27.2970745776679</v>
      </c>
      <c r="J92" s="85">
        <f>IF(OR(selection!$G$15="All malignant (excl NMSC)",selection!$G$15="Lung",(selection!$G$15="4 most common")),K46-K47)</f>
        <v>0.29707457766789958</v>
      </c>
      <c r="K92" s="85">
        <f>IF(OR(selection!$G$15="All malignant (excl NMSC)",selection!$G$15="Lung",(selection!$G$15="4 most common")),L47-K46)</f>
        <v>0.30292542233210185</v>
      </c>
    </row>
    <row r="93" spans="1:13" s="1" customFormat="1" x14ac:dyDescent="0.25">
      <c r="A93" s="4"/>
      <c r="B93" s="99" t="s">
        <v>12</v>
      </c>
      <c r="C93" s="85">
        <f>IF(OR(selection!$G$15="All malignant (excl NMSC)",selection!$G$15="Upper gastro-intestinal"),E48)</f>
        <v>44.851689219464106</v>
      </c>
      <c r="D93" s="85">
        <f>IF(OR(selection!$G$15="All malignant (excl NMSC)",selection!$G$15="Upper gastro-intestinal"),E48-E49)</f>
        <v>0.65168921946410308</v>
      </c>
      <c r="E93" s="85">
        <f>IF(OR(selection!$G$15="All malignant (excl NMSC)",selection!$G$15="Upper gastro-intestinal"),F49-E48)</f>
        <v>0.64831078053589408</v>
      </c>
      <c r="F93" s="85">
        <f>IF(OR(selection!$G$15="All malignant (excl NMSC)",selection!$G$15="Upper gastro-intestinal"),H48)</f>
        <v>18.984676046240704</v>
      </c>
      <c r="G93" s="85">
        <f>IF(OR(selection!$G$15="All malignant (excl NMSC)",selection!$G$15="Upper gastro-intestinal"),H48-H49)</f>
        <v>0.48467604624070404</v>
      </c>
      <c r="H93" s="85">
        <f>IF(OR(selection!$G$15="All malignant (excl NMSC)",selection!$G$15="Upper gastro-intestinal"),I49-H48)</f>
        <v>0.51532395375929596</v>
      </c>
      <c r="I93" s="85">
        <f>IF(OR(selection!$G$15="All malignant (excl NMSC)",selection!$G$15="Upper gastro-intestinal"),K48)</f>
        <v>30.271529706962991</v>
      </c>
      <c r="J93" s="85">
        <f>IF(OR(selection!$G$15="All malignant (excl NMSC)",selection!$G$15="Upper gastro-intestinal"),K48-K49)</f>
        <v>0.57152970696299121</v>
      </c>
      <c r="K93" s="85">
        <f>IF(OR(selection!$G$15="All malignant (excl NMSC)",selection!$G$15="Upper gastro-intestinal"),L49-K48)</f>
        <v>0.62847029303700808</v>
      </c>
    </row>
    <row r="94" spans="1:13" s="1" customFormat="1" x14ac:dyDescent="0.25">
      <c r="A94" s="4"/>
      <c r="B94" s="99" t="s">
        <v>16</v>
      </c>
      <c r="C94" s="85">
        <f>IF(OR(selection!$G$15="All malignant (excl NMSC)",selection!$G$15="Head and neck"),E50)</f>
        <v>16.712846347607051</v>
      </c>
      <c r="D94" s="85">
        <f>IF(OR(selection!$G$15="All malignant (excl NMSC)",selection!$G$15="Head and neck"),E50-E51)</f>
        <v>0.8128463476070511</v>
      </c>
      <c r="E94" s="85">
        <f>IF(OR(selection!$G$15="All malignant (excl NMSC)",selection!$G$15="Head and neck"),F51-E50)</f>
        <v>0.78715365239294854</v>
      </c>
      <c r="F94" s="85">
        <f>IF(OR(selection!$G$15="All malignant (excl NMSC)",selection!$G$15="Head and neck"),H50)</f>
        <v>74.609571788413092</v>
      </c>
      <c r="G94" s="85">
        <f>IF(OR(selection!$G$15="All malignant (excl NMSC)",selection!$G$15="Head and neck"),H50-H51)</f>
        <v>1.0095717884130977</v>
      </c>
      <c r="H94" s="85">
        <f>IF(OR(selection!$G$15="All malignant (excl NMSC)",selection!$G$15="Head and neck"),I51-H50)</f>
        <v>0.99042821158690231</v>
      </c>
      <c r="I94" s="85">
        <f>IF(OR(selection!$G$15="All malignant (excl NMSC)",selection!$G$15="Head and neck"),K50)</f>
        <v>41.851385390428213</v>
      </c>
      <c r="J94" s="85">
        <f>IF(OR(selection!$G$15="All malignant (excl NMSC)",selection!$G$15="Head and neck"),K50-K51)</f>
        <v>1.0513853904282158</v>
      </c>
      <c r="K94" s="85">
        <f>IF(OR(selection!$G$15="All malignant (excl NMSC)",selection!$G$15="Head and neck"),L51-K50)</f>
        <v>1.0486146095717856</v>
      </c>
    </row>
    <row r="95" spans="1:13" s="1" customFormat="1" x14ac:dyDescent="0.25">
      <c r="A95" s="4"/>
      <c r="B95" s="99" t="s">
        <v>24</v>
      </c>
      <c r="C95" s="85">
        <f>IF(OR(selection!$G$15="All malignant (excl NMSC)",selection!$G$15="Head and neck"),E52)</f>
        <v>60.381700054141852</v>
      </c>
      <c r="D95" s="85">
        <f>IF(OR(selection!$G$15="All malignant (excl NMSC)",selection!$G$15="Head and neck"),E52-E53)</f>
        <v>1.0817000541418551</v>
      </c>
      <c r="E95" s="85">
        <f>IF(OR(selection!$G$15="All malignant (excl NMSC)",selection!$G$15="Head and neck"),F53-E52)</f>
        <v>1.1182999458581477</v>
      </c>
      <c r="F95" s="85">
        <f>IF(OR(selection!$G$15="All malignant (excl NMSC)",selection!$G$15="Head and neck"),H52)</f>
        <v>39.361126150514345</v>
      </c>
      <c r="G95" s="85">
        <f>IF(OR(selection!$G$15="All malignant (excl NMSC)",selection!$G$15="Head and neck"),H52-H53)</f>
        <v>1.0611261505143474</v>
      </c>
      <c r="H95" s="85">
        <f>IF(OR(selection!$G$15="All malignant (excl NMSC)",selection!$G$15="Head and neck"),I53-H52)</f>
        <v>1.1388738494856554</v>
      </c>
      <c r="I95" s="85">
        <f>IF(OR(selection!$G$15="All malignant (excl NMSC)",selection!$G$15="Head and neck"),K52)</f>
        <v>84.190579317812663</v>
      </c>
      <c r="J95" s="85">
        <f>IF(OR(selection!$G$15="All malignant (excl NMSC)",selection!$G$15="Head and neck"),K52-K53)</f>
        <v>0.89057931781266575</v>
      </c>
      <c r="K95" s="85">
        <f>IF(OR(selection!$G$15="All malignant (excl NMSC)",selection!$G$15="Head and neck"),L53-K52)</f>
        <v>0.80942068218733709</v>
      </c>
    </row>
    <row r="96" spans="1:13" s="1" customFormat="1" x14ac:dyDescent="0.25">
      <c r="A96" s="4"/>
      <c r="B96" s="2" t="s">
        <v>23</v>
      </c>
      <c r="C96" s="85">
        <f>IF(OR(selection!$G$15="All malignant (excl NMSC)",selection!$G$15="Head and neck"),E54)</f>
        <v>31.787296898079763</v>
      </c>
      <c r="D96" s="85">
        <f>IF(OR(selection!$G$15="All malignant (excl NMSC)",selection!$G$15="Head and neck"),E54-E55)</f>
        <v>1.5872968980797637</v>
      </c>
      <c r="E96" s="85">
        <f>IF(OR(selection!$G$15="All malignant (excl NMSC)",selection!$G$15="Head and neck"),F55-E54)</f>
        <v>1.6127031019202356</v>
      </c>
      <c r="F96" s="85">
        <f>IF(OR(selection!$G$15="All malignant (excl NMSC)",selection!$G$15="Head and neck"),H54)</f>
        <v>35.243722304283601</v>
      </c>
      <c r="G96" s="85">
        <f>IF(OR(selection!$G$15="All malignant (excl NMSC)",selection!$G$15="Head and neck"),H54-H55)</f>
        <v>1.5437223042835981</v>
      </c>
      <c r="H96" s="85">
        <f>IF(OR(selection!$G$15="All malignant (excl NMSC)",selection!$G$15="Head and neck"),I55-H54)</f>
        <v>1.6562776957163976</v>
      </c>
      <c r="I96" s="85">
        <f>IF(OR(selection!$G$15="All malignant (excl NMSC)",selection!$G$15="Head and neck"),K54)</f>
        <v>59.497784342688334</v>
      </c>
      <c r="J96" s="85">
        <f>IF(OR(selection!$G$15="All malignant (excl NMSC)",selection!$G$15="Head and neck"),K54-K55)</f>
        <v>1.6977843426883368</v>
      </c>
      <c r="K96" s="85">
        <f>IF(OR(selection!$G$15="All malignant (excl NMSC)",selection!$G$15="Head and neck"),L55-K54)</f>
        <v>1.6022156573116675</v>
      </c>
    </row>
    <row r="97" spans="1:11" s="1" customFormat="1" x14ac:dyDescent="0.25">
      <c r="A97" s="4"/>
      <c r="B97" s="2" t="s">
        <v>9</v>
      </c>
      <c r="C97" s="85">
        <f>IF(OR(selection!$G$15="All malignant (excl NMSC)",selection!G15="Gynaecological"),E56)</f>
        <v>53.523135172345974</v>
      </c>
      <c r="D97" s="85">
        <f>IF(OR(selection!$G$15="All malignant (excl NMSC)",selection!G15="Gynaecological"),E56-E57)</f>
        <v>0.72313517234596958</v>
      </c>
      <c r="E97" s="85">
        <f>IF(OR(selection!$G$15="All malignant (excl NMSC)",selection!G15="Gynaecological"),F57-E56)</f>
        <v>0.676864827654029</v>
      </c>
      <c r="F97" s="85">
        <f>IF(OR(selection!$G$15="All malignant (excl NMSC)",selection!G15="Gynaecological"),H56)</f>
        <v>64.016324925013521</v>
      </c>
      <c r="G97" s="85">
        <f>IF(OR(selection!$G$15="All malignant (excl NMSC)",selection!G15="Gynaecological"),H56-H57)</f>
        <v>0.61632492501352232</v>
      </c>
      <c r="H97" s="85">
        <f>IF(OR(selection!$G$15="All malignant (excl NMSC)",selection!G15="Gynaecological"),I57-H56)</f>
        <v>0.68367507498648195</v>
      </c>
      <c r="I97" s="85">
        <f>IF(OR(selection!$G$15="All malignant (excl NMSC)",selection!G15="Gynaecological"),K56)</f>
        <v>1.8095097605349855</v>
      </c>
      <c r="J97" s="85">
        <f>IF(OR(selection!$G$15="All malignant (excl NMSC)",selection!G15="Gynaecological"),K56-K57)</f>
        <v>0.20950976053498538</v>
      </c>
      <c r="K97" s="85">
        <f>IF(OR(selection!$G$15="All malignant (excl NMSC)",selection!G15="Gynaecological"),L57-K56)</f>
        <v>0.19049023946501453</v>
      </c>
    </row>
    <row r="98" spans="1:11" s="1" customFormat="1" x14ac:dyDescent="0.25">
      <c r="A98" s="4"/>
      <c r="B98" s="2" t="s">
        <v>14</v>
      </c>
      <c r="C98" s="85">
        <f>IF(OR(selection!$G$15="All malignant (excl NMSC)",selection!$G$15="Upper gastro-intestinal"),E58)</f>
        <v>28.264270528300372</v>
      </c>
      <c r="D98" s="85">
        <f>IF(OR(selection!$G$15="All malignant (excl NMSC)",selection!$G$15="Upper gastro-intestinal"),E58-E59)</f>
        <v>0.56427052830036928</v>
      </c>
      <c r="E98" s="85">
        <f>IF(OR(selection!$G$15="All malignant (excl NMSC)",selection!$G$15="Upper gastro-intestinal"),F59-E58)</f>
        <v>0.53572947169962504</v>
      </c>
      <c r="F98" s="85">
        <f>IF(OR(selection!$G$15="All malignant (excl NMSC)",selection!$G$15="Upper gastro-intestinal"),H58)</f>
        <v>9.6594327891211051</v>
      </c>
      <c r="G98" s="85">
        <f>IF(OR(selection!$G$15="All malignant (excl NMSC)",selection!$G$15="Upper gastro-intestinal"),H58-H59)</f>
        <v>0.35943278912110443</v>
      </c>
      <c r="H98" s="85">
        <f>IF(OR(selection!$G$15="All malignant (excl NMSC)",selection!$G$15="Upper gastro-intestinal"),I59-H58)</f>
        <v>0.34056721087889485</v>
      </c>
      <c r="I98" s="85">
        <f>IF(OR(selection!$G$15="All malignant (excl NMSC)",selection!$G$15="Upper gastro-intestinal"),K58)</f>
        <v>5.0022062657948574</v>
      </c>
      <c r="J98" s="85">
        <f>IF(OR(selection!$G$15="All malignant (excl NMSC)",selection!$G$15="Upper gastro-intestinal"),K58-K59)</f>
        <v>0.30220626579485721</v>
      </c>
      <c r="K98" s="85">
        <f>IF(OR(selection!$G$15="All malignant (excl NMSC)",selection!$G$15="Upper gastro-intestinal"),L59-K58)</f>
        <v>0.29779373420514244</v>
      </c>
    </row>
    <row r="99" spans="1:11" s="1" customFormat="1" x14ac:dyDescent="0.25">
      <c r="A99" s="4"/>
      <c r="B99" s="2" t="s">
        <v>11</v>
      </c>
      <c r="C99" s="85">
        <f>IF(OR(selection!$G$15="All malignant (excl NMSC)",selection!$G$15="Urological",(selection!$G$15="4 most common")),E60)</f>
        <v>3.4314641617980453</v>
      </c>
      <c r="D99" s="85">
        <f>IF(OR(selection!$G$15="All malignant (excl NMSC)",selection!$G$15="Urological",(selection!$G$15="4 most common")),E60-E61)</f>
        <v>0.13146416179804499</v>
      </c>
      <c r="E99" s="85">
        <f>IF(OR(selection!$G$15="All malignant (excl NMSC)",selection!$G$15="Urological",(selection!$G$15="4 most common")),F61-E60)</f>
        <v>6.853583820195519E-2</v>
      </c>
      <c r="F99" s="85">
        <f>IF(OR(selection!$G$15="All malignant (excl NMSC)",selection!$G$15="Urological",(selection!$G$15="4 most common")),H60)</f>
        <v>15.513500776000063</v>
      </c>
      <c r="G99" s="85">
        <f>IF(OR(selection!$G$15="All malignant (excl NMSC)",selection!$G$15="Urological",(selection!$G$15="4 most common")),H60-H61)</f>
        <v>0.21350077600006401</v>
      </c>
      <c r="H99" s="85">
        <f>IF(OR(selection!$G$15="All malignant (excl NMSC)",selection!$G$15="Urological",(selection!$G$15="4 most common")),I61-H60)</f>
        <v>0.18649922399993635</v>
      </c>
      <c r="I99" s="85">
        <f>IF(OR(selection!$G$15="All malignant (excl NMSC)",selection!$G$15="Urological",(selection!$G$15="4 most common")),K60)</f>
        <v>30.095801473993838</v>
      </c>
      <c r="J99" s="85">
        <f>IF(OR(selection!$G$15="All malignant (excl NMSC)",selection!$G$15="Urological",(selection!$G$15="4 most common")),K60-K61)</f>
        <v>0.2958014739938406</v>
      </c>
      <c r="K99" s="85">
        <f>IF(OR(selection!$G$15="All malignant (excl NMSC)",selection!$G$15="Urological",(selection!$G$15="4 most common")),L61-K60)</f>
        <v>0.30419852600616082</v>
      </c>
    </row>
    <row r="100" spans="1:11" s="1" customFormat="1" x14ac:dyDescent="0.25">
      <c r="A100" s="4"/>
      <c r="B100" s="2" t="s">
        <v>6</v>
      </c>
      <c r="C100" s="85">
        <f>IF(OR(selection!$G$15="All malignant (excl NMSC)",selection!$G$15="Colorectal",(selection!$G$15="4 most common")),E62)</f>
        <v>41.41313619562127</v>
      </c>
      <c r="D100" s="85">
        <f>IF(OR(selection!$G$15="All malignant (excl NMSC)",selection!$G$15="Colorectal",(selection!$G$15="4 most common")),E62-E63)</f>
        <v>0.61313619562127286</v>
      </c>
      <c r="E100" s="85">
        <f>IF(OR(selection!$G$15="All malignant (excl NMSC)",selection!$G$15="Colorectal",(selection!$G$15="4 most common")),F63-E62)</f>
        <v>0.58686380437872998</v>
      </c>
      <c r="F100" s="85">
        <f>IF(OR(selection!$G$15="All malignant (excl NMSC)",selection!$G$15="Colorectal",(selection!$G$15="4 most common")),H62)</f>
        <v>63.207278930907016</v>
      </c>
      <c r="G100" s="85">
        <f>IF(OR(selection!$G$15="All malignant (excl NMSC)",selection!$G$15="Colorectal",(selection!$G$15="4 most common")),H62-H63)</f>
        <v>0.60727893090701457</v>
      </c>
      <c r="H100" s="85">
        <f>IF(OR(selection!$G$15="All malignant (excl NMSC)",selection!$G$15="Colorectal",(selection!$G$15="4 most common")),I63-H62)</f>
        <v>0.59272106909298827</v>
      </c>
      <c r="I100" s="85">
        <f>IF(OR(selection!$G$15="All malignant (excl NMSC)",selection!$G$15="Colorectal",(selection!$G$15="4 most common")),K62)</f>
        <v>40.176286607904466</v>
      </c>
      <c r="J100" s="85">
        <f>IF(OR(selection!$G$15="All malignant (excl NMSC)",selection!$G$15="Colorectal",(selection!$G$15="4 most common")),K62-K63)</f>
        <v>0.57628660790446418</v>
      </c>
      <c r="K100" s="85">
        <f>IF(OR(selection!$G$15="All malignant (excl NMSC)",selection!$G$15="Colorectal",(selection!$G$15="4 most common")),L63-K62)</f>
        <v>0.62371339209553156</v>
      </c>
    </row>
    <row r="101" spans="1:11" s="1" customFormat="1" x14ac:dyDescent="0.25">
      <c r="A101" s="4"/>
      <c r="B101" s="2" t="s">
        <v>17</v>
      </c>
      <c r="C101" s="85">
        <f>IF(OR(selection!$G$15="All malignant (excl NMSC)",selection!$G$15="Head and neck"),E64)</f>
        <v>8.0410145709660021</v>
      </c>
      <c r="D101" s="85">
        <f>IF(OR(selection!$G$15="All malignant (excl NMSC)",selection!$G$15="Head and neck"),E64-E65)</f>
        <v>1.1410145709660018</v>
      </c>
      <c r="E101" s="85">
        <f>IF(OR(selection!$G$15="All malignant (excl NMSC)",selection!$G$15="Head and neck"),F65-E64)</f>
        <v>1.3589854290339982</v>
      </c>
      <c r="F101" s="85">
        <f>IF(OR(selection!$G$15="All malignant (excl NMSC)",selection!$G$15="Head and neck"),H64)</f>
        <v>74.689692390717752</v>
      </c>
      <c r="G101" s="85">
        <f>IF(OR(selection!$G$15="All malignant (excl NMSC)",selection!$G$15="Head and neck"),H64-H65)</f>
        <v>1.9896923907177495</v>
      </c>
      <c r="H101" s="85">
        <f>IF(OR(selection!$G$15="All malignant (excl NMSC)",selection!$G$15="Head and neck"),I65-H64)</f>
        <v>1.910307609282242</v>
      </c>
      <c r="I101" s="85">
        <f>IF(OR(selection!$G$15="All malignant (excl NMSC)",selection!$G$15="Head and neck"),K64)</f>
        <v>55.963302752293572</v>
      </c>
      <c r="J101" s="85">
        <f>IF(OR(selection!$G$15="All malignant (excl NMSC)",selection!$G$15="Head and neck"),K64-K65)</f>
        <v>2.2633027522935691</v>
      </c>
      <c r="K101" s="85">
        <f>IF(OR(selection!$G$15="All malignant (excl NMSC)",selection!$G$15="Head and neck"),L65-K64)</f>
        <v>2.2366972477064238</v>
      </c>
    </row>
    <row r="102" spans="1:11" s="1" customFormat="1" x14ac:dyDescent="0.25">
      <c r="A102" s="4"/>
      <c r="B102" s="2" t="s">
        <v>113</v>
      </c>
      <c r="C102" s="85">
        <f>IF(OR(selection!$G$15="All malignant (excl NMSC)",selection!$G$15="Lung",(selection!$G$15="4 most common")),E66)</f>
        <v>67.910192931534922</v>
      </c>
      <c r="D102" s="85">
        <f>IF(OR(selection!$G$15="All malignant (excl NMSC)",selection!$G$15="Lung",(selection!$G$15="4 most common")),E66-E67)</f>
        <v>0.8101929315349139</v>
      </c>
      <c r="E102" s="85">
        <f>IF(OR(selection!$G$15="All malignant (excl NMSC)",selection!$G$15="Lung",(selection!$G$15="4 most common")),F67-E66)</f>
        <v>0.78980706846508042</v>
      </c>
      <c r="F102" s="85">
        <f>IF(OR(selection!$G$15="All malignant (excl NMSC)",selection!$G$15="Lung",(selection!$G$15="4 most common")),H66)</f>
        <v>2.1256616015024759</v>
      </c>
      <c r="G102" s="85">
        <f>IF(OR(selection!$G$15="All malignant (excl NMSC)",selection!$G$15="Lung",(selection!$G$15="4 most common")),H66-H67)</f>
        <v>0.22566160150247594</v>
      </c>
      <c r="H102" s="85">
        <f>IF(OR(selection!$G$15="All malignant (excl NMSC)",selection!$G$15="Lung",(selection!$G$15="4 most common")),I67-H66)</f>
        <v>0.27433839849752406</v>
      </c>
      <c r="I102" s="85">
        <f>IF(OR(selection!$G$15="All malignant (excl NMSC)",selection!$G$15="Lung",(selection!$G$15="4 most common")),K66)</f>
        <v>42.21444425473792</v>
      </c>
      <c r="J102" s="85">
        <f>IF(OR(selection!$G$15="All malignant (excl NMSC)",selection!$G$15="Lung",(selection!$G$15="4 most common")),K66-K67)</f>
        <v>0.91444425473792279</v>
      </c>
      <c r="K102" s="85">
        <f>IF(OR(selection!$G$15="All malignant (excl NMSC)",selection!$G$15="Lung",(selection!$G$15="4 most common")),L67-K66)</f>
        <v>0.88555574526208147</v>
      </c>
    </row>
    <row r="103" spans="1:11" s="1" customFormat="1" x14ac:dyDescent="0.25">
      <c r="A103" s="4"/>
      <c r="B103" s="19" t="s">
        <v>13</v>
      </c>
      <c r="C103" s="85">
        <f>IF(OR(selection!$G$15="All malignant (excl NMSC)",selection!$G$15="Upper gastro-intestinal"),E68)</f>
        <v>35.110924066614565</v>
      </c>
      <c r="D103" s="85">
        <f>IF(OR(selection!$G$15="All malignant (excl NMSC)",selection!$G$15="Upper gastro-intestinal"),E68-E69)</f>
        <v>0.71092406661456664</v>
      </c>
      <c r="E103" s="85">
        <f>IF(OR(selection!$G$15="All malignant (excl NMSC)",selection!$G$15="Upper gastro-intestinal"),F69-E68)</f>
        <v>0.68907593338543194</v>
      </c>
      <c r="F103" s="85">
        <f>IF(OR(selection!$G$15="All malignant (excl NMSC)",selection!$G$15="Upper gastro-intestinal"),H68)</f>
        <v>21.439307400949918</v>
      </c>
      <c r="G103" s="85">
        <f>IF(OR(selection!$G$15="All malignant (excl NMSC)",selection!$G$15="Upper gastro-intestinal"),H68-H69)</f>
        <v>0.63930740094991734</v>
      </c>
      <c r="H103" s="85">
        <f>IF(OR(selection!$G$15="All malignant (excl NMSC)",selection!$G$15="Upper gastro-intestinal"),I69-H68)</f>
        <v>0.66069259905008337</v>
      </c>
      <c r="I103" s="85">
        <f>IF(OR(selection!$G$15="All malignant (excl NMSC)",selection!$G$15="Upper gastro-intestinal"),K68)</f>
        <v>10.785787290326459</v>
      </c>
      <c r="J103" s="85">
        <f>IF(OR(selection!$G$15="All malignant (excl NMSC)",selection!$G$15="Upper gastro-intestinal"),K68-K69)</f>
        <v>0.48578729032645995</v>
      </c>
      <c r="K103" s="85">
        <f>IF(OR(selection!$G$15="All malignant (excl NMSC)",selection!$G$15="Upper gastro-intestinal"),L69-K68)</f>
        <v>0.51421270967354182</v>
      </c>
    </row>
    <row r="104" spans="1:11" s="1" customFormat="1" x14ac:dyDescent="0.25">
      <c r="A104" s="4"/>
      <c r="B104" s="19" t="s">
        <v>10</v>
      </c>
      <c r="C104" s="85">
        <f>IF(OR(selection!$G$15="All malignant (excl NMSC)",selection!G15="Gynaecological"),E70)</f>
        <v>15.578354101536702</v>
      </c>
      <c r="D104" s="85">
        <f>IF(OR(selection!$G$15="All malignant (excl NMSC)",selection!G15="Gynaecological"),E70-E71)</f>
        <v>0.4783541015367021</v>
      </c>
      <c r="E104" s="85">
        <f>IF(OR(selection!$G$15="All malignant (excl NMSC)",selection!G15="Gynaecological"),F71-E70)</f>
        <v>0.52164589846329967</v>
      </c>
      <c r="F104" s="85">
        <f>IF(OR(selection!$G$15="All malignant (excl NMSC)",selection!G15="Gynaecological"),H70)</f>
        <v>84.280745013429609</v>
      </c>
      <c r="G104" s="85">
        <f>IF(OR(selection!$G$15="All malignant (excl NMSC)",selection!G15="Gynaecological"),H70-H71)</f>
        <v>0.48074501342961184</v>
      </c>
      <c r="H104" s="85">
        <f>IF(OR(selection!$G$15="All malignant (excl NMSC)",selection!G15="Gynaecological"),I71-H70)</f>
        <v>0.41925498657039384</v>
      </c>
      <c r="I104" s="85">
        <f>IF(OR(selection!$G$15="All malignant (excl NMSC)",selection!G15="Gynaecological"),K70)</f>
        <v>20.523094535687552</v>
      </c>
      <c r="J104" s="85">
        <f>IF(OR(selection!$G$15="All malignant (excl NMSC)",selection!G15="Gynaecological"),K70-K71)</f>
        <v>0.5230945356875516</v>
      </c>
      <c r="K104" s="85">
        <f>IF(OR(selection!$G$15="All malignant (excl NMSC)",selection!G15="Gynaecological"),L71-K70)</f>
        <v>0.57690546431244627</v>
      </c>
    </row>
    <row r="105" spans="1:11" s="1" customFormat="1" x14ac:dyDescent="0.25">
      <c r="A105" s="4"/>
      <c r="B105" s="19" t="s">
        <v>21</v>
      </c>
      <c r="C105" s="85">
        <f>IF(OR(selection!$G$15="All malignant (excl NMSC)",selection!G15="Gynaecological"),E72)</f>
        <v>8.1273176761433863</v>
      </c>
      <c r="D105" s="85">
        <f>IF(OR(selection!$G$15="All malignant (excl NMSC)",selection!G15="Gynaecological"),E72-E73)</f>
        <v>0.927317676143387</v>
      </c>
      <c r="E105" s="85">
        <f>IF(OR(selection!$G$15="All malignant (excl NMSC)",selection!G15="Gynaecological"),F73-E72)</f>
        <v>0.97268232385661335</v>
      </c>
      <c r="F105" s="85">
        <f>IF(OR(selection!$G$15="All malignant (excl NMSC)",selection!G15="Gynaecological"),H72)</f>
        <v>77.81211372064277</v>
      </c>
      <c r="G105" s="85">
        <f>IF(OR(selection!$G$15="All malignant (excl NMSC)",selection!G15="Gynaecological"),H72-H73)</f>
        <v>1.5121137206427733</v>
      </c>
      <c r="H105" s="85">
        <f>IF(OR(selection!$G$15="All malignant (excl NMSC)",selection!G15="Gynaecological"),I73-H72)</f>
        <v>1.3878862793572324</v>
      </c>
      <c r="I105" s="85">
        <f>IF(OR(selection!$G$15="All malignant (excl NMSC)",selection!G15="Gynaecological"),K72)</f>
        <v>22.682323856613102</v>
      </c>
      <c r="J105" s="85">
        <f>IF(OR(selection!$G$15="All malignant (excl NMSC)",selection!G15="Gynaecological"),K72-K73)</f>
        <v>1.3823238566131018</v>
      </c>
      <c r="K105" s="85">
        <f>IF(OR(selection!$G$15="All malignant (excl NMSC)",selection!G15="Gynaecological"),L73-K72)</f>
        <v>1.5176761433868968</v>
      </c>
    </row>
    <row r="106" spans="1:11" s="1" customFormat="1" x14ac:dyDescent="0.25">
      <c r="A106" s="4"/>
      <c r="B106" s="19" t="s">
        <v>46</v>
      </c>
      <c r="C106" s="85">
        <f>IF(selection!$G$15="All malignant (excl NMSC)",E74)</f>
        <v>34.801031155914238</v>
      </c>
      <c r="D106" s="85">
        <f>IF(selection!$G$15="All malignant (excl NMSC)",E74-E75)</f>
        <v>0.2010311559142437</v>
      </c>
      <c r="E106" s="85">
        <f>IF(selection!$G$15="All malignant (excl NMSC)",F75-E74)</f>
        <v>0.19896884408576199</v>
      </c>
      <c r="F106" s="85" t="str">
        <f>IF(selection!$G$15="All malignant (excl NMSC)",H74)</f>
        <v/>
      </c>
      <c r="G106" s="85" t="e">
        <f>IF(selection!$G$15="All malignant (excl NMSC)",H74-H75)</f>
        <v>#VALUE!</v>
      </c>
      <c r="H106" s="85" t="e">
        <f>IF(selection!$G$15="All malignant (excl NMSC)",I75-H74)</f>
        <v>#VALUE!</v>
      </c>
      <c r="I106" s="85">
        <f>IF(selection!$G$15="All malignant (excl NMSC)",K74)</f>
        <v>16.62546531872529</v>
      </c>
      <c r="J106" s="85">
        <f>IF(selection!$G$15="All malignant (excl NMSC)",K74-K75)</f>
        <v>0.12546531872528988</v>
      </c>
      <c r="K106" s="85">
        <f>IF(selection!$G$15="All malignant (excl NMSC)",L75-K74)</f>
        <v>0.17453468127471083</v>
      </c>
    </row>
    <row r="107" spans="1:11" s="1" customFormat="1" x14ac:dyDescent="0.25">
      <c r="A107" s="4"/>
      <c r="C107" s="93">
        <v>0</v>
      </c>
      <c r="D107" s="93">
        <v>0</v>
      </c>
      <c r="E107" s="93">
        <v>0</v>
      </c>
      <c r="F107" s="93">
        <v>0</v>
      </c>
      <c r="G107" s="93">
        <v>0</v>
      </c>
      <c r="H107" s="93">
        <v>0</v>
      </c>
      <c r="I107" s="93">
        <v>0</v>
      </c>
      <c r="J107" s="93">
        <v>0</v>
      </c>
      <c r="K107" s="93">
        <v>0</v>
      </c>
    </row>
    <row r="108" spans="1:11" x14ac:dyDescent="0.25">
      <c r="C108" s="4"/>
    </row>
    <row r="109" spans="1:11" x14ac:dyDescent="0.25">
      <c r="C109" s="4"/>
    </row>
  </sheetData>
  <mergeCells count="232">
    <mergeCell ref="N66:N67"/>
    <mergeCell ref="N68:N69"/>
    <mergeCell ref="N70:N71"/>
    <mergeCell ref="N72:N73"/>
    <mergeCell ref="N74:N75"/>
    <mergeCell ref="N48:N49"/>
    <mergeCell ref="N50:N51"/>
    <mergeCell ref="N52:N53"/>
    <mergeCell ref="N54:N55"/>
    <mergeCell ref="N56:N57"/>
    <mergeCell ref="N58:N59"/>
    <mergeCell ref="N60:N61"/>
    <mergeCell ref="N62:N63"/>
    <mergeCell ref="N64:N65"/>
    <mergeCell ref="N30:N31"/>
    <mergeCell ref="N32:N33"/>
    <mergeCell ref="N34:N35"/>
    <mergeCell ref="N36:N37"/>
    <mergeCell ref="N38:N39"/>
    <mergeCell ref="N40:N41"/>
    <mergeCell ref="N42:N43"/>
    <mergeCell ref="N44:N45"/>
    <mergeCell ref="N46:N47"/>
    <mergeCell ref="B2:N4"/>
    <mergeCell ref="B40:C41"/>
    <mergeCell ref="B42:C43"/>
    <mergeCell ref="B44:C45"/>
    <mergeCell ref="B46:C47"/>
    <mergeCell ref="B48:C49"/>
    <mergeCell ref="B50:C51"/>
    <mergeCell ref="M56:M57"/>
    <mergeCell ref="B56:C57"/>
    <mergeCell ref="D56:D57"/>
    <mergeCell ref="E56:F56"/>
    <mergeCell ref="G56:G57"/>
    <mergeCell ref="H56:I56"/>
    <mergeCell ref="J56:J57"/>
    <mergeCell ref="K56:L56"/>
    <mergeCell ref="K52:L52"/>
    <mergeCell ref="M52:M53"/>
    <mergeCell ref="B54:C55"/>
    <mergeCell ref="D54:D55"/>
    <mergeCell ref="E54:F54"/>
    <mergeCell ref="G54:G55"/>
    <mergeCell ref="H54:I54"/>
    <mergeCell ref="J54:J55"/>
    <mergeCell ref="M46:M47"/>
    <mergeCell ref="D58:D59"/>
    <mergeCell ref="E58:F58"/>
    <mergeCell ref="G58:G59"/>
    <mergeCell ref="H58:I58"/>
    <mergeCell ref="J58:J59"/>
    <mergeCell ref="K58:L58"/>
    <mergeCell ref="M58:M59"/>
    <mergeCell ref="C80:E80"/>
    <mergeCell ref="F80:H80"/>
    <mergeCell ref="I80:K80"/>
    <mergeCell ref="B58:C59"/>
    <mergeCell ref="K72:L72"/>
    <mergeCell ref="K70:L70"/>
    <mergeCell ref="K66:L66"/>
    <mergeCell ref="K62:L62"/>
    <mergeCell ref="M72:M73"/>
    <mergeCell ref="B74:C75"/>
    <mergeCell ref="D74:D75"/>
    <mergeCell ref="E74:F74"/>
    <mergeCell ref="G74:G75"/>
    <mergeCell ref="H74:I74"/>
    <mergeCell ref="J74:J75"/>
    <mergeCell ref="K74:L74"/>
    <mergeCell ref="M74:M75"/>
    <mergeCell ref="B72:C73"/>
    <mergeCell ref="D72:D73"/>
    <mergeCell ref="E72:F72"/>
    <mergeCell ref="G72:G73"/>
    <mergeCell ref="H72:I72"/>
    <mergeCell ref="J72:J73"/>
    <mergeCell ref="M70:M71"/>
    <mergeCell ref="B70:C71"/>
    <mergeCell ref="D70:D71"/>
    <mergeCell ref="E70:F70"/>
    <mergeCell ref="G70:G71"/>
    <mergeCell ref="H70:I70"/>
    <mergeCell ref="J70:J71"/>
    <mergeCell ref="M66:M67"/>
    <mergeCell ref="B68:C69"/>
    <mergeCell ref="D68:D69"/>
    <mergeCell ref="E68:F68"/>
    <mergeCell ref="G68:G69"/>
    <mergeCell ref="H68:I68"/>
    <mergeCell ref="J68:J69"/>
    <mergeCell ref="K68:L68"/>
    <mergeCell ref="M68:M69"/>
    <mergeCell ref="B66:C67"/>
    <mergeCell ref="D66:D67"/>
    <mergeCell ref="E66:F66"/>
    <mergeCell ref="G66:G67"/>
    <mergeCell ref="H66:I66"/>
    <mergeCell ref="J66:J67"/>
    <mergeCell ref="B64:C65"/>
    <mergeCell ref="D64:D65"/>
    <mergeCell ref="E64:F64"/>
    <mergeCell ref="G64:G65"/>
    <mergeCell ref="H64:I64"/>
    <mergeCell ref="J64:J65"/>
    <mergeCell ref="K64:L64"/>
    <mergeCell ref="M64:M65"/>
    <mergeCell ref="B62:C63"/>
    <mergeCell ref="D62:D63"/>
    <mergeCell ref="E62:F62"/>
    <mergeCell ref="G62:G63"/>
    <mergeCell ref="H62:I62"/>
    <mergeCell ref="J62:J63"/>
    <mergeCell ref="B60:C61"/>
    <mergeCell ref="D60:D61"/>
    <mergeCell ref="E60:F60"/>
    <mergeCell ref="G60:G61"/>
    <mergeCell ref="H60:I60"/>
    <mergeCell ref="J60:J61"/>
    <mergeCell ref="K60:L60"/>
    <mergeCell ref="M60:M61"/>
    <mergeCell ref="M62:M63"/>
    <mergeCell ref="M54:M55"/>
    <mergeCell ref="B52:C53"/>
    <mergeCell ref="D52:D53"/>
    <mergeCell ref="E52:F52"/>
    <mergeCell ref="G52:G53"/>
    <mergeCell ref="H52:I52"/>
    <mergeCell ref="J52:J53"/>
    <mergeCell ref="D48:D49"/>
    <mergeCell ref="E48:F48"/>
    <mergeCell ref="G48:G49"/>
    <mergeCell ref="H48:I48"/>
    <mergeCell ref="J48:J49"/>
    <mergeCell ref="K48:L48"/>
    <mergeCell ref="M48:M49"/>
    <mergeCell ref="D50:D51"/>
    <mergeCell ref="E50:F50"/>
    <mergeCell ref="G50:G51"/>
    <mergeCell ref="H50:I50"/>
    <mergeCell ref="J50:J51"/>
    <mergeCell ref="K50:L50"/>
    <mergeCell ref="M50:M51"/>
    <mergeCell ref="K54:L54"/>
    <mergeCell ref="M40:M41"/>
    <mergeCell ref="D42:D43"/>
    <mergeCell ref="E42:F42"/>
    <mergeCell ref="G42:G43"/>
    <mergeCell ref="H42:I42"/>
    <mergeCell ref="J42:J43"/>
    <mergeCell ref="K42:L42"/>
    <mergeCell ref="M42:M43"/>
    <mergeCell ref="D44:D45"/>
    <mergeCell ref="E44:F44"/>
    <mergeCell ref="G44:G45"/>
    <mergeCell ref="H44:I44"/>
    <mergeCell ref="J44:J45"/>
    <mergeCell ref="K44:L44"/>
    <mergeCell ref="M44:M45"/>
    <mergeCell ref="D40:D41"/>
    <mergeCell ref="E40:F40"/>
    <mergeCell ref="G40:G41"/>
    <mergeCell ref="H40:I40"/>
    <mergeCell ref="D46:D47"/>
    <mergeCell ref="E46:F46"/>
    <mergeCell ref="G46:G47"/>
    <mergeCell ref="J40:J41"/>
    <mergeCell ref="K40:L40"/>
    <mergeCell ref="H46:I46"/>
    <mergeCell ref="J46:J47"/>
    <mergeCell ref="K46:L46"/>
    <mergeCell ref="K36:L36"/>
    <mergeCell ref="B34:C35"/>
    <mergeCell ref="D34:D35"/>
    <mergeCell ref="E34:F34"/>
    <mergeCell ref="G34:G35"/>
    <mergeCell ref="H34:I34"/>
    <mergeCell ref="J34:J35"/>
    <mergeCell ref="M36:M37"/>
    <mergeCell ref="M38:M39"/>
    <mergeCell ref="D38:D39"/>
    <mergeCell ref="E38:F38"/>
    <mergeCell ref="G38:G39"/>
    <mergeCell ref="H38:I38"/>
    <mergeCell ref="J38:J39"/>
    <mergeCell ref="B36:C37"/>
    <mergeCell ref="B38:C39"/>
    <mergeCell ref="K38:L38"/>
    <mergeCell ref="K34:L34"/>
    <mergeCell ref="M34:M35"/>
    <mergeCell ref="D36:D37"/>
    <mergeCell ref="E36:F36"/>
    <mergeCell ref="G36:G37"/>
    <mergeCell ref="H36:I36"/>
    <mergeCell ref="J36:J37"/>
    <mergeCell ref="B30:C31"/>
    <mergeCell ref="D30:D31"/>
    <mergeCell ref="E30:F30"/>
    <mergeCell ref="G30:G31"/>
    <mergeCell ref="H30:I30"/>
    <mergeCell ref="J30:J31"/>
    <mergeCell ref="K30:L30"/>
    <mergeCell ref="M30:M31"/>
    <mergeCell ref="B32:C33"/>
    <mergeCell ref="D32:D33"/>
    <mergeCell ref="E32:F32"/>
    <mergeCell ref="G32:G33"/>
    <mergeCell ref="H32:I32"/>
    <mergeCell ref="J32:J33"/>
    <mergeCell ref="K32:L32"/>
    <mergeCell ref="M32:M33"/>
    <mergeCell ref="M28:M29"/>
    <mergeCell ref="D26:D27"/>
    <mergeCell ref="G26:G27"/>
    <mergeCell ref="J26:J27"/>
    <mergeCell ref="M26:M27"/>
    <mergeCell ref="E27:F27"/>
    <mergeCell ref="H27:I27"/>
    <mergeCell ref="K27:L27"/>
    <mergeCell ref="N26:N27"/>
    <mergeCell ref="N28:N29"/>
    <mergeCell ref="D25:L25"/>
    <mergeCell ref="E26:F26"/>
    <mergeCell ref="H26:I26"/>
    <mergeCell ref="K26:L26"/>
    <mergeCell ref="B28:C29"/>
    <mergeCell ref="D28:D29"/>
    <mergeCell ref="E28:F28"/>
    <mergeCell ref="G28:G29"/>
    <mergeCell ref="H28:I28"/>
    <mergeCell ref="J28:J29"/>
    <mergeCell ref="K28:L28"/>
  </mergeCells>
  <pageMargins left="0.7" right="0.7" top="0.75" bottom="0.75" header="0.3" footer="0.3"/>
  <pageSetup paperSize="9" scale="39" orientation="landscape" r:id="rId1"/>
  <ignoredErrors>
    <ignoredError sqref="E28:F28 E29:M29 E72:F73 E31:M31 E30:F30 K30:L30 H30:I30 E32:F71 K72:L73 K32:L71 H72:I73 H32:I71 H28:I28 K28:L28" formula="1"/>
    <ignoredError sqref="G106:H106"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8434" r:id="rId4" name="List Box 2">
              <controlPr defaultSize="0" autoLine="0" autoPict="0">
                <anchor moveWithCells="1">
                  <from>
                    <xdr:col>1</xdr:col>
                    <xdr:colOff>28575</xdr:colOff>
                    <xdr:row>6</xdr:row>
                    <xdr:rowOff>85725</xdr:rowOff>
                  </from>
                  <to>
                    <xdr:col>2</xdr:col>
                    <xdr:colOff>123825</xdr:colOff>
                    <xdr:row>11</xdr:row>
                    <xdr:rowOff>38100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tabColor rgb="FF00B050"/>
  </sheetPr>
  <dimension ref="A1:AB60"/>
  <sheetViews>
    <sheetView showGridLines="0" zoomScaleNormal="100" zoomScaleSheetLayoutView="100" workbookViewId="0"/>
  </sheetViews>
  <sheetFormatPr defaultRowHeight="15" x14ac:dyDescent="0.25"/>
  <cols>
    <col min="1" max="1" width="1.7109375" style="4" customWidth="1"/>
    <col min="2" max="2" width="14" style="4" customWidth="1"/>
    <col min="3" max="3" width="20.85546875" style="3" customWidth="1"/>
    <col min="4" max="5" width="15.7109375" style="4" customWidth="1"/>
    <col min="6" max="6" width="25.7109375" style="4" customWidth="1"/>
    <col min="7" max="8" width="15.7109375" style="4" customWidth="1"/>
    <col min="9" max="9" width="25.7109375" style="4" customWidth="1"/>
    <col min="10" max="11" width="15.7109375" style="4" customWidth="1"/>
    <col min="12" max="12" width="21.140625" style="4" customWidth="1"/>
    <col min="13" max="13" width="27.140625" style="4" customWidth="1"/>
    <col min="14" max="15" width="6.5703125" style="4" customWidth="1"/>
    <col min="16" max="16" width="18" style="4" customWidth="1"/>
    <col min="17" max="17" width="33.140625" style="4" customWidth="1"/>
    <col min="18" max="29" width="6.5703125" style="4" customWidth="1"/>
    <col min="30" max="16384" width="9.140625" style="4"/>
  </cols>
  <sheetData>
    <row r="1" spans="2:28" ht="15.75" thickBot="1" x14ac:dyDescent="0.3">
      <c r="C1" s="4"/>
      <c r="N1" s="106"/>
      <c r="O1" s="106"/>
      <c r="P1" s="106"/>
      <c r="Q1" s="106"/>
      <c r="R1" s="106"/>
      <c r="S1" s="106"/>
      <c r="U1" s="106"/>
      <c r="V1" s="106"/>
      <c r="W1" s="106"/>
      <c r="X1" s="106"/>
      <c r="Y1" s="106"/>
      <c r="Z1" s="106"/>
      <c r="AA1" s="106"/>
      <c r="AB1" s="106"/>
    </row>
    <row r="2" spans="2:28" ht="15.75" customHeight="1" x14ac:dyDescent="0.25">
      <c r="B2" s="194" t="str">
        <f>"Number of "&amp;selection!B35&amp;" diagnosed in "&amp;selection!D12&amp;" and recorded to have been treated with chemotherapy, tumour resection or radiotherapy in England"</f>
        <v>Number of all malignant tumours (excl NMSC) diagnosed in 2013-2015 and recorded to have been treated with chemotherapy, tumour resection or radiotherapy in England</v>
      </c>
      <c r="C2" s="195"/>
      <c r="D2" s="195"/>
      <c r="E2" s="195"/>
      <c r="F2" s="195"/>
      <c r="G2" s="195"/>
      <c r="H2" s="195"/>
      <c r="I2" s="195"/>
      <c r="J2" s="195"/>
      <c r="K2" s="195"/>
      <c r="L2" s="195"/>
      <c r="M2" s="196"/>
      <c r="N2" s="7"/>
      <c r="O2" s="7"/>
      <c r="P2" s="7"/>
      <c r="Q2" s="7"/>
      <c r="R2" s="7"/>
      <c r="S2" s="7"/>
      <c r="T2" s="106"/>
      <c r="U2" s="7"/>
      <c r="V2" s="7"/>
      <c r="W2" s="7"/>
      <c r="X2" s="7"/>
      <c r="Y2" s="7"/>
      <c r="Z2" s="7"/>
      <c r="AA2" s="7"/>
      <c r="AB2" s="7"/>
    </row>
    <row r="3" spans="2:28" ht="15.75" customHeight="1" x14ac:dyDescent="0.25">
      <c r="B3" s="197"/>
      <c r="C3" s="198"/>
      <c r="D3" s="198"/>
      <c r="E3" s="198"/>
      <c r="F3" s="198"/>
      <c r="G3" s="198"/>
      <c r="H3" s="198"/>
      <c r="I3" s="198"/>
      <c r="J3" s="198"/>
      <c r="K3" s="198"/>
      <c r="L3" s="198"/>
      <c r="M3" s="199"/>
      <c r="N3" s="7"/>
      <c r="O3" s="7"/>
      <c r="P3" s="7"/>
      <c r="Q3" s="7"/>
      <c r="R3" s="7"/>
      <c r="S3" s="7"/>
      <c r="U3" s="7"/>
      <c r="V3" s="7"/>
      <c r="W3" s="7"/>
      <c r="X3" s="7"/>
      <c r="Y3" s="7"/>
      <c r="Z3" s="7"/>
      <c r="AA3" s="7"/>
      <c r="AB3" s="7"/>
    </row>
    <row r="4" spans="2:28" ht="15.75" customHeight="1" thickBot="1" x14ac:dyDescent="0.3">
      <c r="B4" s="200"/>
      <c r="C4" s="201"/>
      <c r="D4" s="201"/>
      <c r="E4" s="201"/>
      <c r="F4" s="201"/>
      <c r="G4" s="201"/>
      <c r="H4" s="201"/>
      <c r="I4" s="201"/>
      <c r="J4" s="201"/>
      <c r="K4" s="201"/>
      <c r="L4" s="201"/>
      <c r="M4" s="202"/>
      <c r="N4" s="7"/>
      <c r="O4" s="7"/>
      <c r="P4" s="7"/>
      <c r="Q4" s="7"/>
      <c r="R4" s="7"/>
      <c r="S4" s="7"/>
      <c r="T4" s="3"/>
      <c r="U4" s="7"/>
      <c r="V4" s="7"/>
      <c r="W4" s="7"/>
      <c r="X4" s="7"/>
      <c r="Y4" s="7"/>
      <c r="Z4" s="7"/>
      <c r="AA4" s="7"/>
      <c r="AB4" s="7"/>
    </row>
    <row r="5" spans="2:28" s="1" customFormat="1" ht="15.75" customHeight="1" x14ac:dyDescent="0.25">
      <c r="C5" s="91"/>
      <c r="D5" s="91" t="str">
        <f>"Proportion of "&amp;selection!B35&amp;" diagnosed in "&amp;selection!D12&amp;", by year of diagnosis - treatments are presented independently"</f>
        <v>Proportion of all malignant tumours (excl NMSC) diagnosed in 2013-2015, by year of diagnosis - treatments are presented independently</v>
      </c>
      <c r="F5" s="91"/>
      <c r="G5" s="91"/>
      <c r="H5" s="91"/>
      <c r="I5" s="91"/>
      <c r="J5" s="91"/>
      <c r="K5" s="91"/>
      <c r="L5" s="91"/>
      <c r="M5" s="91"/>
      <c r="N5" s="81"/>
      <c r="O5" s="81"/>
      <c r="P5" s="81"/>
      <c r="Q5" s="81"/>
      <c r="R5" s="81"/>
      <c r="S5" s="81"/>
      <c r="T5" s="2"/>
      <c r="U5" s="81"/>
      <c r="V5" s="81"/>
      <c r="W5" s="81"/>
      <c r="X5" s="81"/>
      <c r="Y5" s="81"/>
      <c r="Z5" s="81"/>
      <c r="AA5" s="81"/>
      <c r="AB5" s="81"/>
    </row>
    <row r="6" spans="2:28" ht="20.100000000000001" customHeight="1" x14ac:dyDescent="0.25">
      <c r="B6" s="18" t="s">
        <v>116</v>
      </c>
      <c r="D6" s="3"/>
      <c r="E6" s="3"/>
      <c r="F6" s="3"/>
      <c r="G6" s="3"/>
      <c r="H6" s="3"/>
      <c r="I6" s="3"/>
      <c r="J6" s="3"/>
      <c r="K6" s="3"/>
      <c r="L6" s="3"/>
      <c r="M6" s="3"/>
      <c r="N6" s="8"/>
      <c r="O6" s="8"/>
      <c r="P6" s="8"/>
      <c r="Q6" s="7"/>
      <c r="R6" s="7"/>
      <c r="S6" s="7"/>
      <c r="T6" s="3"/>
      <c r="U6" s="7"/>
      <c r="V6" s="7"/>
      <c r="W6" s="7"/>
      <c r="X6" s="7"/>
      <c r="Y6" s="7"/>
      <c r="Z6" s="7"/>
      <c r="AA6" s="7"/>
      <c r="AB6" s="7"/>
    </row>
    <row r="7" spans="2:28" ht="20.100000000000001" customHeight="1" x14ac:dyDescent="0.25">
      <c r="B7" s="14"/>
      <c r="C7" s="14"/>
      <c r="D7" s="14"/>
      <c r="E7" s="14"/>
      <c r="F7" s="14"/>
      <c r="G7" s="14"/>
      <c r="H7" s="14"/>
      <c r="I7" s="14"/>
      <c r="J7" s="14"/>
      <c r="K7" s="14"/>
      <c r="L7" s="14"/>
      <c r="M7" s="3"/>
      <c r="N7" s="8"/>
      <c r="O7" s="8"/>
      <c r="P7" s="8"/>
      <c r="Q7" s="7"/>
      <c r="R7" s="7"/>
      <c r="S7" s="7"/>
      <c r="T7" s="3"/>
      <c r="U7" s="7"/>
      <c r="V7" s="7"/>
      <c r="W7" s="7"/>
      <c r="X7" s="7"/>
      <c r="Y7" s="7"/>
      <c r="Z7" s="7"/>
      <c r="AA7" s="7"/>
      <c r="AB7" s="7"/>
    </row>
    <row r="8" spans="2:28" ht="20.100000000000001" customHeight="1" x14ac:dyDescent="0.25">
      <c r="B8" s="3"/>
      <c r="D8" s="3"/>
      <c r="E8" s="3"/>
      <c r="F8" s="3"/>
      <c r="G8" s="3"/>
      <c r="H8" s="3"/>
      <c r="I8" s="3"/>
      <c r="J8" s="3"/>
      <c r="K8" s="3"/>
      <c r="L8" s="3"/>
      <c r="M8" s="3"/>
      <c r="N8" s="8"/>
      <c r="O8" s="8"/>
      <c r="P8" s="8"/>
      <c r="Q8" s="7"/>
      <c r="R8" s="7"/>
      <c r="S8" s="7"/>
      <c r="T8" s="3"/>
      <c r="U8" s="7"/>
      <c r="V8" s="7"/>
      <c r="W8" s="7"/>
      <c r="X8" s="7"/>
      <c r="Y8" s="7"/>
      <c r="Z8" s="7"/>
      <c r="AA8" s="7"/>
      <c r="AB8" s="7"/>
    </row>
    <row r="9" spans="2:28" ht="20.100000000000001" customHeight="1" x14ac:dyDescent="0.25">
      <c r="B9" s="69"/>
      <c r="C9" s="69"/>
      <c r="D9" s="69"/>
      <c r="E9" s="69"/>
      <c r="F9" s="69"/>
      <c r="G9" s="69"/>
      <c r="H9" s="69"/>
      <c r="I9" s="69"/>
      <c r="J9" s="69"/>
      <c r="K9" s="69"/>
      <c r="L9" s="69"/>
      <c r="M9" s="3"/>
      <c r="N9" s="7"/>
      <c r="O9" s="7"/>
      <c r="P9" s="7"/>
      <c r="Q9" s="7"/>
      <c r="R9" s="7"/>
      <c r="S9" s="7"/>
      <c r="T9" s="3"/>
      <c r="U9" s="7"/>
      <c r="V9" s="7"/>
      <c r="W9" s="7"/>
      <c r="X9" s="7"/>
      <c r="Y9" s="7"/>
      <c r="Z9" s="7"/>
      <c r="AA9" s="7"/>
      <c r="AB9" s="7"/>
    </row>
    <row r="10" spans="2:28" ht="20.100000000000001" customHeight="1" x14ac:dyDescent="0.25">
      <c r="B10" s="69"/>
      <c r="C10" s="69"/>
      <c r="D10" s="69"/>
      <c r="E10" s="69"/>
      <c r="F10" s="69"/>
      <c r="G10" s="69"/>
      <c r="H10" s="69"/>
      <c r="I10" s="69"/>
      <c r="J10" s="69"/>
      <c r="K10" s="69"/>
      <c r="L10" s="69"/>
      <c r="M10" s="3"/>
      <c r="N10" s="7"/>
      <c r="O10" s="7"/>
      <c r="P10" s="7"/>
      <c r="Q10" s="7"/>
      <c r="R10" s="7"/>
      <c r="S10" s="7"/>
      <c r="T10" s="3"/>
      <c r="U10" s="7"/>
      <c r="V10" s="7"/>
      <c r="W10" s="7"/>
      <c r="X10" s="7"/>
      <c r="Y10" s="7"/>
      <c r="Z10" s="7"/>
      <c r="AA10" s="7"/>
      <c r="AB10" s="7"/>
    </row>
    <row r="11" spans="2:28" ht="20.100000000000001" customHeight="1" x14ac:dyDescent="0.25">
      <c r="B11" s="3"/>
      <c r="D11" s="3"/>
      <c r="E11" s="3"/>
      <c r="F11" s="3"/>
      <c r="G11" s="3"/>
      <c r="H11" s="3"/>
      <c r="I11" s="3"/>
      <c r="J11" s="3"/>
      <c r="K11" s="3"/>
      <c r="L11" s="3"/>
      <c r="M11" s="3"/>
      <c r="N11" s="7"/>
      <c r="O11" s="7"/>
      <c r="P11" s="11"/>
      <c r="Q11" s="7"/>
      <c r="R11" s="7"/>
      <c r="S11" s="7"/>
      <c r="T11" s="3"/>
      <c r="U11" s="7"/>
      <c r="V11" s="7"/>
      <c r="W11" s="7"/>
      <c r="X11" s="7"/>
      <c r="Y11" s="7"/>
      <c r="Z11" s="7"/>
      <c r="AA11" s="7"/>
      <c r="AB11" s="7"/>
    </row>
    <row r="12" spans="2:28" ht="20.100000000000001" customHeight="1" x14ac:dyDescent="0.25">
      <c r="B12" s="3"/>
      <c r="D12" s="3"/>
      <c r="E12" s="3"/>
      <c r="F12" s="3"/>
      <c r="G12" s="3"/>
      <c r="H12" s="3"/>
      <c r="I12" s="3"/>
      <c r="J12" s="3"/>
      <c r="K12" s="3"/>
      <c r="L12" s="3"/>
      <c r="M12" s="3"/>
      <c r="N12" s="7"/>
      <c r="O12" s="7"/>
      <c r="P12" s="11"/>
      <c r="Q12" s="11"/>
      <c r="R12" s="7"/>
      <c r="S12" s="7"/>
      <c r="T12" s="3"/>
      <c r="U12" s="7"/>
      <c r="V12" s="7"/>
      <c r="W12" s="7"/>
      <c r="X12" s="7"/>
      <c r="Y12" s="7"/>
      <c r="Z12" s="7"/>
      <c r="AA12" s="7"/>
      <c r="AB12" s="7"/>
    </row>
    <row r="13" spans="2:28" ht="20.100000000000001" customHeight="1" x14ac:dyDescent="0.25">
      <c r="B13" s="3"/>
      <c r="D13" s="3"/>
      <c r="E13" s="3"/>
      <c r="F13" s="3"/>
      <c r="G13" s="3"/>
      <c r="H13" s="3"/>
      <c r="I13" s="3"/>
      <c r="J13" s="3"/>
      <c r="K13" s="3"/>
      <c r="L13" s="3"/>
      <c r="M13" s="3"/>
      <c r="N13" s="10"/>
      <c r="O13" s="10"/>
      <c r="P13" s="11"/>
      <c r="Q13" s="11"/>
      <c r="R13" s="7"/>
      <c r="S13" s="7"/>
      <c r="T13" s="3"/>
      <c r="U13" s="7"/>
      <c r="V13" s="7"/>
      <c r="W13" s="7"/>
      <c r="X13" s="7"/>
      <c r="Y13" s="7"/>
      <c r="Z13" s="7"/>
      <c r="AA13" s="7"/>
      <c r="AB13" s="7"/>
    </row>
    <row r="14" spans="2:28" ht="20.100000000000001" customHeight="1" x14ac:dyDescent="0.25">
      <c r="B14" s="3"/>
      <c r="D14" s="3"/>
      <c r="E14" s="3"/>
      <c r="F14" s="3"/>
      <c r="G14" s="3"/>
      <c r="H14" s="3"/>
      <c r="I14" s="3"/>
      <c r="J14" s="3"/>
      <c r="K14" s="3"/>
      <c r="L14" s="3"/>
      <c r="M14" s="3"/>
      <c r="N14" s="7"/>
      <c r="O14" s="7"/>
      <c r="P14" s="11"/>
      <c r="Q14" s="11"/>
      <c r="R14" s="7"/>
      <c r="S14" s="7"/>
      <c r="T14" s="3"/>
      <c r="U14" s="7"/>
      <c r="V14" s="7"/>
      <c r="W14" s="7"/>
      <c r="X14" s="7"/>
      <c r="Y14" s="7"/>
      <c r="Z14" s="7"/>
      <c r="AA14" s="7"/>
      <c r="AB14" s="7"/>
    </row>
    <row r="15" spans="2:28" s="5" customFormat="1" ht="20.100000000000001" customHeight="1" x14ac:dyDescent="0.25">
      <c r="B15" s="3"/>
      <c r="C15" s="3"/>
      <c r="D15" s="3"/>
      <c r="E15" s="3"/>
      <c r="F15" s="3"/>
      <c r="G15" s="3"/>
      <c r="H15" s="3"/>
      <c r="I15" s="3"/>
      <c r="J15" s="3"/>
      <c r="K15" s="3"/>
      <c r="L15" s="3"/>
      <c r="M15" s="3"/>
      <c r="N15" s="11"/>
      <c r="O15" s="11"/>
      <c r="P15" s="11"/>
      <c r="Q15" s="11"/>
      <c r="R15" s="7"/>
      <c r="S15" s="7"/>
      <c r="U15" s="7"/>
      <c r="V15" s="7"/>
      <c r="W15" s="7"/>
      <c r="X15" s="7"/>
      <c r="Y15" s="7"/>
      <c r="Z15" s="7"/>
      <c r="AA15" s="7"/>
      <c r="AB15" s="7"/>
    </row>
    <row r="16" spans="2:28" ht="20.100000000000001" customHeight="1" x14ac:dyDescent="0.25">
      <c r="B16" s="3"/>
      <c r="D16" s="3"/>
      <c r="E16" s="3"/>
      <c r="F16" s="3"/>
      <c r="G16" s="3"/>
      <c r="H16" s="3"/>
      <c r="I16" s="3"/>
      <c r="J16" s="3"/>
      <c r="K16" s="3"/>
      <c r="L16" s="3"/>
      <c r="M16" s="3"/>
      <c r="P16" s="11"/>
      <c r="Q16" s="11"/>
    </row>
    <row r="17" spans="1:28" s="12" customFormat="1" ht="20.100000000000001" customHeight="1" x14ac:dyDescent="0.25">
      <c r="B17" s="3"/>
      <c r="C17" s="3"/>
      <c r="D17" s="3"/>
      <c r="E17" s="3"/>
      <c r="F17" s="3"/>
      <c r="G17" s="3"/>
      <c r="H17" s="3"/>
      <c r="I17" s="3"/>
      <c r="J17" s="3"/>
      <c r="K17" s="3"/>
      <c r="L17" s="3"/>
      <c r="M17" s="3"/>
      <c r="N17" s="4"/>
      <c r="O17" s="4"/>
      <c r="P17" s="11"/>
      <c r="Q17" s="11"/>
      <c r="R17" s="4"/>
      <c r="S17" s="4"/>
      <c r="T17" s="4"/>
      <c r="U17" s="4"/>
      <c r="V17" s="4"/>
      <c r="W17" s="4"/>
      <c r="X17" s="4"/>
      <c r="Y17" s="4"/>
      <c r="Z17" s="4"/>
      <c r="AA17" s="4"/>
      <c r="AB17" s="4"/>
    </row>
    <row r="18" spans="1:28" s="12" customFormat="1" ht="20.100000000000001" customHeight="1" x14ac:dyDescent="0.25">
      <c r="B18" s="3"/>
      <c r="C18" s="3"/>
      <c r="D18" s="3"/>
      <c r="E18" s="3"/>
      <c r="F18" s="3"/>
      <c r="G18" s="3"/>
      <c r="H18" s="3"/>
      <c r="I18" s="3"/>
      <c r="J18" s="3"/>
      <c r="K18" s="3"/>
      <c r="L18" s="3"/>
      <c r="M18" s="3"/>
      <c r="N18" s="13"/>
      <c r="O18" s="13"/>
      <c r="P18" s="11"/>
      <c r="Q18" s="11"/>
      <c r="R18" s="13" t="s">
        <v>41</v>
      </c>
      <c r="S18" s="13"/>
      <c r="T18" s="4"/>
      <c r="U18" s="13"/>
      <c r="V18" s="13"/>
      <c r="W18" s="13"/>
      <c r="X18" s="13"/>
      <c r="Y18" s="13"/>
      <c r="Z18" s="13"/>
      <c r="AA18" s="13"/>
      <c r="AB18" s="13"/>
    </row>
    <row r="19" spans="1:28" ht="20.100000000000001" customHeight="1" x14ac:dyDescent="0.25">
      <c r="D19" s="3"/>
      <c r="E19" s="3"/>
      <c r="F19" s="3"/>
      <c r="G19" s="3"/>
      <c r="H19" s="3"/>
      <c r="I19" s="3"/>
      <c r="J19" s="3"/>
      <c r="K19" s="3"/>
      <c r="L19" s="3"/>
      <c r="M19" s="3"/>
      <c r="P19" s="11"/>
      <c r="Q19" s="11"/>
    </row>
    <row r="20" spans="1:28" ht="20.100000000000001" customHeight="1" x14ac:dyDescent="0.25">
      <c r="B20" s="76"/>
      <c r="D20" s="3"/>
      <c r="E20" s="3"/>
      <c r="F20" s="3"/>
      <c r="G20" s="3"/>
      <c r="H20" s="3"/>
      <c r="I20" s="3"/>
      <c r="J20" s="3"/>
      <c r="K20" s="3"/>
      <c r="L20" s="3"/>
      <c r="M20" s="3"/>
      <c r="P20" s="11"/>
      <c r="Q20" s="11"/>
    </row>
    <row r="21" spans="1:28" ht="20.100000000000001" customHeight="1" x14ac:dyDescent="0.25">
      <c r="B21" s="3"/>
      <c r="D21" s="3"/>
      <c r="E21" s="3"/>
      <c r="F21" s="3"/>
      <c r="G21" s="3"/>
      <c r="H21" s="3"/>
      <c r="I21" s="3"/>
      <c r="J21" s="3"/>
      <c r="K21" s="3"/>
      <c r="L21" s="3"/>
      <c r="M21" s="3"/>
      <c r="P21" s="11"/>
      <c r="Q21" s="11"/>
    </row>
    <row r="22" spans="1:28" ht="20.100000000000001" customHeight="1" x14ac:dyDescent="0.25">
      <c r="B22" s="3"/>
      <c r="D22" s="3"/>
      <c r="E22" s="3"/>
      <c r="F22" s="3"/>
      <c r="G22" s="3"/>
      <c r="H22" s="3"/>
      <c r="I22" s="3"/>
      <c r="J22" s="3"/>
      <c r="K22" s="3"/>
      <c r="L22" s="3"/>
      <c r="M22" s="3"/>
      <c r="P22" s="11"/>
      <c r="Q22" s="11"/>
    </row>
    <row r="23" spans="1:28" ht="24" customHeight="1" x14ac:dyDescent="0.25">
      <c r="C23" s="4"/>
      <c r="D23" s="75" t="s">
        <v>179</v>
      </c>
      <c r="P23" s="11"/>
      <c r="Q23" s="11"/>
    </row>
    <row r="24" spans="1:28" ht="15.75" thickBot="1" x14ac:dyDescent="0.3">
      <c r="C24" s="4"/>
      <c r="P24" s="11"/>
      <c r="Q24" s="11"/>
    </row>
    <row r="25" spans="1:28" s="38" customFormat="1" ht="19.5" thickBot="1" x14ac:dyDescent="0.35">
      <c r="B25" s="12"/>
      <c r="C25" s="226" t="s">
        <v>154</v>
      </c>
      <c r="D25" s="227"/>
      <c r="E25" s="227"/>
      <c r="F25" s="227"/>
      <c r="G25" s="227"/>
      <c r="H25" s="227"/>
      <c r="I25" s="227"/>
      <c r="J25" s="227"/>
      <c r="K25" s="228"/>
      <c r="L25" s="12"/>
      <c r="M25" s="12"/>
      <c r="P25" s="39"/>
      <c r="Q25" s="39"/>
    </row>
    <row r="26" spans="1:28" s="38" customFormat="1" ht="18.75" x14ac:dyDescent="0.3">
      <c r="B26" s="12"/>
      <c r="C26" s="149" t="s">
        <v>42</v>
      </c>
      <c r="D26" s="147" t="s">
        <v>115</v>
      </c>
      <c r="E26" s="148"/>
      <c r="F26" s="150" t="s">
        <v>85</v>
      </c>
      <c r="G26" s="147" t="s">
        <v>115</v>
      </c>
      <c r="H26" s="148"/>
      <c r="I26" s="163" t="s">
        <v>43</v>
      </c>
      <c r="J26" s="147" t="s">
        <v>115</v>
      </c>
      <c r="K26" s="148"/>
      <c r="L26" s="232" t="s">
        <v>180</v>
      </c>
      <c r="M26" s="232" t="s">
        <v>177</v>
      </c>
      <c r="P26" s="39"/>
    </row>
    <row r="27" spans="1:28" s="38" customFormat="1" ht="19.5" thickBot="1" x14ac:dyDescent="0.35">
      <c r="A27" s="40"/>
      <c r="B27" s="12"/>
      <c r="C27" s="229"/>
      <c r="D27" s="234" t="s">
        <v>155</v>
      </c>
      <c r="E27" s="235"/>
      <c r="F27" s="230"/>
      <c r="G27" s="234" t="s">
        <v>155</v>
      </c>
      <c r="H27" s="235"/>
      <c r="I27" s="231"/>
      <c r="J27" s="234" t="s">
        <v>155</v>
      </c>
      <c r="K27" s="235"/>
      <c r="L27" s="233"/>
      <c r="M27" s="233"/>
      <c r="P27" s="39"/>
    </row>
    <row r="28" spans="1:28" s="38" customFormat="1" ht="18.75" x14ac:dyDescent="0.3">
      <c r="A28" s="40"/>
      <c r="B28" s="220" t="s">
        <v>198</v>
      </c>
      <c r="C28" s="153">
        <f>IF(selection!$B$33="All malignant (excl NMSC)",SUMIFS('data '!F:F,'data '!D:D,1),SUMIFS('data '!F:F,'data '!D:D,1,'data '!A:A,selection!$B$33))</f>
        <v>258082</v>
      </c>
      <c r="D28" s="221">
        <f>IF(C28=0,"",IFERROR(C28/$L28*100,""))</f>
        <v>28.540401141695671</v>
      </c>
      <c r="E28" s="222"/>
      <c r="F28" s="223">
        <f>IF(selection!$B$33="All malignant (excl NMSC)", SUMIFS('data '!F:F,'data '!E:E,1,'data '!A:A,"&lt;&gt;Other"), SUMIFS('data '!F:F,'data '!E:E,1,'data '!A:A,selection!$B$33))</f>
        <v>312403</v>
      </c>
      <c r="G28" s="221">
        <f>IF(F28=0,"",IFERROR(F28/$M28*100,""))</f>
        <v>44.863121403553116</v>
      </c>
      <c r="H28" s="221"/>
      <c r="I28" s="153">
        <f>IF(selection!$B$33="All malignant (excl NMSC)", SUMIFS('data '!F:F,'data '!C:C,1), SUMIFS('data '!F:F,'data '!C:C,1,'data '!A:A,selection!$B$33))</f>
        <v>249688</v>
      </c>
      <c r="J28" s="221">
        <f>IF(I28=0,"",IFERROR(I28/$L28*100,""))</f>
        <v>27.612137538719121</v>
      </c>
      <c r="K28" s="221"/>
      <c r="L28" s="224">
        <f>IF(selection!$B$33="All malignant (excl NMSC)",SUM('data '!F:F),SUMIFS('data '!F:F,'data '!A:A,selection!$B$33))</f>
        <v>904269</v>
      </c>
      <c r="M28" s="225">
        <f>IF(selection!$B$33="All malignant (excl NMSC)",SUMIFS('data '!F:F,'data '!A:A,"&lt;&gt;Other"),SUMIFS('data '!F:F,'data '!A:A,selection!$B$33))</f>
        <v>696347</v>
      </c>
    </row>
    <row r="29" spans="1:28" s="38" customFormat="1" ht="18.75" x14ac:dyDescent="0.3">
      <c r="A29" s="40"/>
      <c r="B29" s="173"/>
      <c r="C29" s="154"/>
      <c r="D29" s="121">
        <f>IFERROR(IF(OR(D28="",C28=0),"",ROUND((2*C28+1.96^2-(1.96*SQRT((1.96^2+4*C28*(1-(D28/100))))))/(2*($L28+(1.96^2))),3))*100,"")</f>
        <v>28.4</v>
      </c>
      <c r="E29" s="122">
        <f>IFERROR(IF(OR(D28="",C28=0),"",ROUND((2*C28+1.96^2+(1.96*SQRT((1.96^2+4*C28*(1-(D28/100))))))/(2*($L28+(1.96^2))),3))*100,"")</f>
        <v>28.599999999999998</v>
      </c>
      <c r="F29" s="219"/>
      <c r="G29" s="121">
        <f>IFERROR(IF(OR(G28="",F28=0),"",ROUND((2*F28+1.96^2-(1.96*SQRT((1.96^2+4*F28*(1-(G28/100))))))/(2*($M28+(1.96^2))),3))*100,"")</f>
        <v>44.7</v>
      </c>
      <c r="H29" s="121">
        <f>IFERROR(IF(OR(G28="",F28=0),"",ROUND((2*F28+1.96^2+(1.96*SQRT((1.96^2+4*F28*(1-(G28/100))))))/(2*($M28+(1.96^2))),3))*100,"")</f>
        <v>45</v>
      </c>
      <c r="I29" s="154"/>
      <c r="J29" s="121">
        <f>IFERROR(IF(OR(J28="",I28=0),"",ROUND((2*I28+1.96^2-(1.96*SQRT((1.96^2+4*I28*(1-(J28/100))))))/(2*($L28+(1.96^2))),3))*100,"")</f>
        <v>27.500000000000004</v>
      </c>
      <c r="K29" s="121">
        <f>IFERROR(IF(OR(J28="",I28=0),"",ROUND((2*I28+1.96^2+(1.96*SQRT((1.96^2+4*I28*(1-(J28/100))))))/(2*($L28+(1.96^2))),3))*100,"")</f>
        <v>27.700000000000003</v>
      </c>
      <c r="L29" s="211"/>
      <c r="M29" s="211"/>
    </row>
    <row r="30" spans="1:28" s="38" customFormat="1" ht="18.75" x14ac:dyDescent="0.3">
      <c r="A30" s="90">
        <v>2013</v>
      </c>
      <c r="B30" s="212">
        <v>2013</v>
      </c>
      <c r="C30" s="214">
        <f>IF(selection!$B$33="All malignant (excl NMSC)",SUMIFS(data1!F:F,data1!D:D,1,data1!B:B,$A30),SUMIFS(data1!F:F,data1!D:D,1,data1!A:A,selection!$B$33,data1!B:B,$A30))</f>
        <v>84812</v>
      </c>
      <c r="D30" s="206">
        <f>IF(C30=0,"",IFERROR(C30/$L30*100,""))</f>
        <v>28.267651450511945</v>
      </c>
      <c r="E30" s="215"/>
      <c r="F30" s="216">
        <f>IF(selection!$B$33="All malignant (excl NMSC)",SUMIFS(data1!F:F,data1!E:E,1,data1!B:B,$A30),SUMIFS(data1!F:F,data1!E:E,1,data1!A:A,selection!$B$33,data1!B:B,$A30))</f>
        <v>102414</v>
      </c>
      <c r="G30" s="206">
        <f>IF(F30=0,"",IFERROR(F30/$M30*100,""))</f>
        <v>44.342551339836596</v>
      </c>
      <c r="H30" s="206"/>
      <c r="I30" s="209">
        <f>IF(selection!$B$33="All malignant (excl NMSC)",SUMIFS(data1!F:F,data1!C:C,1,data1!B:B,$A30),SUMIFS(data1!F:F,data1!C:C,1,data1!A:A,selection!$B$33,data1!B:B,$A30))</f>
        <v>83299</v>
      </c>
      <c r="J30" s="206">
        <f>IF(I30=0,"",IFERROR(I30/$L30*100,""))</f>
        <v>27.763371906996586</v>
      </c>
      <c r="K30" s="206"/>
      <c r="L30" s="207">
        <f>IF(selection!$B$33="All malignant (excl NMSC)",SUMIFS(data1!F:F,data1!B:B,$A30),SUMIFS(data1!F:F,data1!A:A,selection!$B$33,data1!B:B,$A30))</f>
        <v>300032</v>
      </c>
      <c r="M30" s="207">
        <f>IF(selection!$B$33="All malignant (excl NMSC)",SUMIFS(data1!F:F,data1!B:B,$A30,data1!A:A,"&lt;&gt;Other"),SUMIFS(data1!F:F,data1!A:A,selection!$B$33,data1!B:B,$A30))</f>
        <v>230961</v>
      </c>
    </row>
    <row r="31" spans="1:28" s="38" customFormat="1" ht="18.75" x14ac:dyDescent="0.3">
      <c r="A31" s="90"/>
      <c r="B31" s="218"/>
      <c r="C31" s="154"/>
      <c r="D31" s="121">
        <f>IFERROR(IF(OR(D30="",C30=0),"",ROUND((2*C30+1.96^2-(1.96*SQRT((1.96^2+4*C30*(1-(D30/100))))))/(2*($L30+(1.96^2))),3))*100,"")</f>
        <v>28.1</v>
      </c>
      <c r="E31" s="122">
        <f>IFERROR(IF(OR(D30="",C30=0),"",ROUND((2*C30+1.96^2+(1.96*SQRT((1.96^2+4*C30*(1-(D30/100))))))/(2*($L30+(1.96^2))),3))*100,"")</f>
        <v>28.4</v>
      </c>
      <c r="F31" s="219"/>
      <c r="G31" s="121">
        <f>IFERROR(IF(OR(G30="",F30=0),"",ROUND((2*F30+1.96^2-(1.96*SQRT((1.96^2+4*F30*(1-(G30/100))))))/(2*($M30+(1.96^2))),3))*100,"")</f>
        <v>44.1</v>
      </c>
      <c r="H31" s="121">
        <f>IFERROR(IF(OR(G30="",F30=0),"",ROUND((2*F30+1.96^2+(1.96*SQRT((1.96^2+4*F30*(1-(G30/100))))))/(2*($M30+(1.96^2))),3))*100,"")</f>
        <v>44.5</v>
      </c>
      <c r="I31" s="154"/>
      <c r="J31" s="121">
        <f>IFERROR(IF(OR(J30="",I30=0),"",ROUND((2*I30+1.96^2-(1.96*SQRT((1.96^2+4*I30*(1-(J30/100))))))/(2*($L30+(1.96^2))),3))*100,"")</f>
        <v>27.6</v>
      </c>
      <c r="K31" s="121">
        <f>IFERROR(IF(OR(J30="",I30=0),"",ROUND((2*I30+1.96^2+(1.96*SQRT((1.96^2+4*I30*(1-(J30/100))))))/(2*($L30+(1.96^2))),3))*100,"")</f>
        <v>27.900000000000002</v>
      </c>
      <c r="L31" s="211"/>
      <c r="M31" s="211"/>
    </row>
    <row r="32" spans="1:28" s="38" customFormat="1" ht="18.75" x14ac:dyDescent="0.3">
      <c r="A32" s="90">
        <v>2014</v>
      </c>
      <c r="B32" s="212">
        <v>2014</v>
      </c>
      <c r="C32" s="214">
        <f>IF(selection!$B$33="All malignant (excl NMSC)",SUMIFS(data1!F:F,data1!D:D,1,data1!B:B,$A32),SUMIFS(data1!F:F,data1!D:D,1,data1!A:A,selection!$B$33,data1!B:B,$A32))</f>
        <v>85807</v>
      </c>
      <c r="D32" s="206">
        <f>IF(C32=0,"",IFERROR(C32/$L32*100,""))</f>
        <v>28.515835299591242</v>
      </c>
      <c r="E32" s="215"/>
      <c r="F32" s="216">
        <f>IF(selection!$B$33="All malignant (excl NMSC)",SUMIFS(data1!F:F,data1!E:E,1,data1!B:B,$A32),SUMIFS(data1!F:F,data1!E:E,1,data1!A:A,selection!$B$33,data1!B:B,$A32))</f>
        <v>104553</v>
      </c>
      <c r="G32" s="206">
        <f>IF(F32=0,"",IFERROR(F32/$M32*100,""))</f>
        <v>45.081882389465243</v>
      </c>
      <c r="H32" s="206"/>
      <c r="I32" s="209">
        <f>IF(selection!$B$33="All malignant (excl NMSC)",SUMIFS(data1!F:F,data1!C:C,1,data1!B:B,$A32),SUMIFS(data1!F:F,data1!C:C,1,data1!A:A,selection!$B$33,data1!B:B,$A32))</f>
        <v>83181</v>
      </c>
      <c r="J32" s="206">
        <f>IF(I32=0,"",IFERROR(I32/$L32*100,""))</f>
        <v>27.643149114353129</v>
      </c>
      <c r="K32" s="206"/>
      <c r="L32" s="207">
        <f>IF(selection!$B$33="All malignant (excl NMSC)",SUMIFS(data1!F:F,data1!B:B,$A32),SUMIFS(data1!F:F,data1!A:A,selection!$B$33,data1!B:B,$A32))</f>
        <v>300910</v>
      </c>
      <c r="M32" s="207">
        <f>IF(selection!$B$33="All malignant (excl NMSC)",SUMIFS(data1!F:F,data1!B:B,$A32,data1!A:A,"&lt;&gt;Other"),SUMIFS(data1!F:F,data1!A:A,selection!$B$33,data1!B:B,$A32))</f>
        <v>231918</v>
      </c>
    </row>
    <row r="33" spans="1:20" s="38" customFormat="1" ht="18.75" x14ac:dyDescent="0.3">
      <c r="A33" s="90"/>
      <c r="B33" s="218"/>
      <c r="C33" s="154"/>
      <c r="D33" s="121">
        <f>IFERROR(IF(OR(D32="",C32=0),"",ROUND((2*C32+1.96^2-(1.96*SQRT((1.96^2+4*C32*(1-(D32/100))))))/(2*($L32+(1.96^2))),3))*100,"")</f>
        <v>28.4</v>
      </c>
      <c r="E33" s="122">
        <f>IFERROR(IF(OR(D32="",C32=0),"",ROUND((2*C32+1.96^2+(1.96*SQRT((1.96^2+4*C32*(1-(D32/100))))))/(2*($L32+(1.96^2))),3))*100,"")</f>
        <v>28.7</v>
      </c>
      <c r="F33" s="219"/>
      <c r="G33" s="121">
        <f>IFERROR(IF(OR(G32="",F32=0),"",ROUND((2*F32+1.96^2-(1.96*SQRT((1.96^2+4*F32*(1-(G32/100))))))/(2*($M32+(1.96^2))),3))*100,"")</f>
        <v>44.9</v>
      </c>
      <c r="H33" s="121">
        <f>IFERROR(IF(OR(G32="",F32=0),"",ROUND((2*F32+1.96^2+(1.96*SQRT((1.96^2+4*F32*(1-(G32/100))))))/(2*($M32+(1.96^2))),3))*100,"")</f>
        <v>45.300000000000004</v>
      </c>
      <c r="I33" s="154"/>
      <c r="J33" s="121">
        <f>IFERROR(IF(OR(J32="",I32=0),"",ROUND((2*I32+1.96^2-(1.96*SQRT((1.96^2+4*I32*(1-(J32/100))))))/(2*($L32+(1.96^2))),3))*100,"")</f>
        <v>27.500000000000004</v>
      </c>
      <c r="K33" s="121">
        <f>IFERROR(IF(OR(J32="",I32=0),"",ROUND((2*I32+1.96^2+(1.96*SQRT((1.96^2+4*I32*(1-(J32/100))))))/(2*($L32+(1.96^2))),3))*100,"")</f>
        <v>27.800000000000004</v>
      </c>
      <c r="L33" s="211"/>
      <c r="M33" s="211"/>
    </row>
    <row r="34" spans="1:20" s="38" customFormat="1" ht="18.75" x14ac:dyDescent="0.3">
      <c r="A34" s="90">
        <v>2015</v>
      </c>
      <c r="B34" s="212">
        <v>2015</v>
      </c>
      <c r="C34" s="214">
        <f>IF(selection!$B$33="All malignant (excl NMSC)",SUMIFS(data1!F:F,data1!D:D,1,data1!B:B,$A34),SUMIFS(data1!F:F,data1!D:D,1,data1!A:A,selection!$B$33,data1!B:B,$A34))</f>
        <v>87463</v>
      </c>
      <c r="D34" s="206">
        <f>IF(C34=0,"",IFERROR(C34/$L34*100,""))</f>
        <v>28.834558084179779</v>
      </c>
      <c r="E34" s="215"/>
      <c r="F34" s="216">
        <f>IF(selection!$B$33="All malignant (excl NMSC)",SUMIFS(data1!F:F,data1!E:E,1,data1!B:B,$A34),SUMIFS(data1!F:F,data1!E:E,1,data1!A:A,selection!$B$33,data1!B:B,$A34))</f>
        <v>105436</v>
      </c>
      <c r="G34" s="206">
        <f>IF(F34=0,"",IFERROR(F34/$M34*100,""))</f>
        <v>45.16079291380403</v>
      </c>
      <c r="H34" s="206"/>
      <c r="I34" s="209">
        <f>IF(selection!$B$33="All malignant (excl NMSC)",SUMIFS(data1!F:F,data1!C:C,1,data1!B:B,$A34),SUMIFS(data1!F:F,data1!C:C,1,data1!A:A,selection!$B$33,data1!B:B,$A34))</f>
        <v>83208</v>
      </c>
      <c r="J34" s="206">
        <f>IF(I34=0,"",IFERROR(I34/$L34*100,""))</f>
        <v>27.431781542691553</v>
      </c>
      <c r="K34" s="206"/>
      <c r="L34" s="207">
        <f>IF(selection!$B$33="All malignant (excl NMSC)",SUMIFS(data1!F:F,data1!B:B,$A34),SUMIFS(data1!F:F,data1!A:A,selection!$B$33,data1!B:B,$A34))</f>
        <v>303327</v>
      </c>
      <c r="M34" s="207">
        <f>IF(selection!$B$33="All malignant (excl NMSC)",SUMIFS(data1!F:F,data1!B:B,$A34,data1!A:A,"&lt;&gt;Other"),SUMIFS(data1!F:F,data1!A:A,selection!$B$33,data1!B:B,$A34))</f>
        <v>233468</v>
      </c>
    </row>
    <row r="35" spans="1:20" s="38" customFormat="1" ht="19.5" thickBot="1" x14ac:dyDescent="0.35">
      <c r="A35" s="90"/>
      <c r="B35" s="213"/>
      <c r="C35" s="210"/>
      <c r="D35" s="123">
        <f>IFERROR(IF(OR(D34="",C34=0),"",ROUND((2*C34+1.96^2-(1.96*SQRT((1.96^2+4*C34*(1-(D34/100))))))/(2*($L34+(1.96^2))),3))*100,"")</f>
        <v>28.7</v>
      </c>
      <c r="E35" s="124">
        <f>IFERROR(IF(OR(D34="",C34=0),"",ROUND((2*C34+1.96^2+(1.96*SQRT((1.96^2+4*C34*(1-(D34/100))))))/(2*($L34+(1.96^2))),3))*100,"")</f>
        <v>28.999999999999996</v>
      </c>
      <c r="F35" s="217"/>
      <c r="G35" s="123">
        <f>IFERROR(IF(OR(G34="",F34=0),"",ROUND((2*F34+1.96^2-(1.96*SQRT((1.96^2+4*F34*(1-(G34/100))))))/(2*($M34+(1.96^2))),3))*100,"")</f>
        <v>45</v>
      </c>
      <c r="H35" s="123">
        <f>IFERROR(IF(OR(G34="",F34=0),"",ROUND((2*F34+1.96^2+(1.96*SQRT((1.96^2+4*F34*(1-(G34/100))))))/(2*($M34+(1.96^2))),3))*100,"")</f>
        <v>45.4</v>
      </c>
      <c r="I35" s="210"/>
      <c r="J35" s="123">
        <f>IFERROR(IF(OR(J34="",I34=0),"",ROUND((2*I34+1.96^2-(1.96*SQRT((1.96^2+4*I34*(1-(J34/100))))))/(2*($L34+(1.96^2))),3))*100,"")</f>
        <v>27.3</v>
      </c>
      <c r="K35" s="123">
        <f>IFERROR(IF(OR(J34="",I34=0),"",ROUND((2*I34+1.96^2+(1.96*SQRT((1.96^2+4*I34*(1-(J34/100))))))/(2*($L34+(1.96^2))),3))*100,"")</f>
        <v>27.6</v>
      </c>
      <c r="L35" s="208"/>
      <c r="M35" s="208"/>
    </row>
    <row r="36" spans="1:20" ht="19.5" customHeight="1" x14ac:dyDescent="0.25">
      <c r="A36" s="1"/>
      <c r="B36" s="52" t="s">
        <v>179</v>
      </c>
      <c r="C36" s="4"/>
    </row>
    <row r="37" spans="1:20" ht="19.5" customHeight="1" x14ac:dyDescent="0.25">
      <c r="B37" s="3"/>
      <c r="C37" s="4"/>
    </row>
    <row r="38" spans="1:20" s="1" customFormat="1" ht="19.5" customHeight="1" x14ac:dyDescent="0.25">
      <c r="B38" s="2"/>
    </row>
    <row r="39" spans="1:20" s="1" customFormat="1" ht="19.5" customHeight="1" x14ac:dyDescent="0.25">
      <c r="B39" s="2"/>
      <c r="C39" s="205" t="s">
        <v>92</v>
      </c>
      <c r="D39" s="205"/>
      <c r="E39" s="205"/>
      <c r="F39" s="205" t="s">
        <v>90</v>
      </c>
      <c r="G39" s="205"/>
      <c r="H39" s="205"/>
      <c r="I39" s="205" t="s">
        <v>91</v>
      </c>
      <c r="J39" s="205"/>
      <c r="K39" s="205"/>
      <c r="L39" s="58"/>
      <c r="M39" s="58"/>
      <c r="N39" s="58"/>
    </row>
    <row r="40" spans="1:20" s="1" customFormat="1" ht="19.5" customHeight="1" x14ac:dyDescent="0.25">
      <c r="B40" s="19" t="s">
        <v>35</v>
      </c>
      <c r="C40" s="205" t="s">
        <v>127</v>
      </c>
      <c r="D40" s="205"/>
      <c r="E40" s="205"/>
      <c r="F40" s="205"/>
      <c r="G40" s="205"/>
      <c r="H40" s="205"/>
      <c r="I40" s="205"/>
      <c r="J40" s="205"/>
      <c r="K40" s="205"/>
      <c r="O40" s="58"/>
      <c r="P40" s="58"/>
      <c r="Q40" s="58"/>
      <c r="R40" s="189"/>
      <c r="S40" s="189"/>
      <c r="T40" s="189"/>
    </row>
    <row r="41" spans="1:20" s="1" customFormat="1" ht="19.5" customHeight="1" x14ac:dyDescent="0.25">
      <c r="B41" s="19"/>
      <c r="C41" s="105" t="s">
        <v>27</v>
      </c>
      <c r="D41" s="86" t="s">
        <v>26</v>
      </c>
      <c r="E41" s="86" t="s">
        <v>25</v>
      </c>
      <c r="F41" s="105" t="s">
        <v>27</v>
      </c>
      <c r="G41" s="86" t="s">
        <v>26</v>
      </c>
      <c r="H41" s="86" t="s">
        <v>25</v>
      </c>
      <c r="I41" s="105" t="s">
        <v>27</v>
      </c>
      <c r="J41" s="86" t="s">
        <v>26</v>
      </c>
      <c r="K41" s="86" t="s">
        <v>25</v>
      </c>
      <c r="O41" s="21"/>
      <c r="P41" s="21"/>
      <c r="Q41" s="21"/>
      <c r="R41" s="21"/>
      <c r="S41" s="21"/>
      <c r="T41" s="21"/>
    </row>
    <row r="42" spans="1:20" s="1" customFormat="1" ht="19.5" customHeight="1" x14ac:dyDescent="0.25">
      <c r="B42" s="19"/>
      <c r="C42" s="87"/>
      <c r="D42" s="88"/>
      <c r="E42" s="88"/>
      <c r="F42" s="87"/>
      <c r="G42" s="88"/>
      <c r="H42" s="88"/>
      <c r="I42" s="87"/>
      <c r="J42" s="88"/>
      <c r="K42" s="88"/>
      <c r="O42" s="94"/>
      <c r="P42" s="94"/>
      <c r="Q42" s="94"/>
      <c r="R42" s="94"/>
      <c r="S42" s="94"/>
      <c r="T42" s="94"/>
    </row>
    <row r="43" spans="1:20" s="1" customFormat="1" ht="19.5" customHeight="1" x14ac:dyDescent="0.25">
      <c r="B43" s="19" t="s">
        <v>198</v>
      </c>
      <c r="C43" s="85">
        <f>IF(selection!$B$33="All malignant (excl NMSC)",D28,"0")</f>
        <v>28.540401141695671</v>
      </c>
      <c r="D43" s="89">
        <f>IF(selection!$B$33="All malignant (excl NMSC)",D28-D29,"0")</f>
        <v>0.14040114169567275</v>
      </c>
      <c r="E43" s="89">
        <f>IF(selection!$B$33="All malignant (excl NMSC)",E29-D28,"0")</f>
        <v>5.9598858304326541E-2</v>
      </c>
      <c r="F43" s="85">
        <f>IF(selection!$B$33="All malignant (excl NMSC)",G28,"0")</f>
        <v>44.863121403553116</v>
      </c>
      <c r="G43" s="89">
        <f>IF(selection!$B$33="All malignant (excl NMSC)",G28-G29,"0")</f>
        <v>0.163121403553113</v>
      </c>
      <c r="H43" s="89">
        <f>IF(selection!$B$33="All malignant (excl NMSC)",H29-G28,"0")</f>
        <v>0.13687859644688416</v>
      </c>
      <c r="I43" s="85">
        <f>IF(selection!$B$33="All malignant (excl NMSC)",J28,"0")</f>
        <v>27.612137538719121</v>
      </c>
      <c r="J43" s="89">
        <f>IF(selection!$B$33="All malignant (excl NMSC)",J28-J29,"0")</f>
        <v>0.11213753871911791</v>
      </c>
      <c r="K43" s="89">
        <f>IF(selection!$B$33="All malignant (excl NMSC)",K29-J28,"0")</f>
        <v>8.7862461280881377E-2</v>
      </c>
      <c r="O43" s="53"/>
      <c r="P43" s="53"/>
      <c r="Q43" s="53"/>
      <c r="R43" s="53"/>
      <c r="S43" s="53"/>
      <c r="T43" s="53"/>
    </row>
    <row r="44" spans="1:20" s="1" customFormat="1" ht="19.5" customHeight="1" x14ac:dyDescent="0.25">
      <c r="B44" s="19">
        <v>2013</v>
      </c>
      <c r="C44" s="85">
        <f>IF(selection!$B$33="All malignant (excl NMSC)",D30,"0")</f>
        <v>28.267651450511945</v>
      </c>
      <c r="D44" s="89">
        <f>IF(selection!$B$33="All malignant (excl NMSC)",D30-D31,"0")</f>
        <v>0.16765145051194352</v>
      </c>
      <c r="E44" s="89">
        <f>IF(selection!$B$33="All malignant (excl NMSC)",E31-D30,"0")</f>
        <v>0.13234854948805364</v>
      </c>
      <c r="F44" s="85">
        <f>IF(selection!$B$33="All malignant (excl NMSC)",G30,"0")</f>
        <v>44.342551339836596</v>
      </c>
      <c r="G44" s="89">
        <f>IF(selection!$B$33="All malignant (excl NMSC)",G30-G31,"0")</f>
        <v>0.24255133983659505</v>
      </c>
      <c r="H44" s="89">
        <f>IF(selection!$B$33="All malignant (excl NMSC)",H31-G30,"0")</f>
        <v>0.15744866016340353</v>
      </c>
      <c r="I44" s="85">
        <f>IF(selection!$B$33="All malignant (excl NMSC)",J30,"0")</f>
        <v>27.763371906996586</v>
      </c>
      <c r="J44" s="89">
        <f>IF(selection!$B$33="All malignant (excl NMSC)",J30-J31,"0")</f>
        <v>0.16337190699658422</v>
      </c>
      <c r="K44" s="89">
        <f>IF(selection!$B$33="All malignant (excl NMSC)",K31-J30,"0")</f>
        <v>0.1366280930034165</v>
      </c>
      <c r="O44" s="53"/>
      <c r="P44" s="53"/>
      <c r="Q44" s="53"/>
      <c r="R44" s="53"/>
      <c r="S44" s="53"/>
      <c r="T44" s="53"/>
    </row>
    <row r="45" spans="1:20" s="1" customFormat="1" x14ac:dyDescent="0.25">
      <c r="B45" s="19">
        <v>2014</v>
      </c>
      <c r="C45" s="85">
        <f>IF(selection!$B$33="All malignant (excl NMSC)",D32,"0")</f>
        <v>28.515835299591242</v>
      </c>
      <c r="D45" s="89">
        <f>IF(selection!$B$33="All malignant (excl NMSC)",D32-D33,"0")</f>
        <v>0.11583529959124306</v>
      </c>
      <c r="E45" s="89">
        <f>IF(selection!$B$33="All malignant (excl NMSC)",E33-D32,"0")</f>
        <v>0.18416470040875765</v>
      </c>
      <c r="F45" s="85">
        <f>IF(selection!$B$33="All malignant (excl NMSC)",G32,"0")</f>
        <v>45.081882389465243</v>
      </c>
      <c r="G45" s="89">
        <f>IF(selection!$B$33="All malignant (excl NMSC)",G32-G33,"0")</f>
        <v>0.18188238946524393</v>
      </c>
      <c r="H45" s="89">
        <f>IF(selection!$B$33="All malignant (excl NMSC)",H33-G32,"0")</f>
        <v>0.21811761053476175</v>
      </c>
      <c r="I45" s="85">
        <f>IF(selection!$B$33="All malignant (excl NMSC)",J32,"0")</f>
        <v>27.643149114353129</v>
      </c>
      <c r="J45" s="89">
        <f>IF(selection!$B$33="All malignant (excl NMSC)",J32-J33,"0")</f>
        <v>0.14314911435312538</v>
      </c>
      <c r="K45" s="89">
        <f>IF(selection!$B$33="All malignant (excl NMSC)",K33-J32,"0")</f>
        <v>0.15685088564687533</v>
      </c>
      <c r="O45" s="53"/>
      <c r="P45" s="53"/>
      <c r="Q45" s="53"/>
      <c r="R45" s="53"/>
      <c r="S45" s="53"/>
      <c r="T45" s="53"/>
    </row>
    <row r="46" spans="1:20" s="1" customFormat="1" x14ac:dyDescent="0.25">
      <c r="B46" s="19">
        <v>2015</v>
      </c>
      <c r="C46" s="85">
        <f>IF(selection!$B$33="All malignant (excl NMSC)",D34,"0")</f>
        <v>28.834558084179779</v>
      </c>
      <c r="D46" s="89">
        <f>IF(selection!$B$33="All malignant (excl NMSC)",D34-D35,"0")</f>
        <v>0.13455808417977977</v>
      </c>
      <c r="E46" s="89">
        <f>IF(selection!$B$33="All malignant (excl NMSC)",E35-D34,"0")</f>
        <v>0.16544191582021739</v>
      </c>
      <c r="F46" s="85">
        <f>IF(selection!$B$33="All malignant (excl NMSC)",G34,"0")</f>
        <v>45.16079291380403</v>
      </c>
      <c r="G46" s="89">
        <f>IF(selection!$B$33="All malignant (excl NMSC)",G34-G35,"0")</f>
        <v>0.16079291380403049</v>
      </c>
      <c r="H46" s="89">
        <f>IF(selection!$B$33="All malignant (excl NMSC)",H35-G34,"0")</f>
        <v>0.23920708619596809</v>
      </c>
      <c r="I46" s="85">
        <f>IF(selection!$B$33="All malignant (excl NMSC)",J34,"0")</f>
        <v>27.431781542691553</v>
      </c>
      <c r="J46" s="89">
        <f>IF(selection!$B$33="All malignant (excl NMSC)",J34-J35,"0")</f>
        <v>0.13178154269155229</v>
      </c>
      <c r="K46" s="89">
        <f>IF(selection!$B$33="All malignant (excl NMSC)",K35-J34,"0")</f>
        <v>0.16821845730844842</v>
      </c>
      <c r="O46" s="53"/>
      <c r="P46" s="53"/>
      <c r="Q46" s="53"/>
      <c r="R46" s="53"/>
      <c r="S46" s="53"/>
      <c r="T46" s="53"/>
    </row>
    <row r="47" spans="1:20" s="96" customFormat="1" ht="19.5" customHeight="1" x14ac:dyDescent="0.25">
      <c r="B47" s="56"/>
      <c r="C47" s="85"/>
      <c r="D47" s="85"/>
      <c r="E47" s="89"/>
      <c r="F47" s="89"/>
      <c r="G47" s="85"/>
      <c r="H47" s="85"/>
      <c r="I47" s="89"/>
      <c r="J47" s="89"/>
      <c r="K47" s="85"/>
      <c r="L47" s="95"/>
    </row>
    <row r="48" spans="1:20" s="96" customFormat="1" ht="19.5" customHeight="1" x14ac:dyDescent="0.25">
      <c r="B48" s="56"/>
      <c r="C48" s="205" t="s">
        <v>128</v>
      </c>
      <c r="D48" s="205"/>
      <c r="E48" s="205"/>
      <c r="F48" s="205"/>
      <c r="G48" s="205"/>
      <c r="H48" s="205"/>
      <c r="I48" s="205"/>
      <c r="J48" s="205"/>
      <c r="K48" s="205"/>
      <c r="L48" s="95"/>
    </row>
    <row r="49" spans="2:12" s="96" customFormat="1" x14ac:dyDescent="0.25">
      <c r="B49" s="56"/>
      <c r="C49" s="105" t="s">
        <v>27</v>
      </c>
      <c r="D49" s="86" t="s">
        <v>26</v>
      </c>
      <c r="E49" s="86" t="s">
        <v>25</v>
      </c>
      <c r="F49" s="105" t="s">
        <v>27</v>
      </c>
      <c r="G49" s="86" t="s">
        <v>26</v>
      </c>
      <c r="H49" s="86" t="s">
        <v>25</v>
      </c>
      <c r="I49" s="105" t="s">
        <v>27</v>
      </c>
      <c r="J49" s="86" t="s">
        <v>26</v>
      </c>
      <c r="K49" s="86" t="s">
        <v>25</v>
      </c>
      <c r="L49" s="95"/>
    </row>
    <row r="50" spans="2:12" s="96" customFormat="1" x14ac:dyDescent="0.25">
      <c r="B50" s="56"/>
      <c r="C50" s="105"/>
      <c r="D50" s="88"/>
      <c r="E50" s="88"/>
      <c r="F50" s="105"/>
      <c r="G50" s="88"/>
      <c r="H50" s="88"/>
      <c r="I50" s="105"/>
      <c r="J50" s="88"/>
      <c r="K50" s="88"/>
    </row>
    <row r="51" spans="2:12" s="96" customFormat="1" x14ac:dyDescent="0.25">
      <c r="B51" s="19" t="s">
        <v>198</v>
      </c>
      <c r="C51" s="85" t="str">
        <f>IF(selection!$B$33&lt;&gt;"All malignant (excl NMSC)",D28,"0")</f>
        <v>0</v>
      </c>
      <c r="D51" s="89" t="str">
        <f>IF(selection!$B$33&lt;&gt;"All malignant (excl NMSC)",D28-D29,"0")</f>
        <v>0</v>
      </c>
      <c r="E51" s="89" t="str">
        <f>IF(selection!$B$33&lt;&gt;"All malignant (excl NMSC)",E29-D28,"0")</f>
        <v>0</v>
      </c>
      <c r="F51" s="85" t="str">
        <f>IF(selection!$B$33&lt;&gt;"All malignant (excl NMSC)",G28,"0")</f>
        <v>0</v>
      </c>
      <c r="G51" s="89" t="str">
        <f>IF(selection!$B$33&lt;&gt;"All malignant (excl NMSC)",G28-G29,"0")</f>
        <v>0</v>
      </c>
      <c r="H51" s="89" t="str">
        <f>IF(selection!$B$33&lt;&gt;"All malignant (excl NMSC)",H29-G28,"0")</f>
        <v>0</v>
      </c>
      <c r="I51" s="85" t="str">
        <f>IF(selection!$B$33&lt;&gt;"All malignant (excl NMSC)",J28,"0")</f>
        <v>0</v>
      </c>
      <c r="J51" s="89" t="str">
        <f>IF(selection!$B$33&lt;&gt;"All malignant (excl NMSC)",J28-J29,"0")</f>
        <v>0</v>
      </c>
      <c r="K51" s="89" t="str">
        <f>IF(selection!$B$33&lt;&gt;"All malignant (excl NMSC)",K29-J28,"0")</f>
        <v>0</v>
      </c>
      <c r="L51" s="95"/>
    </row>
    <row r="52" spans="2:12" s="96" customFormat="1" x14ac:dyDescent="0.25">
      <c r="B52" s="19">
        <v>2013</v>
      </c>
      <c r="C52" s="85" t="str">
        <f>IF(selection!$B$33&lt;&gt;"All malignant (excl NMSC)",D30,"0")</f>
        <v>0</v>
      </c>
      <c r="D52" s="89" t="str">
        <f>IF(selection!$B$33&lt;&gt;"All malignant (excl NMSC)",D30-D31,"0")</f>
        <v>0</v>
      </c>
      <c r="E52" s="89" t="str">
        <f>IF(selection!$B$33&lt;&gt;"All malignant (excl NMSC)",E31-D30,"0")</f>
        <v>0</v>
      </c>
      <c r="F52" s="85" t="str">
        <f>IF(selection!$B$33&lt;&gt;"All malignant (excl NMSC)",G30,"0")</f>
        <v>0</v>
      </c>
      <c r="G52" s="89" t="str">
        <f>IF(selection!$B$33&lt;&gt;"All malignant (excl NMSC)",G30-G31,"0")</f>
        <v>0</v>
      </c>
      <c r="H52" s="89" t="str">
        <f>IF(selection!$B$33&lt;&gt;"All malignant (excl NMSC)",H31-G30,"0")</f>
        <v>0</v>
      </c>
      <c r="I52" s="85" t="str">
        <f>IF(selection!$B$33&lt;&gt;"All malignant (excl NMSC)",J30,"0")</f>
        <v>0</v>
      </c>
      <c r="J52" s="89" t="str">
        <f>IF(selection!$B$33&lt;&gt;"All malignant (excl NMSC)",J30-J31,"0")</f>
        <v>0</v>
      </c>
      <c r="K52" s="89" t="str">
        <f>IF(selection!$B$33&lt;&gt;"All malignant (excl NMSC)",K31-J30,"0")</f>
        <v>0</v>
      </c>
      <c r="L52" s="95"/>
    </row>
    <row r="53" spans="2:12" s="1" customFormat="1" x14ac:dyDescent="0.25">
      <c r="B53" s="19">
        <v>2014</v>
      </c>
      <c r="C53" s="85" t="str">
        <f>IF(selection!$B$33&lt;&gt;"All malignant (excl NMSC)",D32,"0")</f>
        <v>0</v>
      </c>
      <c r="D53" s="89" t="str">
        <f>IF(selection!$B$33&lt;&gt;"All malignant (excl NMSC)",D32-D33,"0")</f>
        <v>0</v>
      </c>
      <c r="E53" s="89" t="str">
        <f>IF(selection!$B$33&lt;&gt;"All malignant (excl NMSC)",E33-D32,"0")</f>
        <v>0</v>
      </c>
      <c r="F53" s="85" t="str">
        <f>IF(selection!$B$33&lt;&gt;"All malignant (excl NMSC)",G32,"0")</f>
        <v>0</v>
      </c>
      <c r="G53" s="89" t="str">
        <f>IF(selection!$B$33&lt;&gt;"All malignant (excl NMSC)",G32-G33,"0")</f>
        <v>0</v>
      </c>
      <c r="H53" s="89" t="str">
        <f>IF(selection!$B$33&lt;&gt;"All malignant (excl NMSC)",H33-G32,"0")</f>
        <v>0</v>
      </c>
      <c r="I53" s="85" t="str">
        <f>IF(selection!$B$33&lt;&gt;"All malignant (excl NMSC)",J32,"0")</f>
        <v>0</v>
      </c>
      <c r="J53" s="89" t="str">
        <f>IF(selection!$B$33&lt;&gt;"All malignant (excl NMSC)",J32-J33,"0")</f>
        <v>0</v>
      </c>
      <c r="K53" s="89" t="str">
        <f>IF(selection!$B$33&lt;&gt;"All malignant (excl NMSC)",K33-J32,"0")</f>
        <v>0</v>
      </c>
      <c r="L53" s="95"/>
    </row>
    <row r="54" spans="2:12" s="1" customFormat="1" x14ac:dyDescent="0.25">
      <c r="B54" s="19">
        <v>2015</v>
      </c>
      <c r="C54" s="85" t="str">
        <f>IF(selection!$B$33&lt;&gt;"All malignant (excl NMSC)",D34,"0")</f>
        <v>0</v>
      </c>
      <c r="D54" s="89" t="str">
        <f>IF(selection!$B$33&lt;&gt;"All malignant (excl NMSC)",D34-D35,"0")</f>
        <v>0</v>
      </c>
      <c r="E54" s="89" t="str">
        <f>IF(selection!$B$33&lt;&gt;"All malignant (excl NMSC)",E35-D34,"0")</f>
        <v>0</v>
      </c>
      <c r="F54" s="85" t="str">
        <f>IF(selection!$B$33&lt;&gt;"All malignant (excl NMSC)",G34,"0")</f>
        <v>0</v>
      </c>
      <c r="G54" s="89" t="str">
        <f>IF(selection!$B$33&lt;&gt;"All malignant (excl NMSC)",G34-G35,"0")</f>
        <v>0</v>
      </c>
      <c r="H54" s="89" t="str">
        <f>IF(selection!$B$33&lt;&gt;"All malignant (excl NMSC)",H35-G34,"0")</f>
        <v>0</v>
      </c>
      <c r="I54" s="85" t="str">
        <f>IF(selection!$B$33&lt;&gt;"All malignant (excl NMSC)",J34,"0")</f>
        <v>0</v>
      </c>
      <c r="J54" s="89" t="str">
        <f>IF(selection!$B$33&lt;&gt;"All malignant (excl NMSC)",J34-J35,"0")</f>
        <v>0</v>
      </c>
      <c r="K54" s="89" t="str">
        <f>IF(selection!$B$33&lt;&gt;"All malignant (excl NMSC)",K35-J34,"0")</f>
        <v>0</v>
      </c>
      <c r="L54" s="95"/>
    </row>
    <row r="55" spans="2:12" s="1" customFormat="1" x14ac:dyDescent="0.25">
      <c r="B55" s="19"/>
      <c r="C55" s="95"/>
      <c r="D55" s="2"/>
    </row>
    <row r="56" spans="2:12" s="1" customFormat="1" x14ac:dyDescent="0.25">
      <c r="B56" s="19"/>
      <c r="C56" s="95"/>
      <c r="D56" s="2"/>
    </row>
    <row r="57" spans="2:12" s="1" customFormat="1" x14ac:dyDescent="0.25">
      <c r="B57" s="2"/>
      <c r="C57" s="2"/>
      <c r="D57" s="2"/>
    </row>
    <row r="58" spans="2:12" x14ac:dyDescent="0.25">
      <c r="B58" s="3"/>
      <c r="D58" s="3"/>
    </row>
    <row r="59" spans="2:12" x14ac:dyDescent="0.25">
      <c r="B59" s="3"/>
      <c r="D59" s="3"/>
    </row>
    <row r="60" spans="2:12" x14ac:dyDescent="0.25">
      <c r="C60" s="4"/>
    </row>
  </sheetData>
  <mergeCells count="55">
    <mergeCell ref="L28:L29"/>
    <mergeCell ref="M28:M29"/>
    <mergeCell ref="B2:M4"/>
    <mergeCell ref="C25:K25"/>
    <mergeCell ref="C26:C27"/>
    <mergeCell ref="D26:E26"/>
    <mergeCell ref="F26:F27"/>
    <mergeCell ref="G26:H26"/>
    <mergeCell ref="I26:I27"/>
    <mergeCell ref="J26:K26"/>
    <mergeCell ref="L26:L27"/>
    <mergeCell ref="M26:M27"/>
    <mergeCell ref="D27:E27"/>
    <mergeCell ref="G27:H27"/>
    <mergeCell ref="J27:K27"/>
    <mergeCell ref="I30:I31"/>
    <mergeCell ref="J30:K30"/>
    <mergeCell ref="L30:L31"/>
    <mergeCell ref="M30:M31"/>
    <mergeCell ref="B28:B29"/>
    <mergeCell ref="C28:C29"/>
    <mergeCell ref="D28:E28"/>
    <mergeCell ref="F28:F29"/>
    <mergeCell ref="G28:H28"/>
    <mergeCell ref="I28:I29"/>
    <mergeCell ref="B30:B31"/>
    <mergeCell ref="C30:C31"/>
    <mergeCell ref="D30:E30"/>
    <mergeCell ref="F30:F31"/>
    <mergeCell ref="G30:H30"/>
    <mergeCell ref="J28:K28"/>
    <mergeCell ref="I32:I33"/>
    <mergeCell ref="J32:K32"/>
    <mergeCell ref="L32:L33"/>
    <mergeCell ref="M32:M33"/>
    <mergeCell ref="B34:B35"/>
    <mergeCell ref="C34:C35"/>
    <mergeCell ref="D34:E34"/>
    <mergeCell ref="F34:F35"/>
    <mergeCell ref="G34:H34"/>
    <mergeCell ref="B32:B33"/>
    <mergeCell ref="C32:C33"/>
    <mergeCell ref="D32:E32"/>
    <mergeCell ref="F32:F33"/>
    <mergeCell ref="G32:H32"/>
    <mergeCell ref="C40:K40"/>
    <mergeCell ref="R40:T40"/>
    <mergeCell ref="C48:K48"/>
    <mergeCell ref="J34:K34"/>
    <mergeCell ref="L34:L35"/>
    <mergeCell ref="M34:M35"/>
    <mergeCell ref="C39:E39"/>
    <mergeCell ref="F39:H39"/>
    <mergeCell ref="I39:K39"/>
    <mergeCell ref="I34:I35"/>
  </mergeCells>
  <pageMargins left="0.7" right="0.7" top="0.75" bottom="0.75" header="0.3" footer="0.3"/>
  <pageSetup paperSize="9" scale="39" orientation="landscape" r:id="rId1"/>
  <ignoredErrors>
    <ignoredError sqref="G51:H54" evalError="1"/>
    <ignoredError sqref="D28:M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List Box 1">
              <controlPr defaultSize="0" autoLine="0" autoPict="0">
                <anchor moveWithCells="1">
                  <from>
                    <xdr:col>1</xdr:col>
                    <xdr:colOff>28575</xdr:colOff>
                    <xdr:row>6</xdr:row>
                    <xdr:rowOff>28575</xdr:rowOff>
                  </from>
                  <to>
                    <xdr:col>2</xdr:col>
                    <xdr:colOff>533400</xdr:colOff>
                    <xdr:row>18</xdr:row>
                    <xdr:rowOff>190500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tabColor rgb="FF00B050"/>
  </sheetPr>
  <dimension ref="A1:AI61"/>
  <sheetViews>
    <sheetView showGridLines="0" zoomScale="90" zoomScaleNormal="90" zoomScaleSheetLayoutView="100" workbookViewId="0"/>
  </sheetViews>
  <sheetFormatPr defaultRowHeight="15" x14ac:dyDescent="0.25"/>
  <cols>
    <col min="1" max="1" width="1.7109375" style="4" customWidth="1"/>
    <col min="2" max="2" width="13.28515625" style="4" customWidth="1"/>
    <col min="3" max="3" width="16" style="4" customWidth="1"/>
    <col min="4" max="4" width="9.7109375" style="4" customWidth="1"/>
    <col min="5" max="5" width="8.42578125" style="4" bestFit="1" customWidth="1"/>
    <col min="6" max="6" width="18.140625" style="3" customWidth="1"/>
    <col min="7" max="8" width="7.42578125" style="4" bestFit="1" customWidth="1"/>
    <col min="9" max="9" width="18.140625" style="4" customWidth="1"/>
    <col min="10" max="11" width="7.42578125" style="4" bestFit="1" customWidth="1"/>
    <col min="12" max="12" width="18.140625" style="4" customWidth="1"/>
    <col min="13" max="14" width="7.42578125" style="4" bestFit="1" customWidth="1"/>
    <col min="15" max="15" width="18.140625" style="4" customWidth="1"/>
    <col min="16" max="17" width="7.42578125" style="4" bestFit="1" customWidth="1"/>
    <col min="18" max="18" width="18.140625" style="4" customWidth="1"/>
    <col min="19" max="20" width="7.42578125" style="4" bestFit="1" customWidth="1"/>
    <col min="21" max="21" width="18.140625" style="4" customWidth="1"/>
    <col min="22" max="23" width="7.42578125" style="4" bestFit="1" customWidth="1"/>
    <col min="24" max="24" width="18.140625" style="4" customWidth="1"/>
    <col min="25" max="26" width="7.42578125" style="4" bestFit="1" customWidth="1"/>
    <col min="27" max="27" width="18.140625" style="4" customWidth="1"/>
    <col min="28" max="28" width="10.85546875" style="4" bestFit="1" customWidth="1"/>
    <col min="29" max="16384" width="9.140625" style="4"/>
  </cols>
  <sheetData>
    <row r="1" spans="1:27" ht="15.75" thickBot="1" x14ac:dyDescent="0.3">
      <c r="F1" s="4"/>
      <c r="Q1" s="106"/>
      <c r="R1" s="106"/>
      <c r="S1" s="106"/>
      <c r="T1" s="106"/>
      <c r="U1" s="106"/>
      <c r="V1" s="106"/>
      <c r="X1" s="106"/>
      <c r="Y1" s="106"/>
      <c r="Z1" s="106"/>
    </row>
    <row r="2" spans="1:27" ht="15.75" customHeight="1" x14ac:dyDescent="0.25">
      <c r="B2" s="194" t="str">
        <f>"Number of "&amp;selection!C35&amp;" diagnosed in "&amp;selection!D12&amp;" and recorded to have been treated with chemotherapy, tumour resection or radiotherapy in England"</f>
        <v>Number of tumours of all 22 cancer sites combined diagnosed in 2013-2015 and recorded to have been treated with chemotherapy, tumour resection or radiotherapy in England</v>
      </c>
      <c r="C2" s="195"/>
      <c r="D2" s="195"/>
      <c r="E2" s="195"/>
      <c r="F2" s="195"/>
      <c r="G2" s="195"/>
      <c r="H2" s="195"/>
      <c r="I2" s="195"/>
      <c r="J2" s="195"/>
      <c r="K2" s="195"/>
      <c r="L2" s="195"/>
      <c r="M2" s="195"/>
      <c r="N2" s="195"/>
      <c r="O2" s="195"/>
      <c r="P2" s="195"/>
      <c r="Q2" s="195"/>
      <c r="R2" s="195"/>
      <c r="S2" s="195"/>
      <c r="T2" s="195"/>
      <c r="U2" s="195"/>
      <c r="V2" s="195"/>
      <c r="W2" s="195"/>
      <c r="X2" s="195"/>
      <c r="Y2" s="195"/>
      <c r="Z2" s="195"/>
      <c r="AA2" s="196"/>
    </row>
    <row r="3" spans="1:27" ht="15.75" customHeight="1" x14ac:dyDescent="0.25">
      <c r="B3" s="197"/>
      <c r="C3" s="198"/>
      <c r="D3" s="198"/>
      <c r="E3" s="198"/>
      <c r="F3" s="198"/>
      <c r="G3" s="198"/>
      <c r="H3" s="198"/>
      <c r="I3" s="198"/>
      <c r="J3" s="198"/>
      <c r="K3" s="198"/>
      <c r="L3" s="198"/>
      <c r="M3" s="198"/>
      <c r="N3" s="198"/>
      <c r="O3" s="198"/>
      <c r="P3" s="198"/>
      <c r="Q3" s="198"/>
      <c r="R3" s="198"/>
      <c r="S3" s="198"/>
      <c r="T3" s="198"/>
      <c r="U3" s="198"/>
      <c r="V3" s="198"/>
      <c r="W3" s="198"/>
      <c r="X3" s="198"/>
      <c r="Y3" s="198"/>
      <c r="Z3" s="198"/>
      <c r="AA3" s="199"/>
    </row>
    <row r="4" spans="1:27" ht="15.75" customHeight="1" thickBot="1" x14ac:dyDescent="0.3">
      <c r="B4" s="200"/>
      <c r="C4" s="201"/>
      <c r="D4" s="201"/>
      <c r="E4" s="201"/>
      <c r="F4" s="201"/>
      <c r="G4" s="201"/>
      <c r="H4" s="201"/>
      <c r="I4" s="201"/>
      <c r="J4" s="201"/>
      <c r="K4" s="201"/>
      <c r="L4" s="201"/>
      <c r="M4" s="201"/>
      <c r="N4" s="201"/>
      <c r="O4" s="201"/>
      <c r="P4" s="201"/>
      <c r="Q4" s="201"/>
      <c r="R4" s="201"/>
      <c r="S4" s="201"/>
      <c r="T4" s="201"/>
      <c r="U4" s="201"/>
      <c r="V4" s="201"/>
      <c r="W4" s="201"/>
      <c r="X4" s="201"/>
      <c r="Y4" s="201"/>
      <c r="Z4" s="201"/>
      <c r="AA4" s="202"/>
    </row>
    <row r="5" spans="1:27" s="1" customFormat="1" ht="15.75" customHeight="1" x14ac:dyDescent="0.25">
      <c r="A5" s="4"/>
      <c r="B5" s="1" t="str">
        <f>"Proportion of "&amp;selection!C35&amp;" diagnosed in "&amp;selection!D12&amp;", by year of diagnosis - treatments are presented in combinations"</f>
        <v>Proportion of tumours of all 22 cancer sites combined diagnosed in 2013-2015, by year of diagnosis - treatments are presented in combinations</v>
      </c>
      <c r="C5" s="4"/>
      <c r="D5" s="4"/>
      <c r="E5" s="4"/>
      <c r="F5" s="4"/>
      <c r="G5" s="4"/>
      <c r="H5" s="4"/>
      <c r="I5" s="4"/>
      <c r="J5" s="4"/>
      <c r="K5" s="4"/>
      <c r="R5" s="81"/>
      <c r="S5" s="81"/>
      <c r="T5" s="81"/>
      <c r="U5" s="81"/>
      <c r="V5" s="81"/>
      <c r="W5" s="2"/>
      <c r="X5" s="81"/>
      <c r="Y5" s="81"/>
      <c r="Z5" s="81"/>
    </row>
    <row r="6" spans="1:27" ht="20.100000000000001" customHeight="1" x14ac:dyDescent="0.25">
      <c r="B6" s="18" t="s">
        <v>116</v>
      </c>
      <c r="C6" s="18"/>
      <c r="D6" s="3"/>
      <c r="E6" s="3"/>
      <c r="G6" s="3"/>
      <c r="H6" s="3"/>
      <c r="I6" s="3"/>
      <c r="J6" s="3"/>
      <c r="K6" s="3"/>
      <c r="L6" s="3"/>
      <c r="M6" s="3"/>
      <c r="N6" s="3"/>
      <c r="O6" s="3"/>
      <c r="P6" s="3"/>
      <c r="Q6" s="3"/>
      <c r="R6" s="7"/>
      <c r="S6" s="7"/>
      <c r="T6" s="7"/>
      <c r="U6" s="7"/>
      <c r="V6" s="7"/>
      <c r="W6" s="3"/>
      <c r="X6" s="7"/>
      <c r="Y6" s="7"/>
      <c r="Z6" s="7"/>
      <c r="AA6" s="3"/>
    </row>
    <row r="7" spans="1:27" ht="20.100000000000001" customHeight="1" x14ac:dyDescent="0.25">
      <c r="B7" s="14"/>
      <c r="C7" s="14"/>
      <c r="D7" s="14"/>
      <c r="E7" s="14"/>
      <c r="F7" s="14"/>
      <c r="G7" s="14"/>
      <c r="H7" s="14"/>
      <c r="I7" s="14"/>
      <c r="J7" s="14"/>
      <c r="K7" s="14"/>
      <c r="L7" s="14"/>
      <c r="M7" s="14"/>
      <c r="N7" s="14"/>
      <c r="O7" s="14"/>
      <c r="P7" s="14"/>
      <c r="Q7" s="14"/>
      <c r="R7" s="11"/>
      <c r="S7" s="7"/>
      <c r="T7" s="7"/>
      <c r="U7" s="7"/>
      <c r="V7" s="7"/>
      <c r="W7" s="14"/>
      <c r="X7" s="7"/>
      <c r="Y7" s="7"/>
      <c r="Z7" s="7"/>
      <c r="AA7" s="14"/>
    </row>
    <row r="8" spans="1:27" ht="20.100000000000001" customHeight="1" x14ac:dyDescent="0.25">
      <c r="B8" s="3"/>
      <c r="C8" s="3"/>
      <c r="D8" s="3"/>
      <c r="E8" s="3"/>
      <c r="G8" s="3"/>
      <c r="H8" s="3"/>
      <c r="I8" s="3"/>
      <c r="J8" s="3"/>
      <c r="K8" s="3"/>
      <c r="L8" s="3"/>
      <c r="M8" s="3"/>
      <c r="N8" s="3"/>
      <c r="O8" s="3"/>
      <c r="P8" s="3"/>
      <c r="Q8" s="3"/>
      <c r="R8" s="3"/>
      <c r="S8" s="3"/>
      <c r="T8" s="3"/>
      <c r="U8" s="3"/>
      <c r="V8" s="3"/>
      <c r="W8" s="3"/>
      <c r="X8" s="3"/>
      <c r="Y8" s="3"/>
      <c r="Z8" s="3"/>
      <c r="AA8" s="3"/>
    </row>
    <row r="9" spans="1:27" ht="20.100000000000001" customHeight="1" x14ac:dyDescent="0.25">
      <c r="B9" s="69"/>
      <c r="C9" s="69"/>
      <c r="D9" s="69"/>
      <c r="E9" s="69"/>
      <c r="F9" s="69"/>
      <c r="G9" s="69"/>
      <c r="H9" s="69"/>
      <c r="I9" s="69"/>
      <c r="J9" s="69"/>
      <c r="K9" s="69"/>
      <c r="L9" s="69"/>
      <c r="M9" s="69"/>
      <c r="N9" s="69"/>
      <c r="O9" s="69"/>
      <c r="P9" s="69"/>
      <c r="Q9" s="69"/>
      <c r="R9" s="3"/>
      <c r="S9" s="3"/>
      <c r="T9" s="3"/>
      <c r="U9" s="3"/>
      <c r="V9" s="3"/>
      <c r="W9" s="3"/>
      <c r="X9" s="3"/>
      <c r="Y9" s="3"/>
      <c r="Z9" s="3"/>
      <c r="AA9" s="69"/>
    </row>
    <row r="10" spans="1:27" ht="20.100000000000001" customHeight="1" x14ac:dyDescent="0.25">
      <c r="B10" s="69"/>
      <c r="C10" s="69"/>
      <c r="D10" s="69"/>
      <c r="E10" s="69"/>
      <c r="G10" s="69"/>
      <c r="H10" s="69"/>
      <c r="I10" s="69"/>
      <c r="J10" s="69"/>
      <c r="K10" s="69"/>
      <c r="L10" s="69"/>
      <c r="M10" s="69"/>
      <c r="N10" s="69"/>
      <c r="O10" s="69"/>
      <c r="P10" s="69"/>
      <c r="Q10" s="69"/>
      <c r="R10" s="74"/>
      <c r="S10" s="74"/>
      <c r="T10" s="74"/>
      <c r="U10" s="74" t="s">
        <v>41</v>
      </c>
      <c r="V10" s="74"/>
      <c r="W10" s="3"/>
      <c r="X10" s="74"/>
      <c r="Y10" s="74"/>
      <c r="Z10" s="74"/>
      <c r="AA10" s="69"/>
    </row>
    <row r="11" spans="1:27" ht="20.100000000000001" customHeight="1" x14ac:dyDescent="0.25">
      <c r="B11" s="3"/>
      <c r="C11" s="3"/>
      <c r="D11" s="3"/>
      <c r="E11" s="3"/>
      <c r="G11" s="3"/>
      <c r="H11" s="3"/>
      <c r="I11" s="3"/>
      <c r="J11" s="3"/>
      <c r="K11" s="3"/>
      <c r="L11" s="3"/>
      <c r="M11" s="3"/>
      <c r="N11" s="3"/>
      <c r="O11" s="3"/>
      <c r="P11" s="3"/>
      <c r="Q11" s="3"/>
      <c r="R11" s="3"/>
      <c r="S11" s="3"/>
      <c r="T11" s="3"/>
      <c r="U11" s="3"/>
      <c r="V11" s="3"/>
      <c r="W11" s="3"/>
      <c r="X11" s="3"/>
      <c r="Y11" s="3"/>
      <c r="Z11" s="3"/>
      <c r="AA11" s="3"/>
    </row>
    <row r="12" spans="1:27" ht="20.100000000000001" customHeight="1" x14ac:dyDescent="0.25">
      <c r="B12" s="3"/>
      <c r="C12" s="3"/>
      <c r="D12" s="3"/>
      <c r="E12" s="3"/>
      <c r="G12" s="3"/>
      <c r="H12" s="3"/>
      <c r="I12" s="3"/>
      <c r="J12" s="3"/>
      <c r="K12" s="3"/>
      <c r="L12" s="3"/>
      <c r="M12" s="3"/>
      <c r="N12" s="3"/>
      <c r="O12" s="3"/>
      <c r="P12" s="3"/>
      <c r="Q12" s="3"/>
      <c r="R12" s="3"/>
      <c r="S12" s="3"/>
      <c r="T12" s="3"/>
      <c r="U12" s="3"/>
      <c r="V12" s="3"/>
      <c r="W12" s="3"/>
      <c r="X12" s="3"/>
      <c r="Y12" s="3"/>
      <c r="Z12" s="3"/>
      <c r="AA12" s="3"/>
    </row>
    <row r="13" spans="1:27" ht="20.100000000000001" customHeight="1" x14ac:dyDescent="0.25">
      <c r="B13" s="3"/>
      <c r="C13" s="3"/>
      <c r="D13" s="3"/>
      <c r="E13" s="3"/>
      <c r="G13" s="3"/>
      <c r="H13" s="3"/>
      <c r="I13" s="3"/>
      <c r="J13" s="3"/>
      <c r="K13" s="3"/>
      <c r="L13" s="3"/>
      <c r="M13" s="3"/>
      <c r="N13" s="3"/>
      <c r="O13" s="3"/>
      <c r="P13" s="3"/>
      <c r="Q13" s="3"/>
      <c r="R13" s="3"/>
      <c r="S13" s="3"/>
      <c r="T13" s="3"/>
      <c r="U13" s="3"/>
      <c r="V13" s="3"/>
      <c r="W13" s="3"/>
      <c r="X13" s="3"/>
      <c r="Y13" s="3"/>
      <c r="Z13" s="3"/>
      <c r="AA13" s="3"/>
    </row>
    <row r="14" spans="1:27" ht="20.100000000000001" customHeight="1" x14ac:dyDescent="0.25">
      <c r="B14" s="3"/>
      <c r="C14" s="3"/>
      <c r="D14" s="3"/>
      <c r="E14" s="3"/>
      <c r="G14" s="3"/>
      <c r="H14" s="3"/>
      <c r="I14" s="3"/>
      <c r="J14" s="3"/>
      <c r="K14" s="3"/>
      <c r="L14" s="3"/>
      <c r="M14" s="3"/>
      <c r="N14" s="3"/>
      <c r="O14" s="3"/>
      <c r="P14" s="3"/>
      <c r="Q14" s="3"/>
      <c r="R14" s="3"/>
      <c r="S14" s="3"/>
      <c r="T14" s="3"/>
      <c r="U14" s="3"/>
      <c r="V14" s="3"/>
      <c r="W14" s="3"/>
      <c r="X14" s="3"/>
      <c r="Y14" s="3"/>
      <c r="Z14" s="3"/>
      <c r="AA14" s="3"/>
    </row>
    <row r="15" spans="1:27" s="5" customFormat="1" ht="20.100000000000001" customHeight="1" x14ac:dyDescent="0.25">
      <c r="B15" s="3"/>
      <c r="C15" s="3"/>
      <c r="D15" s="3"/>
      <c r="E15" s="3"/>
      <c r="F15" s="3"/>
      <c r="G15" s="3"/>
      <c r="H15" s="3"/>
      <c r="I15" s="3"/>
      <c r="J15" s="3"/>
      <c r="K15" s="3"/>
      <c r="L15" s="3"/>
      <c r="M15" s="3"/>
      <c r="N15" s="3"/>
      <c r="O15" s="3"/>
      <c r="P15" s="3"/>
      <c r="Q15" s="3"/>
      <c r="R15" s="3"/>
      <c r="S15" s="3"/>
      <c r="T15" s="3"/>
      <c r="U15" s="3"/>
      <c r="V15" s="3"/>
      <c r="W15" s="3"/>
      <c r="X15" s="3"/>
      <c r="Y15" s="3"/>
      <c r="Z15" s="3"/>
      <c r="AA15" s="3"/>
    </row>
    <row r="16" spans="1:27" ht="20.100000000000001" customHeight="1" x14ac:dyDescent="0.25">
      <c r="B16" s="3"/>
      <c r="C16" s="3"/>
      <c r="D16" s="3"/>
      <c r="E16" s="3"/>
      <c r="G16" s="3"/>
      <c r="H16" s="3"/>
      <c r="I16" s="3"/>
      <c r="J16" s="3"/>
      <c r="K16" s="3"/>
      <c r="L16" s="3"/>
      <c r="M16" s="3"/>
      <c r="N16" s="3"/>
      <c r="O16" s="3"/>
      <c r="P16" s="3"/>
      <c r="Q16" s="3"/>
      <c r="R16" s="3"/>
      <c r="S16" s="3"/>
      <c r="T16" s="3"/>
      <c r="U16" s="3"/>
      <c r="V16" s="3"/>
      <c r="W16" s="3"/>
      <c r="X16" s="3"/>
      <c r="Y16" s="3"/>
      <c r="Z16" s="3"/>
      <c r="AA16" s="3"/>
    </row>
    <row r="17" spans="1:28" s="12" customFormat="1" ht="20.100000000000001" customHeight="1" x14ac:dyDescent="0.25">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8" s="12" customFormat="1" ht="20.100000000000001" customHeight="1"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8" ht="20.100000000000001" customHeight="1" x14ac:dyDescent="0.25">
      <c r="B19" s="3"/>
      <c r="C19" s="3"/>
      <c r="D19" s="3"/>
      <c r="E19" s="3"/>
      <c r="G19" s="3"/>
      <c r="H19" s="3"/>
      <c r="I19" s="3"/>
      <c r="J19" s="3"/>
      <c r="K19" s="3"/>
      <c r="L19" s="3"/>
      <c r="M19" s="3"/>
      <c r="N19" s="3"/>
      <c r="O19" s="3"/>
      <c r="P19" s="3"/>
      <c r="Q19" s="3"/>
      <c r="R19" s="3"/>
      <c r="S19" s="3"/>
      <c r="T19" s="3"/>
      <c r="U19" s="3"/>
      <c r="V19" s="3"/>
      <c r="W19" s="3"/>
      <c r="X19" s="3"/>
      <c r="Y19" s="3"/>
      <c r="Z19" s="3"/>
      <c r="AA19" s="3"/>
    </row>
    <row r="20" spans="1:28" ht="20.100000000000001" customHeight="1" x14ac:dyDescent="0.25">
      <c r="B20" s="18"/>
      <c r="C20" s="18"/>
      <c r="D20" s="3"/>
      <c r="E20" s="3"/>
      <c r="G20" s="3"/>
      <c r="H20" s="3"/>
      <c r="I20" s="3"/>
      <c r="J20" s="3"/>
      <c r="K20" s="3"/>
      <c r="L20" s="3"/>
      <c r="M20" s="3"/>
      <c r="N20" s="3"/>
      <c r="O20" s="3"/>
      <c r="P20" s="3"/>
      <c r="Q20" s="3"/>
      <c r="R20" s="3"/>
      <c r="S20" s="3"/>
      <c r="T20" s="3"/>
      <c r="U20" s="3"/>
      <c r="V20" s="3"/>
      <c r="W20" s="3"/>
      <c r="X20" s="3"/>
      <c r="Y20" s="3"/>
      <c r="Z20" s="3"/>
      <c r="AA20" s="3"/>
    </row>
    <row r="21" spans="1:28" ht="20.100000000000001" customHeight="1" x14ac:dyDescent="0.25">
      <c r="B21" s="3"/>
      <c r="C21" s="3"/>
      <c r="D21" s="3"/>
      <c r="E21" s="3"/>
      <c r="G21" s="3"/>
      <c r="H21" s="3"/>
      <c r="I21" s="3"/>
      <c r="J21" s="3"/>
      <c r="K21" s="3"/>
      <c r="L21" s="3"/>
      <c r="M21" s="3"/>
      <c r="N21" s="3"/>
      <c r="O21" s="3"/>
      <c r="P21" s="3"/>
      <c r="Q21" s="3"/>
      <c r="R21" s="3"/>
      <c r="S21" s="3"/>
      <c r="T21" s="3"/>
      <c r="U21" s="3"/>
      <c r="V21" s="3"/>
      <c r="W21" s="3"/>
      <c r="X21" s="3"/>
      <c r="Y21" s="3"/>
      <c r="Z21" s="3"/>
      <c r="AA21" s="3"/>
    </row>
    <row r="22" spans="1:28" ht="20.100000000000001" customHeight="1" x14ac:dyDescent="0.25">
      <c r="B22" s="3"/>
      <c r="C22" s="3"/>
      <c r="D22" s="3"/>
      <c r="E22" s="3"/>
      <c r="G22" s="3"/>
      <c r="H22" s="3"/>
      <c r="I22" s="3"/>
      <c r="J22" s="3"/>
      <c r="K22" s="3"/>
      <c r="L22" s="3"/>
      <c r="M22" s="3"/>
      <c r="N22" s="3"/>
      <c r="O22" s="3"/>
      <c r="P22" s="3"/>
      <c r="Q22" s="3"/>
      <c r="R22" s="3"/>
      <c r="S22" s="3"/>
      <c r="T22" s="3"/>
      <c r="U22" s="3"/>
      <c r="V22" s="3"/>
      <c r="W22" s="3"/>
      <c r="X22" s="3"/>
      <c r="Y22" s="3"/>
      <c r="Z22" s="3"/>
      <c r="AA22" s="3"/>
    </row>
    <row r="23" spans="1:28" ht="18" customHeight="1" x14ac:dyDescent="0.25">
      <c r="D23" s="244" t="s">
        <v>243</v>
      </c>
      <c r="E23" s="244"/>
      <c r="F23" s="244"/>
      <c r="G23" s="244"/>
      <c r="H23" s="244"/>
      <c r="I23" s="244"/>
      <c r="J23" s="244"/>
      <c r="K23" s="244"/>
      <c r="L23" s="244"/>
      <c r="M23" s="244"/>
      <c r="N23" s="244"/>
      <c r="O23" s="244"/>
      <c r="P23" s="244"/>
      <c r="Q23" s="244"/>
      <c r="R23" s="244"/>
      <c r="S23" s="244"/>
      <c r="T23" s="244"/>
      <c r="U23" s="244"/>
      <c r="V23" s="244"/>
      <c r="W23" s="244"/>
      <c r="X23" s="244"/>
      <c r="Y23" s="244"/>
      <c r="Z23" s="244"/>
      <c r="AA23" s="244"/>
    </row>
    <row r="24" spans="1:28" ht="20.25" customHeight="1" thickBot="1" x14ac:dyDescent="0.3">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row>
    <row r="25" spans="1:28" s="38" customFormat="1" ht="19.5" thickBot="1" x14ac:dyDescent="0.35">
      <c r="B25" s="12"/>
      <c r="C25" s="144" t="s">
        <v>154</v>
      </c>
      <c r="D25" s="145"/>
      <c r="E25" s="145"/>
      <c r="F25" s="227"/>
      <c r="G25" s="227"/>
      <c r="H25" s="227"/>
      <c r="I25" s="227"/>
      <c r="J25" s="227"/>
      <c r="K25" s="227"/>
      <c r="L25" s="227"/>
      <c r="M25" s="227"/>
      <c r="N25" s="227"/>
      <c r="O25" s="227"/>
      <c r="P25" s="227"/>
      <c r="Q25" s="227"/>
      <c r="R25" s="227"/>
      <c r="S25" s="227"/>
      <c r="T25" s="227"/>
      <c r="U25" s="227"/>
      <c r="V25" s="227"/>
      <c r="W25" s="227"/>
      <c r="X25" s="227"/>
      <c r="Y25" s="227"/>
      <c r="Z25" s="228"/>
      <c r="AA25" s="12"/>
    </row>
    <row r="26" spans="1:28" s="38" customFormat="1" ht="18.75" x14ac:dyDescent="0.3">
      <c r="B26" s="12"/>
      <c r="C26" s="245" t="s">
        <v>246</v>
      </c>
      <c r="D26" s="242" t="s">
        <v>37</v>
      </c>
      <c r="E26" s="243"/>
      <c r="F26" s="149" t="s">
        <v>40</v>
      </c>
      <c r="G26" s="242" t="s">
        <v>37</v>
      </c>
      <c r="H26" s="243"/>
      <c r="I26" s="149" t="s">
        <v>86</v>
      </c>
      <c r="J26" s="242" t="s">
        <v>37</v>
      </c>
      <c r="K26" s="243"/>
      <c r="L26" s="149" t="s">
        <v>39</v>
      </c>
      <c r="M26" s="242" t="s">
        <v>37</v>
      </c>
      <c r="N26" s="243"/>
      <c r="O26" s="149" t="s">
        <v>38</v>
      </c>
      <c r="P26" s="242" t="s">
        <v>37</v>
      </c>
      <c r="Q26" s="243"/>
      <c r="R26" s="149" t="s">
        <v>87</v>
      </c>
      <c r="S26" s="242" t="s">
        <v>37</v>
      </c>
      <c r="T26" s="243"/>
      <c r="U26" s="149" t="s">
        <v>88</v>
      </c>
      <c r="V26" s="242" t="s">
        <v>37</v>
      </c>
      <c r="W26" s="243"/>
      <c r="X26" s="149" t="s">
        <v>89</v>
      </c>
      <c r="Y26" s="242" t="s">
        <v>37</v>
      </c>
      <c r="Z26" s="243"/>
      <c r="AA26" s="167" t="s">
        <v>177</v>
      </c>
    </row>
    <row r="27" spans="1:28" s="38" customFormat="1" ht="30.75" customHeight="1" thickBot="1" x14ac:dyDescent="0.35">
      <c r="A27" s="40"/>
      <c r="B27" s="12"/>
      <c r="C27" s="246"/>
      <c r="D27" s="165" t="s">
        <v>155</v>
      </c>
      <c r="E27" s="166"/>
      <c r="F27" s="161"/>
      <c r="G27" s="165" t="s">
        <v>155</v>
      </c>
      <c r="H27" s="166"/>
      <c r="I27" s="161"/>
      <c r="J27" s="165" t="s">
        <v>155</v>
      </c>
      <c r="K27" s="166"/>
      <c r="L27" s="161"/>
      <c r="M27" s="165" t="s">
        <v>155</v>
      </c>
      <c r="N27" s="166"/>
      <c r="O27" s="161"/>
      <c r="P27" s="165" t="s">
        <v>155</v>
      </c>
      <c r="Q27" s="166"/>
      <c r="R27" s="161"/>
      <c r="S27" s="165" t="s">
        <v>155</v>
      </c>
      <c r="T27" s="166"/>
      <c r="U27" s="161"/>
      <c r="V27" s="165" t="s">
        <v>155</v>
      </c>
      <c r="W27" s="166"/>
      <c r="X27" s="161"/>
      <c r="Y27" s="165" t="s">
        <v>155</v>
      </c>
      <c r="Z27" s="166"/>
      <c r="AA27" s="168"/>
    </row>
    <row r="28" spans="1:28" s="38" customFormat="1" ht="18.75" x14ac:dyDescent="0.3">
      <c r="A28" s="40"/>
      <c r="B28" s="220" t="s">
        <v>198</v>
      </c>
      <c r="C28" s="153">
        <f>IF(selection!$C$33="All 22 sites combined",SUMIFS('data '!F:F,'data '!D:D,0,'data '!E:E,0,'data '!C:C,0,'data '!A:A,"&lt;&gt;Other"),SUMIFS('data '!F:F,'data '!A:A,selection!$C$33,'data '!D:D,0,'data '!E:E,0,'data '!C:C,0))</f>
        <v>229907</v>
      </c>
      <c r="D28" s="221">
        <f>IF(C28=0,"",IFERROR(C28/$AA28*100,""))</f>
        <v>33.016154302380855</v>
      </c>
      <c r="E28" s="222"/>
      <c r="F28" s="153">
        <f>IF(selection!$C$33="All 22 sites combined",SUMIFS('data '!F:F,'data '!D:D,1,'data '!E:E,0,'data '!C:C,0,'data '!A:A,"&lt;&gt;Other"),SUMIFS('data '!F:F,'data '!A:A,selection!$C$33,'data '!D:D,1,'data '!E:E,0,'data '!C:C,0))</f>
        <v>47361</v>
      </c>
      <c r="G28" s="221">
        <f>IF(F28=0,"",IFERROR(F28/$AA28*100,""))</f>
        <v>6.8013504761275625</v>
      </c>
      <c r="H28" s="222"/>
      <c r="I28" s="153">
        <f>IF(selection!$C$33="All 22 sites combined",SUMIFS('data '!F:F,'data '!D:D,0,'data '!E:E,1,'data '!C:C,0,'data '!A:A,"&lt;&gt;Other"),SUMIFS('data '!F:F,'data '!A:A,selection!$C$33,'data '!D:D,0,'data '!E:E,1,'data '!C:C,0))</f>
        <v>149553</v>
      </c>
      <c r="J28" s="221">
        <f>IF(I28=0,"",IFERROR(I28/$AA28*100,""))</f>
        <v>21.476792461229817</v>
      </c>
      <c r="K28" s="222"/>
      <c r="L28" s="153">
        <f>IF(selection!$C$33="All 22 sites combined",SUMIFS('data '!F:F,'data '!D:D,0,'data '!E:E,0,'data '!C:C,1,'data '!A:A,"&lt;&gt;Other"),SUMIFS('data '!F:F,'data '!A:A,selection!$C$33,'data '!D:D,0,'data '!E:E,0,'data '!C:C,1))</f>
        <v>70555</v>
      </c>
      <c r="M28" s="221">
        <f>IF(L28=0,"",IFERROR(L28/$AA28*100,""))</f>
        <v>10.132161120820509</v>
      </c>
      <c r="N28" s="222"/>
      <c r="O28" s="153">
        <f>IF(selection!$C$33="All 22 sites combined",SUMIFS('data '!F:F,'data '!D:D,1,'data '!E:E,0,'data '!C:C,1,'data '!A:A,"&lt;&gt;Other"),SUMIFS('data '!F:F,'data '!A:A,selection!$C$33,'data '!D:D,1,'data '!E:E,0,'data '!C:C,1))</f>
        <v>36121</v>
      </c>
      <c r="P28" s="221">
        <f>IF(O28=0,"",IFERROR(O28/$AA28*100,""))</f>
        <v>5.1872126971179604</v>
      </c>
      <c r="Q28" s="222"/>
      <c r="R28" s="153">
        <f>IF(selection!$C$33="All 22 sites combined",SUMIFS('data '!F:F,'data '!D:D,1,'data '!E:E,1,'data '!C:C,0,'data '!A:A,"&lt;&gt;Other"),SUMIFS('data '!F:F,'data '!A:A,selection!$C$33,'data '!D:D,1,'data '!E:E,1,'data '!C:C,0))</f>
        <v>54406</v>
      </c>
      <c r="S28" s="221">
        <f>IF(R28=0,"",IFERROR(R28/$AA28*100,""))</f>
        <v>7.813058719287941</v>
      </c>
      <c r="T28" s="222"/>
      <c r="U28" s="153">
        <f>IF(selection!$C$33="All 22 sites combined",SUMIFS('data '!F:F,'data '!D:D,0,'data '!E:E,1,'data '!C:C,1,'data '!A:A,"&lt;&gt;Other"),SUMIFS('data '!F:F,'data '!A:A,selection!$C$33,'data '!D:D,0,'data '!E:E,1,'data '!C:C,1))</f>
        <v>60609</v>
      </c>
      <c r="V28" s="221">
        <f>IF(U28=0,"",IFERROR(U28/$AA28*100,""))</f>
        <v>8.7038502355865681</v>
      </c>
      <c r="W28" s="222"/>
      <c r="X28" s="153">
        <f>IF(selection!$C$33="All 22 sites combined",SUMIFS('data '!F:F,'data '!D:D,1,'data '!E:E,1,'data '!C:C,1,'data '!A:A,"&lt;&gt;Other"),SUMIFS('data '!F:F,'data '!A:A,selection!$C$33,'data '!D:D,1,'data '!E:E,1,'data '!C:C,1))</f>
        <v>47835</v>
      </c>
      <c r="Y28" s="221">
        <f>IF(X28=0,"",IFERROR(X28/$AA28*100,""))</f>
        <v>6.8694199874487865</v>
      </c>
      <c r="Z28" s="221"/>
      <c r="AA28" s="224">
        <f>IF(selection!$C$33="All 22 sites combined",SUMIFS('data '!F:F,'data '!A:A,"&lt;&gt;Other"),SUMIFS('data '!F:F,'data '!A:A,selection!$C$33))</f>
        <v>696347</v>
      </c>
      <c r="AB28" s="51"/>
    </row>
    <row r="29" spans="1:28" s="38" customFormat="1" ht="18.75" x14ac:dyDescent="0.3">
      <c r="A29" s="40"/>
      <c r="B29" s="181"/>
      <c r="C29" s="154"/>
      <c r="D29" s="125">
        <f>IFERROR(IF(OR(D28="",C28=0),"",ROUND((2*C28+1.96^2-(1.96*SQRT((1.96^2+4*C28*(1-(D28/100))))))/(2*($AA28+(1.96^2))),3))*100,"")</f>
        <v>32.9</v>
      </c>
      <c r="E29" s="126">
        <f>IFERROR(IF(OR(D28="",C28=0),"",ROUND((2*C28+1.96^2+(1.96*SQRT((1.96^2+4*C28*(1-(D28/100))))))/(2*($AA28+(1.96^2))),3))*100,"")</f>
        <v>33.1</v>
      </c>
      <c r="F29" s="154"/>
      <c r="G29" s="125">
        <f>IFERROR(IF(OR(G28="",F28=0),"",ROUND((2*F28+1.96^2-(1.96*SQRT((1.96^2+4*F28*(1-(G28/100))))))/(2*($AA28+(1.96^2))),3))*100,"")</f>
        <v>6.7</v>
      </c>
      <c r="H29" s="126">
        <f>IFERROR(IF(OR(G28="",F28=0),"",ROUND((2*F28+1.96^2+(1.96*SQRT((1.96^2+4*F28*(1-(G28/100))))))/(2*($AA28+(1.96^2))),3))*100,"")</f>
        <v>6.9</v>
      </c>
      <c r="I29" s="154"/>
      <c r="J29" s="125">
        <f>IFERROR(IF(OR(J28="",I28=0),"",ROUND((2*I28+1.96^2-(1.96*SQRT((1.96^2+4*I28*(1-(J28/100))))))/(2*($AA28+(1.96^2))),3))*100,"")</f>
        <v>21.4</v>
      </c>
      <c r="K29" s="126">
        <f>IFERROR(IF(OR(J28="",I28=0),"",ROUND((2*I28+1.96^2+(1.96*SQRT((1.96^2+4*I28*(1-(J28/100))))))/(2*($AA28+(1.96^2))),3))*100,"")</f>
        <v>21.6</v>
      </c>
      <c r="L29" s="154"/>
      <c r="M29" s="125">
        <f>IFERROR(IF(OR(M28="",L28=0),"",ROUND((2*L28+1.96^2-(1.96*SQRT((1.96^2+4*L28*(1-(M28/100))))))/(2*($AA28+(1.96^2))),3))*100,"")</f>
        <v>10.100000000000001</v>
      </c>
      <c r="N29" s="126">
        <f>IFERROR(IF(OR(M28="",L28=0),"",ROUND((2*L28+1.96^2+(1.96*SQRT((1.96^2+4*L28*(1-(M28/100))))))/(2*($AA28+(1.96^2))),3))*100,"")</f>
        <v>10.199999999999999</v>
      </c>
      <c r="O29" s="154"/>
      <c r="P29" s="125">
        <f>IFERROR(IF(OR(P28="",O28=0),"",ROUND((2*O28+1.96^2-(1.96*SQRT((1.96^2+4*O28*(1-(P28/100))))))/(2*($AA28+(1.96^2))),3))*100,"")</f>
        <v>5.0999999999999996</v>
      </c>
      <c r="Q29" s="126">
        <f>IFERROR(IF(OR(P28="",O28=0),"",ROUND((2*O28+1.96^2+(1.96*SQRT((1.96^2+4*O28*(1-(P28/100))))))/(2*($AA28+(1.96^2))),3))*100,"")</f>
        <v>5.2</v>
      </c>
      <c r="R29" s="154"/>
      <c r="S29" s="125">
        <f>IFERROR(IF(OR(S28="",R28=0),"",ROUND((2*R28+1.96^2-(1.96*SQRT((1.96^2+4*R28*(1-(S28/100))))))/(2*($AA28+(1.96^2))),3))*100,"")</f>
        <v>7.8</v>
      </c>
      <c r="T29" s="126">
        <f>IFERROR(IF(OR(S28="",R28=0),"",ROUND((2*R28+1.96^2+(1.96*SQRT((1.96^2+4*R28*(1-(S28/100))))))/(2*($AA28+(1.96^2))),3))*100,"")</f>
        <v>7.9</v>
      </c>
      <c r="U29" s="154"/>
      <c r="V29" s="125">
        <f>IFERROR(IF(OR(V28="",U28=0),"",ROUND((2*U28+1.96^2-(1.96*SQRT((1.96^2+4*U28*(1-(V28/100))))))/(2*($AA28+(1.96^2))),3))*100,"")</f>
        <v>8.6</v>
      </c>
      <c r="W29" s="126">
        <f>IFERROR(IF(OR(V28="",U28=0),"",ROUND((2*U28+1.96^2+(1.96*SQRT((1.96^2+4*U28*(1-(V28/100))))))/(2*($AA28+(1.96^2))),3))*100,"")</f>
        <v>8.7999999999999989</v>
      </c>
      <c r="X29" s="154"/>
      <c r="Y29" s="125">
        <f>IFERROR(IF(OR(Y28="",X28=0),"",ROUND((2*X28+1.96^2-(1.96*SQRT((1.96^2+4*X28*(1-(Y28/100))))))/(2*($AA28+(1.96^2))),3))*100,"")</f>
        <v>6.8000000000000007</v>
      </c>
      <c r="Z29" s="125">
        <f>IFERROR(IF(OR(Y28="",X28=0),"",ROUND((2*X28+1.96^2+(1.96*SQRT((1.96^2+4*X28*(1-(Y28/100))))))/(2*($AA28+(1.96^2))),3))*100,"")</f>
        <v>6.9</v>
      </c>
      <c r="AA29" s="211"/>
    </row>
    <row r="30" spans="1:28" s="38" customFormat="1" ht="18.75" x14ac:dyDescent="0.3">
      <c r="A30" s="90">
        <v>2013</v>
      </c>
      <c r="B30" s="212">
        <v>2013</v>
      </c>
      <c r="C30" s="214">
        <f>IF(selection!$C$33="All 22 sites combined",SUMIFS(data1!F:F,data1!D:D,0,data1!E:E,0,data1!C:C,0,data1!B:B,$A30,data1!A:A,"&lt;&gt;Other"),SUMIFS(data1!F:F,data1!A:A,selection!$C$33,data1!D:D,0,data1!E:E,0,data1!C:C,0,data1!B:B,$A30))</f>
        <v>77516</v>
      </c>
      <c r="D30" s="206">
        <f>IF(C30=0,"",IFERROR(C30/$AA30*100,""))</f>
        <v>33.562376331934828</v>
      </c>
      <c r="E30" s="215"/>
      <c r="F30" s="214">
        <f>IF(selection!$C$33="All 22 sites combined",SUMIFS(data1!F:F,data1!D:D,1,data1!E:E,0,data1!C:C,0,data1!B:B,$A30,data1!A:A,"&lt;&gt;Other"),SUMIFS(data1!F:F,data1!A:A,selection!$C$33,data1!D:D,1,data1!E:E,0,data1!C:C,0,data1!B:B,$A30))</f>
        <v>15290</v>
      </c>
      <c r="G30" s="206">
        <f>IF(F30=0,"",IFERROR(F30/$AA30*100,""))</f>
        <v>6.6201653092946424</v>
      </c>
      <c r="H30" s="215"/>
      <c r="I30" s="214">
        <f>IF(selection!$C$33="All 22 sites combined",SUMIFS(data1!F:F,data1!D:D,0,data1!E:E,1,data1!C:C,0,data1!B:B,$A30,data1!A:A,"&lt;&gt;Other"),SUMIFS(data1!F:F,data1!A:A,selection!$C$33,data1!D:D,0,data1!E:E,1,data1!C:C,0,data1!B:B,$A30))</f>
        <v>48507</v>
      </c>
      <c r="J30" s="206">
        <f>IF(I30=0,"",IFERROR(I30/$AA30*100,""))</f>
        <v>21.002247132632782</v>
      </c>
      <c r="K30" s="215"/>
      <c r="L30" s="214">
        <f>IF(selection!$C$33="All 22 sites combined",SUMIFS(data1!F:F,data1!D:D,0,data1!E:E,0,data1!C:C,1,data1!B:B,$A30,data1!A:A,"&lt;&gt;Other"),SUMIFS(data1!F:F,data1!A:A,selection!$C$33,data1!D:D,0,data1!E:E,0,data1!C:C,1,data1!B:B,$A30))</f>
        <v>23914</v>
      </c>
      <c r="M30" s="206">
        <f>IF(L30=0,"",IFERROR(L30/$AA30*100,""))</f>
        <v>10.354129052091047</v>
      </c>
      <c r="N30" s="215"/>
      <c r="O30" s="214">
        <f>IF(selection!$C$33="All 22 sites combined",SUMIFS(data1!F:F,data1!D:D,1,data1!E:E,0,data1!C:C,1,data1!B:B,$A30,data1!A:A,"&lt;&gt;Other"),SUMIFS(data1!F:F,data1!A:A,selection!$C$33,data1!D:D,1,data1!E:E,0,data1!C:C,1,data1!B:B,$A30))</f>
        <v>11827</v>
      </c>
      <c r="P30" s="206">
        <f>IF(O30=0,"",IFERROR(O30/$AA30*100,""))</f>
        <v>5.120777966842887</v>
      </c>
      <c r="Q30" s="215"/>
      <c r="R30" s="214">
        <f>IF(selection!$C$33="All 22 sites combined",SUMIFS(data1!F:F,data1!D:D,1,data1!E:E,1,data1!C:C,0,data1!B:B,$A30,data1!A:A,"&lt;&gt;Other"),SUMIFS(data1!F:F,data1!A:A,selection!$C$33,data1!D:D,1,data1!E:E,1,data1!C:C,0,data1!B:B,$A30))</f>
        <v>17942</v>
      </c>
      <c r="S30" s="206">
        <f>IF(R30=0,"",IFERROR(R30/$AA30*100,""))</f>
        <v>7.7684111170284158</v>
      </c>
      <c r="T30" s="215"/>
      <c r="U30" s="214">
        <f>IF(selection!$C$33="All 22 sites combined",SUMIFS(data1!F:F,data1!D:D,0,data1!E:E,1,data1!C:C,1,data1!B:B,$A30,data1!A:A,"&lt;&gt;Other"),SUMIFS(data1!F:F,data1!A:A,selection!$C$33,data1!D:D,0,data1!E:E,1,data1!C:C,1,data1!B:B,$A30))</f>
        <v>19919</v>
      </c>
      <c r="V30" s="206">
        <f>IF(U30=0,"",IFERROR(U30/$AA30*100,""))</f>
        <v>8.6243997904408101</v>
      </c>
      <c r="W30" s="215"/>
      <c r="X30" s="214">
        <f>IF(selection!$C$33="All 22 sites combined",SUMIFS(data1!F:F,data1!D:D,1,data1!E:E,1,data1!C:C,1,data1!B:B,$A30,data1!A:A,"&lt;&gt;Other"),SUMIFS(data1!F:F,data1!A:A,selection!$C$33,data1!D:D,1,data1!E:E,1,data1!C:C,1,data1!B:B,$A30))</f>
        <v>16046</v>
      </c>
      <c r="Y30" s="206">
        <f>IF(X30=0,"",IFERROR(X30/$AA30*100,""))</f>
        <v>6.947493299734588</v>
      </c>
      <c r="Z30" s="215"/>
      <c r="AA30" s="241">
        <f>IF(selection!$C$33="All 22 sites combined",SUMIFS(data1!F:F,data1!B:B,$A30,data1!A:A,"&lt;&gt;Other"),SUMIFS(data1!F:F,data1!A:A,selection!$C$33,data1!B:B,$A30,data1!A:A,"&lt;&gt;Other"))</f>
        <v>230961</v>
      </c>
      <c r="AB30" s="51"/>
    </row>
    <row r="31" spans="1:28" s="38" customFormat="1" ht="18.75" x14ac:dyDescent="0.3">
      <c r="A31" s="90"/>
      <c r="B31" s="218"/>
      <c r="C31" s="154"/>
      <c r="D31" s="121">
        <f>IFERROR(IF(OR(D30="",C30=0),"",ROUND((2*C30+1.96^2-(1.96*SQRT((1.96^2+4*C30*(1-(D30/100))))))/(2*($AA30+(1.96^2))),3))*100,"")</f>
        <v>33.4</v>
      </c>
      <c r="E31" s="122">
        <f>IFERROR(IF(OR(D30="",C30=0),"",ROUND((2*C30+1.96^2+(1.96*SQRT((1.96^2+4*C30*(1-(D30/100))))))/(2*($AA30+(1.96^2))),3))*100,"")</f>
        <v>33.800000000000004</v>
      </c>
      <c r="F31" s="154"/>
      <c r="G31" s="121">
        <f>IFERROR(IF(OR(G30="",F30=0),"",ROUND((2*F30+1.96^2-(1.96*SQRT((1.96^2+4*F30*(1-(G30/100))))))/(2*($AA30+(1.96^2))),3))*100,"")</f>
        <v>6.5</v>
      </c>
      <c r="H31" s="121">
        <f>IFERROR(IF(OR(G30="",F30=0),"",ROUND((2*F30+1.96^2+(1.96*SQRT((1.96^2+4*F30*(1-(G30/100))))))/(2*($AA30+(1.96^2))),3))*100,"")</f>
        <v>6.7</v>
      </c>
      <c r="I31" s="154"/>
      <c r="J31" s="121">
        <f>IFERROR(IF(OR(J30="",I30=0),"",ROUND((2*I30+1.96^2-(1.96*SQRT((1.96^2+4*I30*(1-(J30/100))))))/(2*($AA30+(1.96^2))),3))*100,"")</f>
        <v>20.8</v>
      </c>
      <c r="K31" s="122">
        <f>IFERROR(IF(OR(J30="",I30=0),"",ROUND((2*I30+1.96^2+(1.96*SQRT((1.96^2+4*I30*(1-(J30/100))))))/(2*($AA30+(1.96^2))),3))*100,"")</f>
        <v>21.2</v>
      </c>
      <c r="L31" s="154"/>
      <c r="M31" s="121">
        <f>IFERROR(IF(OR(M30="",L30=0),"",ROUND((2*L30+1.96^2-(1.96*SQRT((1.96^2+4*L30*(1-(M30/100))))))/(2*($AA30+(1.96^2))),3))*100,"")</f>
        <v>10.199999999999999</v>
      </c>
      <c r="N31" s="121">
        <f>IFERROR(IF(OR(M30="",L30=0),"",ROUND((2*L30+1.96^2+(1.96*SQRT((1.96^2+4*L30*(1-(M30/100))))))/(2*($AA30+(1.96^2))),3))*100,"")</f>
        <v>10.5</v>
      </c>
      <c r="O31" s="154"/>
      <c r="P31" s="121">
        <f>IFERROR(IF(OR(P30="",O30=0),"",ROUND((2*O30+1.96^2-(1.96*SQRT((1.96^2+4*O30*(1-(P30/100))))))/(2*($AA30+(1.96^2))),3))*100,"")</f>
        <v>5</v>
      </c>
      <c r="Q31" s="122">
        <f>IFERROR(IF(OR(P30="",O30=0),"",ROUND((2*O30+1.96^2+(1.96*SQRT((1.96^2+4*O30*(1-(P30/100))))))/(2*($AA30+(1.96^2))),3))*100,"")</f>
        <v>5.2</v>
      </c>
      <c r="R31" s="154"/>
      <c r="S31" s="121">
        <f>IFERROR(IF(OR(S30="",R30=0),"",ROUND((2*R30+1.96^2-(1.96*SQRT((1.96^2+4*R30*(1-(S30/100))))))/(2*($AA30+(1.96^2))),3))*100,"")</f>
        <v>7.7</v>
      </c>
      <c r="T31" s="121">
        <f>IFERROR(IF(OR(S30="",R30=0),"",ROUND((2*R30+1.96^2+(1.96*SQRT((1.96^2+4*R30*(1-(S30/100))))))/(2*($AA30+(1.96^2))),3))*100,"")</f>
        <v>7.9</v>
      </c>
      <c r="U31" s="154"/>
      <c r="V31" s="121">
        <f>IFERROR(IF(OR(V30="",U30=0),"",ROUND((2*U30+1.96^2-(1.96*SQRT((1.96^2+4*U30*(1-(V30/100))))))/(2*($AA30+(1.96^2))),3))*100,"")</f>
        <v>8.5</v>
      </c>
      <c r="W31" s="122">
        <f>IFERROR(IF(OR(V30="",U30=0),"",ROUND((2*U30+1.96^2+(1.96*SQRT((1.96^2+4*U30*(1-(V30/100))))))/(2*($AA30+(1.96^2))),3))*100,"")</f>
        <v>8.6999999999999993</v>
      </c>
      <c r="X31" s="154"/>
      <c r="Y31" s="121">
        <f>IFERROR(IF(OR(Y30="",X30=0),"",ROUND((2*X30+1.96^2-(1.96*SQRT((1.96^2+4*X30*(1-(Y30/100))))))/(2*($AA30+(1.96^2))),3))*100,"")</f>
        <v>6.8000000000000007</v>
      </c>
      <c r="Z31" s="121">
        <f>IFERROR(IF(OR(Y30="",X30=0),"",ROUND((2*X30+1.96^2+(1.96*SQRT((1.96^2+4*X30*(1-(Y30/100))))))/(2*($AA30+(1.96^2))),3))*100,"")</f>
        <v>7.1</v>
      </c>
      <c r="AA31" s="211"/>
    </row>
    <row r="32" spans="1:28" s="38" customFormat="1" ht="18.75" x14ac:dyDescent="0.3">
      <c r="A32" s="90">
        <v>2014</v>
      </c>
      <c r="B32" s="212">
        <v>2014</v>
      </c>
      <c r="C32" s="214">
        <f>IF(selection!$C$33="All 22 sites combined",SUMIFS(data1!F:F,data1!D:D,0,data1!E:E,0,data1!C:C,0,data1!B:B,$A32,data1!A:A,"&lt;&gt;Other"),SUMIFS(data1!F:F,data1!A:A,selection!$C$33,data1!D:D,0,data1!E:E,0,data1!C:C,0,data1!B:B,$A32))</f>
        <v>76680</v>
      </c>
      <c r="D32" s="206">
        <f>IF(C32=0,"",IFERROR(C32/$AA32*100,""))</f>
        <v>33.063410343310998</v>
      </c>
      <c r="E32" s="215"/>
      <c r="F32" s="214">
        <f>IF(selection!$C$33="All 22 sites combined",SUMIFS(data1!F:F,data1!D:D,1,data1!E:E,0,data1!C:C,0,data1!B:B,$A32,data1!A:A,"&lt;&gt;Other"),SUMIFS(data1!F:F,data1!A:A,selection!$C$33,data1!D:D,1,data1!E:E,0,data1!C:C,0,data1!B:B,$A32))</f>
        <v>15444</v>
      </c>
      <c r="G32" s="206">
        <f>IF(F32=0,"",IFERROR(F32/$AA32*100,""))</f>
        <v>6.6592502522443278</v>
      </c>
      <c r="H32" s="215"/>
      <c r="I32" s="214">
        <f>IF(selection!$C$33="All 22 sites combined",SUMIFS(data1!F:F,data1!D:D,0,data1!E:E,1,data1!C:C,0,data1!B:B,$A32,data1!A:A,"&lt;&gt;Other"),SUMIFS(data1!F:F,data1!A:A,selection!$C$33,data1!D:D,0,data1!E:E,1,data1!C:C,0,data1!B:B,$A32))</f>
        <v>49915</v>
      </c>
      <c r="J32" s="206">
        <f>IF(I32=0,"",IFERROR(I32/$AA32*100,""))</f>
        <v>21.522693365758588</v>
      </c>
      <c r="K32" s="215"/>
      <c r="L32" s="214">
        <f>IF(selection!$C$33="All 22 sites combined",SUMIFS(data1!F:F,data1!D:D,0,data1!E:E,0,data1!C:C,1,data1!B:B,$A32,data1!A:A,"&lt;&gt;Other"),SUMIFS(data1!F:F,data1!A:A,selection!$C$33,data1!D:D,0,data1!E:E,0,data1!C:C,1,data1!B:B,$A32))</f>
        <v>23227</v>
      </c>
      <c r="M32" s="206">
        <f>IF(L32=0,"",IFERROR(L32/$AA32*100,""))</f>
        <v>10.015177778352694</v>
      </c>
      <c r="N32" s="215"/>
      <c r="O32" s="214">
        <f>IF(selection!$C$33="All 22 sites combined",SUMIFS(data1!F:F,data1!D:D,1,data1!E:E,0,data1!C:C,1,data1!B:B,$A32,data1!A:A,"&lt;&gt;Other"),SUMIFS(data1!F:F,data1!A:A,selection!$C$33,data1!D:D,1,data1!E:E,0,data1!C:C,1,data1!B:B,$A32))</f>
        <v>12014</v>
      </c>
      <c r="P32" s="206">
        <f>IF(O32=0,"",IFERROR(O32/$AA32*100,""))</f>
        <v>5.1802792366267383</v>
      </c>
      <c r="Q32" s="215"/>
      <c r="R32" s="214">
        <f>IF(selection!$C$33="All 22 sites combined",SUMIFS(data1!F:F,data1!D:D,1,data1!E:E,1,data1!C:C,0,data1!B:B,$A32,data1!A:A,"&lt;&gt;Other"),SUMIFS(data1!F:F,data1!A:A,selection!$C$33,data1!D:D,1,data1!E:E,1,data1!C:C,0,data1!B:B,$A32))</f>
        <v>18177</v>
      </c>
      <c r="S32" s="206">
        <f>IF(R32=0,"",IFERROR(R32/$AA32*100,""))</f>
        <v>7.8376840090031816</v>
      </c>
      <c r="T32" s="215"/>
      <c r="U32" s="214">
        <f>IF(selection!$C$33="All 22 sites combined",SUMIFS(data1!F:F,data1!D:D,0,data1!E:E,1,data1!C:C,1,data1!B:B,$A32,data1!A:A,"&lt;&gt;Other"),SUMIFS(data1!F:F,data1!A:A,selection!$C$33,data1!D:D,0,data1!E:E,1,data1!C:C,1,data1!B:B,$A32))</f>
        <v>20381</v>
      </c>
      <c r="V32" s="206">
        <f>IF(U32=0,"",IFERROR(U32/$AA32*100,""))</f>
        <v>8.788019903586612</v>
      </c>
      <c r="W32" s="215"/>
      <c r="X32" s="214">
        <f>IF(selection!$C$33="All 22 sites combined",SUMIFS(data1!F:F,data1!D:D,1,data1!E:E,1,data1!C:C,1,data1!B:B,$A32,data1!A:A,"&lt;&gt;Other"),SUMIFS(data1!F:F,data1!A:A,selection!$C$33,data1!D:D,1,data1!E:E,1,data1!C:C,1,data1!B:B,$A32))</f>
        <v>16080</v>
      </c>
      <c r="Y32" s="206">
        <f>IF(X32=0,"",IFERROR(X32/$AA32*100,""))</f>
        <v>6.9334851111168607</v>
      </c>
      <c r="Z32" s="215"/>
      <c r="AA32" s="241">
        <f>IF(selection!$C$33="All 22 sites combined",SUMIFS(data1!F:F,data1!B:B,$A32,data1!A:A,"&lt;&gt;Other"),SUMIFS(data1!F:F,data1!A:A,selection!$C$33,data1!B:B,$A32,data1!A:A,"&lt;&gt;Other"))</f>
        <v>231918</v>
      </c>
      <c r="AB32" s="51"/>
    </row>
    <row r="33" spans="1:28" s="38" customFormat="1" ht="18.75" x14ac:dyDescent="0.3">
      <c r="A33" s="90"/>
      <c r="B33" s="218"/>
      <c r="C33" s="154"/>
      <c r="D33" s="121">
        <f>IFERROR(IF(OR(D32="",C32=0),"",ROUND((2*C32+1.96^2-(1.96*SQRT((1.96^2+4*C32*(1-(D32/100))))))/(2*($AA32+(1.96^2))),3))*100,"")</f>
        <v>32.9</v>
      </c>
      <c r="E33" s="122">
        <f>IFERROR(IF(OR(D32="",C32=0),"",ROUND((2*C32+1.96^2+(1.96*SQRT((1.96^2+4*C32*(1-(D32/100))))))/(2*($AA32+(1.96^2))),3))*100,"")</f>
        <v>33.300000000000004</v>
      </c>
      <c r="F33" s="154"/>
      <c r="G33" s="121">
        <f>IFERROR(IF(OR(G32="",F32=0),"",ROUND((2*F32+1.96^2-(1.96*SQRT((1.96^2+4*F32*(1-(G32/100))))))/(2*($AA32+(1.96^2))),3))*100,"")</f>
        <v>6.6000000000000005</v>
      </c>
      <c r="H33" s="121">
        <f>IFERROR(IF(OR(G32="",F32=0),"",ROUND((2*F32+1.96^2+(1.96*SQRT((1.96^2+4*F32*(1-(G32/100))))))/(2*($AA32+(1.96^2))),3))*100,"")</f>
        <v>6.8000000000000007</v>
      </c>
      <c r="I33" s="154"/>
      <c r="J33" s="121">
        <f>IFERROR(IF(OR(J32="",I32=0),"",ROUND((2*I32+1.96^2-(1.96*SQRT((1.96^2+4*I32*(1-(J32/100))))))/(2*($AA32+(1.96^2))),3))*100,"")</f>
        <v>21.4</v>
      </c>
      <c r="K33" s="122">
        <f>IFERROR(IF(OR(J32="",I32=0),"",ROUND((2*I32+1.96^2+(1.96*SQRT((1.96^2+4*I32*(1-(J32/100))))))/(2*($AA32+(1.96^2))),3))*100,"")</f>
        <v>21.7</v>
      </c>
      <c r="L33" s="154"/>
      <c r="M33" s="121">
        <f>IFERROR(IF(OR(M32="",L32=0),"",ROUND((2*L32+1.96^2-(1.96*SQRT((1.96^2+4*L32*(1-(M32/100))))))/(2*($AA32+(1.96^2))),3))*100,"")</f>
        <v>9.9</v>
      </c>
      <c r="N33" s="121">
        <f>IFERROR(IF(OR(M32="",L32=0),"",ROUND((2*L32+1.96^2+(1.96*SQRT((1.96^2+4*L32*(1-(M32/100))))))/(2*($AA32+(1.96^2))),3))*100,"")</f>
        <v>10.100000000000001</v>
      </c>
      <c r="O33" s="154"/>
      <c r="P33" s="121">
        <f>IFERROR(IF(OR(P32="",O32=0),"",ROUND((2*O32+1.96^2-(1.96*SQRT((1.96^2+4*O32*(1-(P32/100))))))/(2*($AA32+(1.96^2))),3))*100,"")</f>
        <v>5.0999999999999996</v>
      </c>
      <c r="Q33" s="122">
        <f>IFERROR(IF(OR(P32="",O32=0),"",ROUND((2*O32+1.96^2+(1.96*SQRT((1.96^2+4*O32*(1-(P32/100))))))/(2*($AA32+(1.96^2))),3))*100,"")</f>
        <v>5.3</v>
      </c>
      <c r="R33" s="154"/>
      <c r="S33" s="121">
        <f>IFERROR(IF(OR(S32="",R32=0),"",ROUND((2*R32+1.96^2-(1.96*SQRT((1.96^2+4*R32*(1-(S32/100))))))/(2*($AA32+(1.96^2))),3))*100,"")</f>
        <v>7.7</v>
      </c>
      <c r="T33" s="121">
        <f>IFERROR(IF(OR(S32="",R32=0),"",ROUND((2*R32+1.96^2+(1.96*SQRT((1.96^2+4*R32*(1-(S32/100))))))/(2*($AA32+(1.96^2))),3))*100,"")</f>
        <v>7.9</v>
      </c>
      <c r="U33" s="154"/>
      <c r="V33" s="121">
        <f>IFERROR(IF(OR(V32="",U32=0),"",ROUND((2*U32+1.96^2-(1.96*SQRT((1.96^2+4*U32*(1-(V32/100))))))/(2*($AA32+(1.96^2))),3))*100,"")</f>
        <v>8.6999999999999993</v>
      </c>
      <c r="W33" s="122">
        <f>IFERROR(IF(OR(V32="",U32=0),"",ROUND((2*U32+1.96^2+(1.96*SQRT((1.96^2+4*U32*(1-(V32/100))))))/(2*($AA32+(1.96^2))),3))*100,"")</f>
        <v>8.9</v>
      </c>
      <c r="X33" s="154"/>
      <c r="Y33" s="121">
        <f>IFERROR(IF(OR(Y32="",X32=0),"",ROUND((2*X32+1.96^2-(1.96*SQRT((1.96^2+4*X32*(1-(Y32/100))))))/(2*($AA32+(1.96^2))),3))*100,"")</f>
        <v>6.8000000000000007</v>
      </c>
      <c r="Z33" s="121">
        <f>IFERROR(IF(OR(Y32="",X32=0),"",ROUND((2*X32+1.96^2+(1.96*SQRT((1.96^2+4*X32*(1-(Y32/100))))))/(2*($AA32+(1.96^2))),3))*100,"")</f>
        <v>7.0000000000000009</v>
      </c>
      <c r="AA33" s="211"/>
    </row>
    <row r="34" spans="1:28" s="38" customFormat="1" ht="18.75" x14ac:dyDescent="0.3">
      <c r="A34" s="90">
        <v>2015</v>
      </c>
      <c r="B34" s="212">
        <v>2015</v>
      </c>
      <c r="C34" s="214">
        <f>IF(selection!$C$33="All 22 sites combined",SUMIFS(data1!F:F,data1!D:D,0,data1!E:E,0,data1!C:C,0,data1!B:B,$A34,data1!A:A,"&lt;&gt;Other"),SUMIFS(data1!F:F,data1!A:A,selection!$C$33,data1!D:D,0,data1!E:E,0,data1!C:C,0,data1!B:B,$A34))</f>
        <v>75711</v>
      </c>
      <c r="D34" s="206">
        <f>IF(C34=0,"",IFERROR(C34/$AA34*100,""))</f>
        <v>32.428855346342964</v>
      </c>
      <c r="E34" s="215"/>
      <c r="F34" s="214">
        <f>IF(selection!$C$33="All 22 sites combined",SUMIFS(data1!F:F,data1!D:D,1,data1!E:E,0,data1!C:C,0,data1!B:B,$A34,data1!A:A,"&lt;&gt;Other"),SUMIFS(data1!F:F,data1!A:A,selection!$C$33,data1!D:D,1,data1!E:E,0,data1!C:C,0,data1!B:B,$A34))</f>
        <v>16627</v>
      </c>
      <c r="G34" s="206">
        <f>IF(F34=0,"",IFERROR(F34/$AA34*100,""))</f>
        <v>7.1217468775164052</v>
      </c>
      <c r="H34" s="215"/>
      <c r="I34" s="214">
        <f>IF(selection!$C$33="All 22 sites combined",SUMIFS(data1!F:F,data1!D:D,0,data1!E:E,1,data1!C:C,0,data1!B:B,$A34,data1!A:A,"&lt;&gt;Other"),SUMIFS(data1!F:F,data1!A:A,selection!$C$33,data1!D:D,0,data1!E:E,1,data1!C:C,0,data1!B:B,$A34))</f>
        <v>51131</v>
      </c>
      <c r="J34" s="206">
        <f>IF(I34=0,"",IFERROR(I34/$AA34*100,""))</f>
        <v>21.900645912930251</v>
      </c>
      <c r="K34" s="215"/>
      <c r="L34" s="214">
        <f>IF(selection!$C$33="All 22 sites combined",SUMIFS(data1!F:F,data1!D:D,0,data1!E:E,0,data1!C:C,1,data1!B:B,$A34,data1!A:A,"&lt;&gt;Other"),SUMIFS(data1!F:F,data1!A:A,selection!$C$33,data1!D:D,0,data1!E:E,0,data1!C:C,1,data1!B:B,$A34))</f>
        <v>23414</v>
      </c>
      <c r="M34" s="206">
        <f>IF(L34=0,"",IFERROR(L34/$AA34*100,""))</f>
        <v>10.028783387873284</v>
      </c>
      <c r="N34" s="215"/>
      <c r="O34" s="214">
        <f>IF(selection!$C$33="All 22 sites combined",SUMIFS(data1!F:F,data1!D:D,1,data1!E:E,0,data1!C:C,1,data1!B:B,$A34,data1!A:A,"&lt;&gt;Other"),SUMIFS(data1!F:F,data1!A:A,selection!$C$33,data1!D:D,1,data1!E:E,0,data1!C:C,1,data1!B:B,$A34))</f>
        <v>12280</v>
      </c>
      <c r="P34" s="206">
        <f>IF(O34=0,"",IFERROR(O34/$AA34*100,""))</f>
        <v>5.2598214744633092</v>
      </c>
      <c r="Q34" s="215"/>
      <c r="R34" s="214">
        <f>IF(selection!$C$33="All 22 sites combined",SUMIFS(data1!F:F,data1!D:D,1,data1!E:E,1,data1!C:C,0,data1!B:B,$A34,data1!A:A,"&lt;&gt;Other"),SUMIFS(data1!F:F,data1!A:A,selection!$C$33,data1!D:D,1,data1!E:E,1,data1!C:C,0,data1!B:B,$A34))</f>
        <v>18287</v>
      </c>
      <c r="S34" s="206">
        <f>IF(R34=0,"",IFERROR(R34/$AA34*100,""))</f>
        <v>7.8327650898624226</v>
      </c>
      <c r="T34" s="215"/>
      <c r="U34" s="214">
        <f>IF(selection!$C$33="All 22 sites combined",SUMIFS(data1!F:F,data1!D:D,0,data1!E:E,1,data1!C:C,1,data1!B:B,$A34,data1!A:A,"&lt;&gt;Other"),SUMIFS(data1!F:F,data1!A:A,selection!$C$33,data1!D:D,0,data1!E:E,1,data1!C:C,1,data1!B:B,$A34))</f>
        <v>20309</v>
      </c>
      <c r="V34" s="206">
        <f>IF(U34=0,"",IFERROR(U34/$AA34*100,""))</f>
        <v>8.698836671406788</v>
      </c>
      <c r="W34" s="215"/>
      <c r="X34" s="214">
        <f>IF(selection!$C$33="All 22 sites combined",SUMIFS(data1!F:F,data1!D:D,1,data1!E:E,1,data1!C:C,1,data1!B:B,$A34,data1!A:A,"&lt;&gt;Other"),SUMIFS(data1!F:F,data1!A:A,selection!$C$33,data1!D:D,1,data1!E:E,1,data1!C:C,1,data1!B:B,$A34))</f>
        <v>15709</v>
      </c>
      <c r="Y34" s="206">
        <f>IF(X34=0,"",IFERROR(X34/$AA34*100,""))</f>
        <v>6.7285452396045704</v>
      </c>
      <c r="Z34" s="215"/>
      <c r="AA34" s="241">
        <f>IF(selection!$C$33="All 22 sites combined",SUMIFS(data1!F:F,data1!B:B,$A34,data1!A:A,"&lt;&gt;Other"),SUMIFS(data1!F:F,data1!A:A,selection!$C$33,data1!B:B,$A34,data1!A:A,"&lt;&gt;Other"))</f>
        <v>233468</v>
      </c>
      <c r="AB34" s="51"/>
    </row>
    <row r="35" spans="1:28" s="38" customFormat="1" ht="19.5" thickBot="1" x14ac:dyDescent="0.35">
      <c r="A35" s="90"/>
      <c r="B35" s="213"/>
      <c r="C35" s="210"/>
      <c r="D35" s="123">
        <f>IFERROR(IF(OR(D34="",C34=0),"",ROUND((2*C34+1.96^2-(1.96*SQRT((1.96^2+4*C34*(1-(D34/100))))))/(2*($AA34+(1.96^2))),3))*100,"")</f>
        <v>32.200000000000003</v>
      </c>
      <c r="E35" s="124">
        <f>IFERROR(IF(OR(D34="",C34=0),"",ROUND((2*C34+1.96^2+(1.96*SQRT((1.96^2+4*C34*(1-(D34/100))))))/(2*($AA34+(1.96^2))),3))*100,"")</f>
        <v>32.6</v>
      </c>
      <c r="F35" s="210"/>
      <c r="G35" s="123">
        <f>IFERROR(IF(OR(G34="",F34=0),"",ROUND((2*F34+1.96^2-(1.96*SQRT((1.96^2+4*F34*(1-(G34/100))))))/(2*($AA34+(1.96^2))),3))*100,"")</f>
        <v>7.0000000000000009</v>
      </c>
      <c r="H35" s="123">
        <f>IFERROR(IF(OR(G34="",F34=0),"",ROUND((2*F34+1.96^2+(1.96*SQRT((1.96^2+4*F34*(1-(G34/100))))))/(2*($AA34+(1.96^2))),3))*100,"")</f>
        <v>7.1999999999999993</v>
      </c>
      <c r="I35" s="210"/>
      <c r="J35" s="123">
        <f>IFERROR(IF(OR(J34="",I34=0),"",ROUND((2*I34+1.96^2-(1.96*SQRT((1.96^2+4*I34*(1-(J34/100))))))/(2*($AA34+(1.96^2))),3))*100,"")</f>
        <v>21.7</v>
      </c>
      <c r="K35" s="124">
        <f>IFERROR(IF(OR(J34="",I34=0),"",ROUND((2*I34+1.96^2+(1.96*SQRT((1.96^2+4*I34*(1-(J34/100))))))/(2*($AA34+(1.96^2))),3))*100,"")</f>
        <v>22.1</v>
      </c>
      <c r="L35" s="210"/>
      <c r="M35" s="123">
        <f>IFERROR(IF(OR(M34="",L34=0),"",ROUND((2*L34+1.96^2-(1.96*SQRT((1.96^2+4*L34*(1-(M34/100))))))/(2*($AA34+(1.96^2))),3))*100,"")</f>
        <v>9.9</v>
      </c>
      <c r="N35" s="123">
        <f>IFERROR(IF(OR(M34="",L34=0),"",ROUND((2*L34+1.96^2+(1.96*SQRT((1.96^2+4*L34*(1-(M34/100))))))/(2*($AA34+(1.96^2))),3))*100,"")</f>
        <v>10.199999999999999</v>
      </c>
      <c r="O35" s="210"/>
      <c r="P35" s="123">
        <f>IFERROR(IF(OR(P34="",O34=0),"",ROUND((2*O34+1.96^2-(1.96*SQRT((1.96^2+4*O34*(1-(P34/100))))))/(2*($AA34+(1.96^2))),3))*100,"")</f>
        <v>5.2</v>
      </c>
      <c r="Q35" s="124">
        <f>IFERROR(IF(OR(P34="",O34=0),"",ROUND((2*O34+1.96^2+(1.96*SQRT((1.96^2+4*O34*(1-(P34/100))))))/(2*($AA34+(1.96^2))),3))*100,"")</f>
        <v>5.4</v>
      </c>
      <c r="R35" s="210"/>
      <c r="S35" s="123">
        <f>IFERROR(IF(OR(S34="",R34=0),"",ROUND((2*R34+1.96^2-(1.96*SQRT((1.96^2+4*R34*(1-(S34/100))))))/(2*($AA34+(1.96^2))),3))*100,"")</f>
        <v>7.7</v>
      </c>
      <c r="T35" s="123">
        <f>IFERROR(IF(OR(S34="",R34=0),"",ROUND((2*R34+1.96^2+(1.96*SQRT((1.96^2+4*R34*(1-(S34/100))))))/(2*($AA34+(1.96^2))),3))*100,"")</f>
        <v>7.9</v>
      </c>
      <c r="U35" s="210"/>
      <c r="V35" s="123">
        <f>IFERROR(IF(OR(V34="",U34=0),"",ROUND((2*U34+1.96^2-(1.96*SQRT((1.96^2+4*U34*(1-(V34/100))))))/(2*($AA34+(1.96^2))),3))*100,"")</f>
        <v>8.6</v>
      </c>
      <c r="W35" s="124">
        <f>IFERROR(IF(OR(V34="",U34=0),"",ROUND((2*U34+1.96^2+(1.96*SQRT((1.96^2+4*U34*(1-(V34/100))))))/(2*($AA34+(1.96^2))),3))*100,"")</f>
        <v>8.7999999999999989</v>
      </c>
      <c r="X35" s="210"/>
      <c r="Y35" s="123">
        <f>IFERROR(IF(OR(Y34="",X34=0),"",ROUND((2*X34+1.96^2-(1.96*SQRT((1.96^2+4*X34*(1-(Y34/100))))))/(2*($AA34+(1.96^2))),3))*100,"")</f>
        <v>6.6000000000000005</v>
      </c>
      <c r="Z35" s="123">
        <f>IFERROR(IF(OR(Y34="",X34=0),"",ROUND((2*X34+1.96^2+(1.96*SQRT((1.96^2+4*X34*(1-(Y34/100))))))/(2*($AA34+(1.96^2))),3))*100,"")</f>
        <v>6.8000000000000007</v>
      </c>
      <c r="AA35" s="208"/>
    </row>
    <row r="36" spans="1:28" ht="28.5" customHeight="1" x14ac:dyDescent="0.25">
      <c r="A36" s="1"/>
      <c r="B36" s="239" t="s">
        <v>247</v>
      </c>
      <c r="C36" s="239"/>
      <c r="D36" s="239"/>
      <c r="E36" s="239"/>
      <c r="F36" s="239"/>
      <c r="G36" s="239"/>
      <c r="H36" s="239"/>
      <c r="I36" s="239"/>
      <c r="J36" s="239"/>
      <c r="K36" s="239"/>
      <c r="L36" s="239"/>
      <c r="M36" s="239"/>
      <c r="N36" s="239"/>
      <c r="O36" s="239"/>
      <c r="P36" s="239"/>
      <c r="Q36" s="239"/>
      <c r="R36" s="239"/>
      <c r="S36" s="239"/>
      <c r="T36" s="239"/>
      <c r="U36" s="239"/>
      <c r="V36" s="239"/>
      <c r="W36" s="239"/>
      <c r="X36" s="239"/>
      <c r="Y36" s="239"/>
      <c r="Z36" s="239"/>
      <c r="AA36" s="239"/>
    </row>
    <row r="37" spans="1:28" s="1" customFormat="1" ht="24" customHeight="1" x14ac:dyDescent="0.25">
      <c r="B37" s="2"/>
      <c r="C37" s="2"/>
      <c r="D37" s="2"/>
      <c r="E37" s="2"/>
      <c r="F37" s="2"/>
      <c r="I37" s="2"/>
      <c r="L37" s="2"/>
      <c r="O37" s="2"/>
      <c r="R37" s="2"/>
      <c r="U37" s="2"/>
      <c r="X37" s="2"/>
      <c r="AA37" s="2"/>
    </row>
    <row r="38" spans="1:28" s="1" customFormat="1" ht="19.5" customHeight="1" x14ac:dyDescent="0.25">
      <c r="B38" s="19" t="s">
        <v>35</v>
      </c>
      <c r="C38" s="2"/>
      <c r="D38" s="2"/>
      <c r="E38" s="2"/>
    </row>
    <row r="39" spans="1:28" s="1" customFormat="1" ht="19.5" customHeight="1" x14ac:dyDescent="0.25">
      <c r="C39" s="238" t="s">
        <v>174</v>
      </c>
      <c r="D39" s="238"/>
      <c r="E39" s="238"/>
      <c r="F39" s="189" t="s">
        <v>34</v>
      </c>
      <c r="G39" s="189"/>
      <c r="H39" s="189"/>
      <c r="I39" s="189" t="s">
        <v>33</v>
      </c>
      <c r="J39" s="189"/>
      <c r="K39" s="189"/>
      <c r="L39" s="189" t="s">
        <v>32</v>
      </c>
      <c r="M39" s="189"/>
      <c r="N39" s="189"/>
      <c r="O39" s="189" t="s">
        <v>31</v>
      </c>
      <c r="P39" s="189"/>
      <c r="Q39" s="189"/>
      <c r="R39" s="240" t="s">
        <v>30</v>
      </c>
      <c r="S39" s="240"/>
      <c r="T39" s="240"/>
      <c r="U39" s="240" t="s">
        <v>29</v>
      </c>
      <c r="V39" s="240"/>
      <c r="W39" s="240"/>
      <c r="X39" s="240" t="s">
        <v>28</v>
      </c>
      <c r="Y39" s="240"/>
      <c r="Z39" s="240"/>
    </row>
    <row r="40" spans="1:28" s="1" customFormat="1" ht="19.5" customHeight="1" x14ac:dyDescent="0.25">
      <c r="B40" s="56" t="s">
        <v>127</v>
      </c>
      <c r="C40" s="21" t="s">
        <v>27</v>
      </c>
      <c r="D40" s="21" t="s">
        <v>26</v>
      </c>
      <c r="E40" s="21" t="s">
        <v>25</v>
      </c>
      <c r="F40" s="21" t="s">
        <v>27</v>
      </c>
      <c r="G40" s="21" t="s">
        <v>26</v>
      </c>
      <c r="H40" s="21" t="s">
        <v>25</v>
      </c>
      <c r="I40" s="21" t="s">
        <v>27</v>
      </c>
      <c r="J40" s="21" t="s">
        <v>26</v>
      </c>
      <c r="K40" s="21" t="s">
        <v>25</v>
      </c>
      <c r="L40" s="21" t="s">
        <v>27</v>
      </c>
      <c r="M40" s="21" t="s">
        <v>26</v>
      </c>
      <c r="N40" s="21" t="s">
        <v>25</v>
      </c>
      <c r="O40" s="21" t="s">
        <v>27</v>
      </c>
      <c r="P40" s="21" t="s">
        <v>26</v>
      </c>
      <c r="Q40" s="21" t="s">
        <v>25</v>
      </c>
      <c r="R40" s="21" t="s">
        <v>27</v>
      </c>
      <c r="S40" s="21" t="s">
        <v>26</v>
      </c>
      <c r="T40" s="21" t="s">
        <v>25</v>
      </c>
      <c r="U40" s="21" t="s">
        <v>27</v>
      </c>
      <c r="V40" s="21" t="s">
        <v>26</v>
      </c>
      <c r="W40" s="21" t="s">
        <v>25</v>
      </c>
      <c r="X40" s="21" t="s">
        <v>27</v>
      </c>
      <c r="Y40" s="21" t="s">
        <v>26</v>
      </c>
      <c r="Z40" s="21" t="s">
        <v>25</v>
      </c>
    </row>
    <row r="41" spans="1:28" s="1" customFormat="1" ht="19.5" customHeight="1" x14ac:dyDescent="0.25">
      <c r="B41" s="19" t="s">
        <v>198</v>
      </c>
      <c r="C41" s="53">
        <f>D28</f>
        <v>33.016154302380855</v>
      </c>
      <c r="D41" s="53">
        <f>D28-D29</f>
        <v>0.11615430238085622</v>
      </c>
      <c r="E41" s="53">
        <f>E29-D28</f>
        <v>8.384569761914662E-2</v>
      </c>
      <c r="F41" s="53">
        <f>G28</f>
        <v>6.8013504761275625</v>
      </c>
      <c r="G41" s="53">
        <f>G28-G29</f>
        <v>0.10135047612756232</v>
      </c>
      <c r="H41" s="53">
        <f>H29-G28</f>
        <v>9.8649523872437861E-2</v>
      </c>
      <c r="I41" s="53">
        <f>J28</f>
        <v>21.476792461229817</v>
      </c>
      <c r="J41" s="53">
        <f>J28-J29</f>
        <v>7.6792461229818088E-2</v>
      </c>
      <c r="K41" s="53">
        <f>K29-J28</f>
        <v>0.12320753877018475</v>
      </c>
      <c r="L41" s="53">
        <f>M28</f>
        <v>10.132161120820509</v>
      </c>
      <c r="M41" s="53">
        <f>M28-M29</f>
        <v>3.2161120820507705E-2</v>
      </c>
      <c r="N41" s="53">
        <f>N29-M28</f>
        <v>6.7838879179490164E-2</v>
      </c>
      <c r="O41" s="53">
        <f>P28</f>
        <v>5.1872126971179604</v>
      </c>
      <c r="P41" s="53">
        <f>P28-P29</f>
        <v>8.7212697117960758E-2</v>
      </c>
      <c r="Q41" s="53">
        <f>Q29-P28</f>
        <v>1.2787302882039775E-2</v>
      </c>
      <c r="R41" s="53">
        <f>S28</f>
        <v>7.813058719287941</v>
      </c>
      <c r="S41" s="53">
        <f>S28-S29</f>
        <v>1.3058719287941223E-2</v>
      </c>
      <c r="T41" s="53">
        <f>T29-S28</f>
        <v>8.694128071205931E-2</v>
      </c>
      <c r="U41" s="53">
        <f>V28</f>
        <v>8.7038502355865681</v>
      </c>
      <c r="V41" s="53">
        <f>V28-V29</f>
        <v>0.10385023558656847</v>
      </c>
      <c r="W41" s="53">
        <f>W29-V28</f>
        <v>9.6149764413430816E-2</v>
      </c>
      <c r="X41" s="53">
        <f>Y28</f>
        <v>6.8694199874487865</v>
      </c>
      <c r="Y41" s="53">
        <f>Y28-Y29</f>
        <v>6.9419987448785747E-2</v>
      </c>
      <c r="Z41" s="53">
        <f>Z29-Y28</f>
        <v>3.0580012551213898E-2</v>
      </c>
    </row>
    <row r="42" spans="1:28" s="1" customFormat="1" ht="19.5" customHeight="1" x14ac:dyDescent="0.25">
      <c r="B42" s="19">
        <v>2013</v>
      </c>
      <c r="C42" s="53">
        <f>D30</f>
        <v>33.562376331934828</v>
      </c>
      <c r="D42" s="53">
        <f>D30-D31</f>
        <v>0.16237633193482992</v>
      </c>
      <c r="E42" s="53">
        <f>E31-D30</f>
        <v>0.23762366806517576</v>
      </c>
      <c r="F42" s="53">
        <f>G30</f>
        <v>6.6201653092946424</v>
      </c>
      <c r="G42" s="53">
        <f>G30-G31</f>
        <v>0.12016530929464242</v>
      </c>
      <c r="H42" s="53">
        <f>H31-G30</f>
        <v>7.9834690705357758E-2</v>
      </c>
      <c r="I42" s="53">
        <f>J30</f>
        <v>21.002247132632782</v>
      </c>
      <c r="J42" s="53">
        <f>J30-J31</f>
        <v>0.20224713263278105</v>
      </c>
      <c r="K42" s="53">
        <f>K31-J30</f>
        <v>0.19775286736721753</v>
      </c>
      <c r="L42" s="53">
        <f>M30</f>
        <v>10.354129052091047</v>
      </c>
      <c r="M42" s="53">
        <f>M30-M31</f>
        <v>0.15412905209104721</v>
      </c>
      <c r="N42" s="53">
        <f>N31-M30</f>
        <v>0.1458709479089535</v>
      </c>
      <c r="O42" s="53">
        <f>P30</f>
        <v>5.120777966842887</v>
      </c>
      <c r="P42" s="53">
        <f>P30-P31</f>
        <v>0.120777966842887</v>
      </c>
      <c r="Q42" s="53">
        <f>Q31-P30</f>
        <v>7.9222033157113181E-2</v>
      </c>
      <c r="R42" s="53">
        <f>S30</f>
        <v>7.7684111170284158</v>
      </c>
      <c r="S42" s="53">
        <f>S30-S31</f>
        <v>6.8411117028415624E-2</v>
      </c>
      <c r="T42" s="53">
        <f>T31-S30</f>
        <v>0.13158888297158455</v>
      </c>
      <c r="U42" s="53">
        <f>V30</f>
        <v>8.6243997904408101</v>
      </c>
      <c r="V42" s="53">
        <f>V30-V31</f>
        <v>0.12439979044081007</v>
      </c>
      <c r="W42" s="53">
        <f>W31-V30</f>
        <v>7.5600209559189224E-2</v>
      </c>
      <c r="X42" s="53">
        <f>Y30</f>
        <v>6.947493299734588</v>
      </c>
      <c r="Y42" s="53">
        <f>Y30-Y31</f>
        <v>0.14749329973458725</v>
      </c>
      <c r="Z42" s="53">
        <f>Z31-Y30</f>
        <v>0.15250670026541169</v>
      </c>
    </row>
    <row r="43" spans="1:28" s="1" customFormat="1" ht="19.5" customHeight="1" x14ac:dyDescent="0.25">
      <c r="B43" s="19">
        <v>2014</v>
      </c>
      <c r="C43" s="53">
        <f>D32</f>
        <v>33.063410343310998</v>
      </c>
      <c r="D43" s="53">
        <f>D32-D33</f>
        <v>0.16341034331099991</v>
      </c>
      <c r="E43" s="53">
        <f>E33-D32</f>
        <v>0.23658965668900578</v>
      </c>
      <c r="F43" s="53">
        <f>G32</f>
        <v>6.6592502522443278</v>
      </c>
      <c r="G43" s="53">
        <f>G32-G33</f>
        <v>5.9250252244327228E-2</v>
      </c>
      <c r="H43" s="53">
        <f>H33-G32</f>
        <v>0.14074974775567295</v>
      </c>
      <c r="I43" s="53">
        <f>J32</f>
        <v>21.522693365758588</v>
      </c>
      <c r="J43" s="53">
        <f>J32-J33</f>
        <v>0.12269336575858958</v>
      </c>
      <c r="K43" s="53">
        <f>K33-J32</f>
        <v>0.17730663424141113</v>
      </c>
      <c r="L43" s="53">
        <f>M32</f>
        <v>10.015177778352694</v>
      </c>
      <c r="M43" s="53">
        <f>M32-M33</f>
        <v>0.11517777835269349</v>
      </c>
      <c r="N43" s="53">
        <f>N33-M32</f>
        <v>8.4822221647307572E-2</v>
      </c>
      <c r="O43" s="53">
        <f>P32</f>
        <v>5.1802792366267383</v>
      </c>
      <c r="P43" s="53">
        <f>P32-P33</f>
        <v>8.0279236626738637E-2</v>
      </c>
      <c r="Q43" s="53">
        <f>Q33-P32</f>
        <v>0.11972076337326154</v>
      </c>
      <c r="R43" s="53">
        <f>S32</f>
        <v>7.8376840090031816</v>
      </c>
      <c r="S43" s="53">
        <f>S32-S33</f>
        <v>0.13768400900318145</v>
      </c>
      <c r="T43" s="53">
        <f>T33-S32</f>
        <v>6.2315990996818726E-2</v>
      </c>
      <c r="U43" s="53">
        <f>V32</f>
        <v>8.788019903586612</v>
      </c>
      <c r="V43" s="53">
        <f>V32-V33</f>
        <v>8.8019903586612713E-2</v>
      </c>
      <c r="W43" s="53">
        <f>W33-V32</f>
        <v>0.11198009641338835</v>
      </c>
      <c r="X43" s="53">
        <f>Y32</f>
        <v>6.9334851111168607</v>
      </c>
      <c r="Y43" s="53">
        <f>Y32-Y33</f>
        <v>0.13348511111686001</v>
      </c>
      <c r="Z43" s="53">
        <f>Z33-Y32</f>
        <v>6.6514888883140166E-2</v>
      </c>
    </row>
    <row r="44" spans="1:28" s="1" customFormat="1" x14ac:dyDescent="0.25">
      <c r="B44" s="19">
        <v>2015</v>
      </c>
      <c r="C44" s="53">
        <f>D34</f>
        <v>32.428855346342964</v>
      </c>
      <c r="D44" s="53">
        <f>D34-D35</f>
        <v>0.22885534634296079</v>
      </c>
      <c r="E44" s="53">
        <f>E35-D34</f>
        <v>0.17114465365703779</v>
      </c>
      <c r="F44" s="53">
        <f>G34</f>
        <v>7.1217468775164052</v>
      </c>
      <c r="G44" s="53">
        <f>G34-G35</f>
        <v>0.12174687751640434</v>
      </c>
      <c r="H44" s="53">
        <f>H35-G34</f>
        <v>7.8253122483594062E-2</v>
      </c>
      <c r="I44" s="53">
        <f>J34</f>
        <v>21.900645912930251</v>
      </c>
      <c r="J44" s="53">
        <f>J34-J35</f>
        <v>0.20064591293025202</v>
      </c>
      <c r="K44" s="53">
        <f>K35-J34</f>
        <v>0.19935408706975011</v>
      </c>
      <c r="L44" s="53">
        <f>M34</f>
        <v>10.028783387873284</v>
      </c>
      <c r="M44" s="53">
        <f>M34-M35</f>
        <v>0.12878338787328403</v>
      </c>
      <c r="N44" s="53">
        <f>N35-M34</f>
        <v>0.17121661212671491</v>
      </c>
      <c r="O44" s="53">
        <f>P34</f>
        <v>5.2598214744633092</v>
      </c>
      <c r="P44" s="53">
        <f>P34-P35</f>
        <v>5.9821474463308988E-2</v>
      </c>
      <c r="Q44" s="53">
        <f>Q35-P34</f>
        <v>0.14017852553669119</v>
      </c>
      <c r="R44" s="53">
        <f>S34</f>
        <v>7.8327650898624226</v>
      </c>
      <c r="S44" s="53">
        <f>S34-S35</f>
        <v>0.13276508986242241</v>
      </c>
      <c r="T44" s="53">
        <f>T35-S34</f>
        <v>6.7234910137577764E-2</v>
      </c>
      <c r="U44" s="53">
        <f>V34</f>
        <v>8.698836671406788</v>
      </c>
      <c r="V44" s="53">
        <f>V34-V35</f>
        <v>9.8836671406788312E-2</v>
      </c>
      <c r="W44" s="53">
        <f>W35-V34</f>
        <v>0.10116332859321098</v>
      </c>
      <c r="X44" s="53">
        <f>Y34</f>
        <v>6.7285452396045704</v>
      </c>
      <c r="Y44" s="53">
        <f>Y34-Y35</f>
        <v>0.12854523960456987</v>
      </c>
      <c r="Z44" s="53">
        <f>Z35-Y34</f>
        <v>7.1454760395430306E-2</v>
      </c>
    </row>
    <row r="45" spans="1:28" s="1" customFormat="1" x14ac:dyDescent="0.25">
      <c r="B45" s="20"/>
      <c r="C45" s="58"/>
      <c r="D45" s="58"/>
      <c r="E45" s="58"/>
      <c r="F45" s="59"/>
      <c r="G45" s="57"/>
      <c r="H45" s="57"/>
      <c r="I45" s="57"/>
      <c r="J45" s="57"/>
      <c r="K45" s="57"/>
      <c r="L45" s="57"/>
      <c r="M45" s="57"/>
      <c r="N45" s="57"/>
      <c r="O45" s="57"/>
      <c r="P45" s="57"/>
      <c r="Q45" s="57"/>
      <c r="R45" s="57"/>
      <c r="S45" s="57"/>
      <c r="T45" s="57"/>
      <c r="U45" s="57"/>
      <c r="V45" s="57"/>
      <c r="W45" s="57"/>
      <c r="X45" s="57"/>
      <c r="Y45" s="57"/>
      <c r="Z45" s="57"/>
    </row>
    <row r="46" spans="1:28" s="1" customFormat="1" x14ac:dyDescent="0.25">
      <c r="C46" s="57"/>
      <c r="D46" s="57"/>
      <c r="E46" s="57"/>
      <c r="F46" s="59"/>
      <c r="G46" s="57"/>
      <c r="H46" s="57"/>
      <c r="I46" s="57"/>
      <c r="J46" s="57"/>
      <c r="K46" s="57"/>
      <c r="L46" s="57"/>
      <c r="M46" s="57"/>
      <c r="N46" s="57"/>
      <c r="O46" s="57"/>
      <c r="P46" s="57"/>
      <c r="Q46" s="57"/>
      <c r="R46" s="57"/>
      <c r="S46" s="57"/>
      <c r="T46" s="57"/>
      <c r="U46" s="57"/>
      <c r="V46" s="57"/>
      <c r="W46" s="57"/>
      <c r="X46" s="57"/>
      <c r="Y46" s="57"/>
      <c r="Z46" s="57"/>
    </row>
    <row r="47" spans="1:28" s="1" customFormat="1" x14ac:dyDescent="0.25">
      <c r="C47" s="57"/>
      <c r="D47" s="57"/>
      <c r="E47" s="57"/>
      <c r="F47" s="59"/>
      <c r="G47" s="57"/>
      <c r="H47" s="57"/>
      <c r="I47" s="57"/>
      <c r="J47" s="57"/>
      <c r="K47" s="57"/>
      <c r="L47" s="57"/>
      <c r="M47" s="57"/>
      <c r="N47" s="57"/>
      <c r="O47" s="57"/>
      <c r="P47" s="57"/>
      <c r="Q47" s="57"/>
      <c r="R47" s="57"/>
      <c r="S47" s="57"/>
      <c r="T47" s="57"/>
      <c r="U47" s="57"/>
      <c r="V47" s="57"/>
      <c r="W47" s="57"/>
      <c r="X47" s="57"/>
      <c r="Y47" s="57"/>
      <c r="Z47" s="57"/>
    </row>
    <row r="48" spans="1:28" s="1" customFormat="1" x14ac:dyDescent="0.25">
      <c r="F48" s="2"/>
    </row>
    <row r="49" spans="1:35" s="2" customFormat="1" x14ac:dyDescent="0.25">
      <c r="C49" s="238" t="s">
        <v>174</v>
      </c>
      <c r="D49" s="238"/>
      <c r="E49" s="238"/>
      <c r="F49" s="238" t="s">
        <v>34</v>
      </c>
      <c r="G49" s="238"/>
      <c r="H49" s="238"/>
      <c r="I49" s="238" t="s">
        <v>131</v>
      </c>
      <c r="J49" s="238"/>
      <c r="K49" s="238"/>
      <c r="L49" s="238" t="s">
        <v>32</v>
      </c>
      <c r="M49" s="238"/>
      <c r="N49" s="238"/>
      <c r="O49" s="238" t="s">
        <v>31</v>
      </c>
      <c r="P49" s="238"/>
      <c r="Q49" s="238"/>
      <c r="R49" s="236" t="s">
        <v>30</v>
      </c>
      <c r="S49" s="236"/>
      <c r="T49" s="236"/>
      <c r="U49" s="236" t="s">
        <v>29</v>
      </c>
      <c r="V49" s="236"/>
      <c r="W49" s="236"/>
      <c r="X49" s="236" t="s">
        <v>28</v>
      </c>
      <c r="Y49" s="236"/>
      <c r="Z49" s="236"/>
    </row>
    <row r="50" spans="1:35" s="2" customFormat="1" x14ac:dyDescent="0.25">
      <c r="B50" s="60" t="s">
        <v>129</v>
      </c>
      <c r="C50" s="105" t="s">
        <v>27</v>
      </c>
      <c r="D50" s="105" t="s">
        <v>26</v>
      </c>
      <c r="E50" s="105" t="s">
        <v>25</v>
      </c>
      <c r="F50" s="105" t="s">
        <v>27</v>
      </c>
      <c r="G50" s="105" t="s">
        <v>26</v>
      </c>
      <c r="H50" s="105" t="s">
        <v>25</v>
      </c>
      <c r="I50" s="105" t="s">
        <v>27</v>
      </c>
      <c r="J50" s="105" t="s">
        <v>26</v>
      </c>
      <c r="K50" s="105" t="s">
        <v>25</v>
      </c>
      <c r="L50" s="105" t="s">
        <v>27</v>
      </c>
      <c r="M50" s="105" t="s">
        <v>26</v>
      </c>
      <c r="N50" s="105" t="s">
        <v>25</v>
      </c>
      <c r="O50" s="105" t="s">
        <v>27</v>
      </c>
      <c r="P50" s="105" t="s">
        <v>26</v>
      </c>
      <c r="Q50" s="105" t="s">
        <v>25</v>
      </c>
      <c r="R50" s="105" t="s">
        <v>27</v>
      </c>
      <c r="S50" s="105" t="s">
        <v>26</v>
      </c>
      <c r="T50" s="105" t="s">
        <v>25</v>
      </c>
      <c r="U50" s="105" t="s">
        <v>27</v>
      </c>
      <c r="V50" s="105" t="s">
        <v>26</v>
      </c>
      <c r="W50" s="105" t="s">
        <v>25</v>
      </c>
      <c r="X50" s="105" t="s">
        <v>27</v>
      </c>
      <c r="Y50" s="105" t="s">
        <v>26</v>
      </c>
      <c r="Z50" s="105" t="s">
        <v>25</v>
      </c>
    </row>
    <row r="51" spans="1:35" s="2" customFormat="1" x14ac:dyDescent="0.25">
      <c r="A51" s="237"/>
      <c r="B51" s="19" t="s">
        <v>198</v>
      </c>
      <c r="C51" s="61" t="str">
        <f>IF(selection!$C$33&lt;&gt;"All 22 sites combined",D28,"0")</f>
        <v>0</v>
      </c>
      <c r="D51" s="61" t="str">
        <f>IF(selection!$C$33&lt;&gt;"All 22 sites combined",D28-D29,"0")</f>
        <v>0</v>
      </c>
      <c r="E51" s="61" t="str">
        <f>IF(selection!$C$33&lt;&gt;"All 22 sites combined",E29-D28,"0")</f>
        <v>0</v>
      </c>
      <c r="F51" s="61" t="str">
        <f>IF(selection!$C$33&lt;&gt;"All 22 sites combined",G28,"0")</f>
        <v>0</v>
      </c>
      <c r="G51" s="61" t="str">
        <f>IF(selection!$C$33&lt;&gt;"All 22 sites combined",G28-G29,"0")</f>
        <v>0</v>
      </c>
      <c r="H51" s="61" t="str">
        <f>IF(selection!$C$33&lt;&gt;"All 22 sites combined",H29-G28,"0")</f>
        <v>0</v>
      </c>
      <c r="I51" s="61" t="str">
        <f>IF(selection!$C$33&lt;&gt;"All 22 sites combined",J28,"0")</f>
        <v>0</v>
      </c>
      <c r="J51" s="61" t="str">
        <f>IF(selection!$C$33&lt;&gt;"All 22 sites combined",J28-J29,"0")</f>
        <v>0</v>
      </c>
      <c r="K51" s="61" t="str">
        <f>IF(selection!$C$33&lt;&gt;"All 22 sites combined",K29-J28,"0")</f>
        <v>0</v>
      </c>
      <c r="L51" s="61" t="str">
        <f>IF(selection!$C$33&lt;&gt;"All 22 sites combined",M28,"0")</f>
        <v>0</v>
      </c>
      <c r="M51" s="61" t="str">
        <f>IF(selection!$C$33&lt;&gt;"All 22 sites combined",M28-M29,"0")</f>
        <v>0</v>
      </c>
      <c r="N51" s="61" t="str">
        <f>IF(selection!$C$33&lt;&gt;"All 22 sites combined",N29-M28,"0")</f>
        <v>0</v>
      </c>
      <c r="O51" s="61" t="str">
        <f>IF(selection!$C$33&lt;&gt;"All 22 sites combined",P28,"0")</f>
        <v>0</v>
      </c>
      <c r="P51" s="61" t="str">
        <f>IF(selection!$C$33&lt;&gt;"All 22 sites combined",P28-P29,"0")</f>
        <v>0</v>
      </c>
      <c r="Q51" s="61" t="str">
        <f>IF(selection!$C$33&lt;&gt;"All 22 sites combined",Q29-P28,"0")</f>
        <v>0</v>
      </c>
      <c r="R51" s="61" t="str">
        <f>IF(selection!$C$33&lt;&gt;"All 22 sites combined",S28,"0")</f>
        <v>0</v>
      </c>
      <c r="S51" s="61" t="str">
        <f>IF(selection!$C$33&lt;&gt;"All 22 sites combined",S28-S29,"0")</f>
        <v>0</v>
      </c>
      <c r="T51" s="61" t="str">
        <f>IF(selection!$C$33&lt;&gt;"All 22 sites combined",T29-S28,"0")</f>
        <v>0</v>
      </c>
      <c r="U51" s="61" t="str">
        <f>IF(selection!$C$33&lt;&gt;"All 22 sites combined",V28,"0")</f>
        <v>0</v>
      </c>
      <c r="V51" s="61" t="str">
        <f>IF(selection!$C$33&lt;&gt;"All 22 sites combined",V28-V29,"0")</f>
        <v>0</v>
      </c>
      <c r="W51" s="61" t="str">
        <f>IF(selection!$C$33&lt;&gt;"All 22 sites combined",W29-V28,"0")</f>
        <v>0</v>
      </c>
      <c r="X51" s="61" t="str">
        <f>IF(selection!$C$33&lt;&gt;"All 22 sites combined",Y28,"0")</f>
        <v>0</v>
      </c>
      <c r="Y51" s="61" t="str">
        <f>IF(selection!$C$33&lt;&gt;"All 22 sites combined",Y28-Y29,"0")</f>
        <v>0</v>
      </c>
      <c r="Z51" s="61" t="str">
        <f>IF(selection!$C$33&lt;&gt;"All 22 sites combined",Z29-Y28,"0")</f>
        <v>0</v>
      </c>
      <c r="AI51" s="61"/>
    </row>
    <row r="52" spans="1:35" s="2" customFormat="1" x14ac:dyDescent="0.25">
      <c r="A52" s="237"/>
      <c r="B52" s="19">
        <v>2013</v>
      </c>
      <c r="C52" s="61" t="str">
        <f>IF(selection!$C$33&lt;&gt;"All 22 sites combined",D30,"0")</f>
        <v>0</v>
      </c>
      <c r="D52" s="61" t="str">
        <f>IF(selection!$C$33&lt;&gt;"All 22 sites combined",D30-D31,"0")</f>
        <v>0</v>
      </c>
      <c r="E52" s="61" t="str">
        <f>IF(selection!$C$33&lt;&gt;"All 22 sites combined",E31-D30,"0")</f>
        <v>0</v>
      </c>
      <c r="F52" s="61" t="str">
        <f>IF(selection!$C$33&lt;&gt;"All 22 sites combined",G30,"0")</f>
        <v>0</v>
      </c>
      <c r="G52" s="61" t="str">
        <f>IF(selection!$C$33&lt;&gt;"All 22 sites combined",G30-G31,"0")</f>
        <v>0</v>
      </c>
      <c r="H52" s="61" t="str">
        <f>IF(selection!$C$33&lt;&gt;"All 22 sites combined",H31-G30,"0")</f>
        <v>0</v>
      </c>
      <c r="I52" s="61" t="str">
        <f>IF(selection!$C$33&lt;&gt;"All 22 sites combined",J30,"0")</f>
        <v>0</v>
      </c>
      <c r="J52" s="61" t="str">
        <f>IF(selection!$C$33&lt;&gt;"All 22 sites combined",J30-J31,"0")</f>
        <v>0</v>
      </c>
      <c r="K52" s="61" t="str">
        <f>IF(selection!$C$33&lt;&gt;"All 22 sites combined",K31-J30,"0")</f>
        <v>0</v>
      </c>
      <c r="L52" s="61" t="str">
        <f>IF(selection!$C$33&lt;&gt;"All 22 sites combined",M30,"0")</f>
        <v>0</v>
      </c>
      <c r="M52" s="61" t="str">
        <f>IF(selection!$C$33&lt;&gt;"All 22 sites combined",M30-M31,"0")</f>
        <v>0</v>
      </c>
      <c r="N52" s="61" t="str">
        <f>IF(selection!$C$33&lt;&gt;"All 22 sites combined",N31-M30,"0")</f>
        <v>0</v>
      </c>
      <c r="O52" s="61" t="str">
        <f>IF(selection!$C$33&lt;&gt;"All 22 sites combined",P30,"0")</f>
        <v>0</v>
      </c>
      <c r="P52" s="61" t="str">
        <f>IF(selection!$C$33&lt;&gt;"All 22 sites combined",P30-P31,"0")</f>
        <v>0</v>
      </c>
      <c r="Q52" s="61" t="str">
        <f>IF(selection!$C$33&lt;&gt;"All 22 sites combined",Q31-P30,"0")</f>
        <v>0</v>
      </c>
      <c r="R52" s="61" t="str">
        <f>IF(selection!$C$33&lt;&gt;"All 22 sites combined",S30,"0")</f>
        <v>0</v>
      </c>
      <c r="S52" s="61" t="str">
        <f>IF(selection!$C$33&lt;&gt;"All 22 sites combined",S30-S31,"0")</f>
        <v>0</v>
      </c>
      <c r="T52" s="61" t="str">
        <f>IF(selection!$C$33&lt;&gt;"All 22 sites combined",T31-S30,"0")</f>
        <v>0</v>
      </c>
      <c r="U52" s="61" t="str">
        <f>IF(selection!$C$33&lt;&gt;"All 22 sites combined",V30,"0")</f>
        <v>0</v>
      </c>
      <c r="V52" s="61" t="str">
        <f>IF(selection!$C$33&lt;&gt;"All 22 sites combined",V30-V31,"0")</f>
        <v>0</v>
      </c>
      <c r="W52" s="61" t="str">
        <f>IF(selection!$C$33&lt;&gt;"All 22 sites combined",W31-V30,"0")</f>
        <v>0</v>
      </c>
      <c r="X52" s="61" t="str">
        <f>IF(selection!$C$33&lt;&gt;"All 22 sites combined",Y30,"0")</f>
        <v>0</v>
      </c>
      <c r="Y52" s="61" t="str">
        <f>IF(selection!$C$33&lt;&gt;"All 22 sites combined",Y30-Y31,"0")</f>
        <v>0</v>
      </c>
      <c r="Z52" s="61" t="str">
        <f>IF(selection!$C$33&lt;&gt;"All 22 sites combined",Z31-Y30,"0")</f>
        <v>0</v>
      </c>
      <c r="AI52" s="61"/>
    </row>
    <row r="53" spans="1:35" s="2" customFormat="1" x14ac:dyDescent="0.25">
      <c r="A53" s="237"/>
      <c r="B53" s="19">
        <v>2014</v>
      </c>
      <c r="C53" s="61" t="str">
        <f>IF(selection!$C$33&lt;&gt;"All 22 sites combined",D32,"0")</f>
        <v>0</v>
      </c>
      <c r="D53" s="61" t="str">
        <f>IF(selection!$C$33&lt;&gt;"All 22 sites combined",D32-D33,"0")</f>
        <v>0</v>
      </c>
      <c r="E53" s="61" t="str">
        <f>IF(selection!$C$33&lt;&gt;"All 22 sites combined",E33-D32,"0")</f>
        <v>0</v>
      </c>
      <c r="F53" s="61" t="str">
        <f>IF(selection!$C$33&lt;&gt;"All 22 sites combined",G32,"0")</f>
        <v>0</v>
      </c>
      <c r="G53" s="61" t="str">
        <f>IF(selection!$C$33&lt;&gt;"All 22 sites combined",G32-G33,"0")</f>
        <v>0</v>
      </c>
      <c r="H53" s="61" t="str">
        <f>IF(selection!$C$33&lt;&gt;"All 22 sites combined",H33-G32,"0")</f>
        <v>0</v>
      </c>
      <c r="I53" s="61" t="str">
        <f>IF(selection!$C$33&lt;&gt;"All 22 sites combined",J32,"0")</f>
        <v>0</v>
      </c>
      <c r="J53" s="61" t="str">
        <f>IF(selection!$C$33&lt;&gt;"All 22 sites combined",J32-J33,"0")</f>
        <v>0</v>
      </c>
      <c r="K53" s="61" t="str">
        <f>IF(selection!$C$33&lt;&gt;"All 22 sites combined",K33-J32,"0")</f>
        <v>0</v>
      </c>
      <c r="L53" s="61" t="str">
        <f>IF(selection!$C$33&lt;&gt;"All 22 sites combined",M32,"0")</f>
        <v>0</v>
      </c>
      <c r="M53" s="61" t="str">
        <f>IF(selection!$C$33&lt;&gt;"All 22 sites combined",M32-M33,"0")</f>
        <v>0</v>
      </c>
      <c r="N53" s="61" t="str">
        <f>IF(selection!$C$33&lt;&gt;"All 22 sites combined",N33-M32,"0")</f>
        <v>0</v>
      </c>
      <c r="O53" s="61" t="str">
        <f>IF(selection!$C$33&lt;&gt;"All 22 sites combined",P32,"0")</f>
        <v>0</v>
      </c>
      <c r="P53" s="61" t="str">
        <f>IF(selection!$C$33&lt;&gt;"All 22 sites combined",P32-P33,"0")</f>
        <v>0</v>
      </c>
      <c r="Q53" s="61" t="str">
        <f>IF(selection!$C$33&lt;&gt;"All 22 sites combined",Q33-P32,"0")</f>
        <v>0</v>
      </c>
      <c r="R53" s="61" t="str">
        <f>IF(selection!$C$33&lt;&gt;"All 22 sites combined",S32,"0")</f>
        <v>0</v>
      </c>
      <c r="S53" s="61" t="str">
        <f>IF(selection!$C$33&lt;&gt;"All 22 sites combined",S32-S33,"0")</f>
        <v>0</v>
      </c>
      <c r="T53" s="61" t="str">
        <f>IF(selection!$C$33&lt;&gt;"All 22 sites combined",T33-S32,"0")</f>
        <v>0</v>
      </c>
      <c r="U53" s="61" t="str">
        <f>IF(selection!$C$33&lt;&gt;"All 22 sites combined",V32,"0")</f>
        <v>0</v>
      </c>
      <c r="V53" s="61" t="str">
        <f>IF(selection!$C$33&lt;&gt;"All 22 sites combined",V32-V33,"0")</f>
        <v>0</v>
      </c>
      <c r="W53" s="61" t="str">
        <f>IF(selection!$C$33&lt;&gt;"All 22 sites combined",W33-V32,"0")</f>
        <v>0</v>
      </c>
      <c r="X53" s="61" t="str">
        <f>IF(selection!$C$33&lt;&gt;"All 22 sites combined",Y32,"0")</f>
        <v>0</v>
      </c>
      <c r="Y53" s="61" t="str">
        <f>IF(selection!$C$33&lt;&gt;"All 22 sites combined",Y32-Y33,"0")</f>
        <v>0</v>
      </c>
      <c r="Z53" s="61" t="str">
        <f>IF(selection!$C$33&lt;&gt;"All 22 sites combined",Z33-Y32,"0")</f>
        <v>0</v>
      </c>
      <c r="AI53" s="61"/>
    </row>
    <row r="54" spans="1:35" s="2" customFormat="1" x14ac:dyDescent="0.25">
      <c r="A54" s="237"/>
      <c r="B54" s="19">
        <v>2015</v>
      </c>
      <c r="C54" s="61" t="str">
        <f>IF(selection!$C$33&lt;&gt;"All 22 sites combined",D34,"0")</f>
        <v>0</v>
      </c>
      <c r="D54" s="61" t="str">
        <f>IF(selection!$C$33&lt;&gt;"All 22 sites combined",D34-D35,"0")</f>
        <v>0</v>
      </c>
      <c r="E54" s="61" t="str">
        <f>IF(selection!$C$33&lt;&gt;"All 22 sites combined",E35-D34,"0")</f>
        <v>0</v>
      </c>
      <c r="F54" s="61" t="str">
        <f>IF(selection!$C$33&lt;&gt;"All 22 sites combined",G34,"0")</f>
        <v>0</v>
      </c>
      <c r="G54" s="61" t="str">
        <f>IF(selection!$C$33&lt;&gt;"All 22 sites combined",G34-G35,"0")</f>
        <v>0</v>
      </c>
      <c r="H54" s="61" t="str">
        <f>IF(selection!$C$33&lt;&gt;"All 22 sites combined",H35-G34,"0")</f>
        <v>0</v>
      </c>
      <c r="I54" s="61" t="str">
        <f>IF(selection!$C$33&lt;&gt;"All 22 sites combined",J34,"0")</f>
        <v>0</v>
      </c>
      <c r="J54" s="61" t="str">
        <f>IF(selection!$C$33&lt;&gt;"All 22 sites combined",J34-J35,"0")</f>
        <v>0</v>
      </c>
      <c r="K54" s="61" t="str">
        <f>IF(selection!$C$33&lt;&gt;"All 22 sites combined",K35-J34,"0")</f>
        <v>0</v>
      </c>
      <c r="L54" s="61" t="str">
        <f>IF(selection!$C$33&lt;&gt;"All 22 sites combined",M34,"0")</f>
        <v>0</v>
      </c>
      <c r="M54" s="61" t="str">
        <f>IF(selection!$C$33&lt;&gt;"All 22 sites combined",M34-M35,"0")</f>
        <v>0</v>
      </c>
      <c r="N54" s="61" t="str">
        <f>IF(selection!$C$33&lt;&gt;"All 22 sites combined",N35-M34,"0")</f>
        <v>0</v>
      </c>
      <c r="O54" s="61" t="str">
        <f>IF(selection!$C$33&lt;&gt;"All 22 sites combined",P34,"0")</f>
        <v>0</v>
      </c>
      <c r="P54" s="61" t="str">
        <f>IF(selection!$C$33&lt;&gt;"All 22 sites combined",P34-P35,"0")</f>
        <v>0</v>
      </c>
      <c r="Q54" s="61" t="str">
        <f>IF(selection!$C$33&lt;&gt;"All 22 sites combined",Q35-P34,"0")</f>
        <v>0</v>
      </c>
      <c r="R54" s="61" t="str">
        <f>IF(selection!$C$33&lt;&gt;"All 22 sites combined",S34,"0")</f>
        <v>0</v>
      </c>
      <c r="S54" s="61" t="str">
        <f>IF(selection!$C$33&lt;&gt;"All 22 sites combined",S34-S35,"0")</f>
        <v>0</v>
      </c>
      <c r="T54" s="61" t="str">
        <f>IF(selection!$C$33&lt;&gt;"All 22 sites combined",T35-S34,"0")</f>
        <v>0</v>
      </c>
      <c r="U54" s="61" t="str">
        <f>IF(selection!$C$33&lt;&gt;"All 22 sites combined",V34,"0")</f>
        <v>0</v>
      </c>
      <c r="V54" s="61" t="str">
        <f>IF(selection!$C$33&lt;&gt;"All 22 sites combined",V34-V35,"0")</f>
        <v>0</v>
      </c>
      <c r="W54" s="61" t="str">
        <f>IF(selection!$C$33&lt;&gt;"All 22 sites combined",W35-V34,"0")</f>
        <v>0</v>
      </c>
      <c r="X54" s="61" t="str">
        <f>IF(selection!$C$33&lt;&gt;"All 22 sites combined",Y34,"0")</f>
        <v>0</v>
      </c>
      <c r="Y54" s="61" t="str">
        <f>IF(selection!$C$33&lt;&gt;"All 22 sites combined",Y34-Y35,"0")</f>
        <v>0</v>
      </c>
      <c r="Z54" s="61" t="str">
        <f>IF(selection!$C$33&lt;&gt;"All 22 sites combined",Z35-Y34,"0")</f>
        <v>0</v>
      </c>
      <c r="AI54" s="61"/>
    </row>
    <row r="55" spans="1:35" s="2" customFormat="1" x14ac:dyDescent="0.25">
      <c r="B55" s="105"/>
      <c r="C55" s="105"/>
      <c r="E55" s="105"/>
      <c r="F55" s="105"/>
      <c r="G55" s="105"/>
      <c r="I55" s="105"/>
      <c r="J55" s="105"/>
      <c r="K55" s="105"/>
      <c r="M55" s="105"/>
      <c r="N55" s="105"/>
      <c r="O55" s="105"/>
      <c r="Q55" s="105"/>
      <c r="R55" s="105"/>
      <c r="S55" s="105"/>
      <c r="U55" s="105"/>
      <c r="V55" s="105"/>
      <c r="W55" s="105"/>
      <c r="Y55" s="105"/>
      <c r="Z55" s="105"/>
      <c r="AA55" s="105"/>
      <c r="AC55" s="105"/>
      <c r="AD55" s="105"/>
      <c r="AE55" s="61"/>
      <c r="AG55" s="105"/>
      <c r="AH55" s="105"/>
    </row>
    <row r="56" spans="1:35" s="2" customFormat="1" x14ac:dyDescent="0.25">
      <c r="B56" s="105"/>
      <c r="C56" s="238" t="s">
        <v>174</v>
      </c>
      <c r="D56" s="238"/>
      <c r="E56" s="238"/>
      <c r="F56" s="238" t="s">
        <v>34</v>
      </c>
      <c r="G56" s="238"/>
      <c r="H56" s="238"/>
      <c r="I56" s="238" t="s">
        <v>131</v>
      </c>
      <c r="J56" s="238"/>
      <c r="K56" s="238"/>
      <c r="L56" s="238" t="s">
        <v>32</v>
      </c>
      <c r="M56" s="238"/>
      <c r="N56" s="238"/>
      <c r="O56" s="238" t="s">
        <v>31</v>
      </c>
      <c r="P56" s="238"/>
      <c r="Q56" s="238"/>
      <c r="R56" s="236" t="s">
        <v>30</v>
      </c>
      <c r="S56" s="236"/>
      <c r="T56" s="236"/>
      <c r="U56" s="236" t="s">
        <v>29</v>
      </c>
      <c r="V56" s="236"/>
      <c r="W56" s="236"/>
      <c r="X56" s="236" t="s">
        <v>28</v>
      </c>
      <c r="Y56" s="236"/>
      <c r="Z56" s="236"/>
      <c r="AA56" s="105"/>
      <c r="AC56" s="105"/>
      <c r="AD56" s="105"/>
      <c r="AE56" s="61"/>
      <c r="AG56" s="105"/>
      <c r="AH56" s="105"/>
    </row>
    <row r="57" spans="1:35" s="2" customFormat="1" x14ac:dyDescent="0.25">
      <c r="B57" s="60" t="s">
        <v>130</v>
      </c>
      <c r="C57" s="105" t="s">
        <v>27</v>
      </c>
      <c r="D57" s="105" t="s">
        <v>26</v>
      </c>
      <c r="E57" s="105" t="s">
        <v>25</v>
      </c>
      <c r="F57" s="105" t="s">
        <v>27</v>
      </c>
      <c r="G57" s="105" t="s">
        <v>26</v>
      </c>
      <c r="H57" s="105" t="s">
        <v>25</v>
      </c>
      <c r="I57" s="105" t="s">
        <v>27</v>
      </c>
      <c r="J57" s="105" t="s">
        <v>26</v>
      </c>
      <c r="K57" s="105" t="s">
        <v>25</v>
      </c>
      <c r="L57" s="105" t="s">
        <v>27</v>
      </c>
      <c r="M57" s="105" t="s">
        <v>26</v>
      </c>
      <c r="N57" s="105" t="s">
        <v>25</v>
      </c>
      <c r="O57" s="105" t="s">
        <v>27</v>
      </c>
      <c r="P57" s="105" t="s">
        <v>26</v>
      </c>
      <c r="Q57" s="105" t="s">
        <v>25</v>
      </c>
      <c r="R57" s="105" t="s">
        <v>27</v>
      </c>
      <c r="S57" s="105" t="s">
        <v>26</v>
      </c>
      <c r="T57" s="105" t="s">
        <v>25</v>
      </c>
      <c r="U57" s="105" t="s">
        <v>27</v>
      </c>
      <c r="V57" s="105" t="s">
        <v>26</v>
      </c>
      <c r="W57" s="105" t="s">
        <v>25</v>
      </c>
      <c r="X57" s="105" t="s">
        <v>27</v>
      </c>
      <c r="Y57" s="105" t="s">
        <v>26</v>
      </c>
      <c r="Z57" s="105" t="s">
        <v>25</v>
      </c>
    </row>
    <row r="58" spans="1:35" s="2" customFormat="1" x14ac:dyDescent="0.25">
      <c r="B58" s="19" t="s">
        <v>198</v>
      </c>
      <c r="C58" s="61">
        <f>IF(selection!$C$33="All 22 sites combined",D28,"0")</f>
        <v>33.016154302380855</v>
      </c>
      <c r="D58" s="61">
        <f>IF(selection!$C$33="All 22 sites combined",D28-D29,"0")</f>
        <v>0.11615430238085622</v>
      </c>
      <c r="E58" s="61">
        <f>IF(selection!$C$33="All 22 sites combined",E29-D28,"0")</f>
        <v>8.384569761914662E-2</v>
      </c>
      <c r="F58" s="61">
        <f>IF(selection!$C$33="All 22 sites combined",G28,"0")</f>
        <v>6.8013504761275625</v>
      </c>
      <c r="G58" s="61">
        <f>IF(selection!$C$33="All 22 sites combined",G28-G29,"0")</f>
        <v>0.10135047612756232</v>
      </c>
      <c r="H58" s="61">
        <f>IF(selection!$C$33="All 22 sites combined",H29-G28,"0")</f>
        <v>9.8649523872437861E-2</v>
      </c>
      <c r="I58" s="61">
        <f>IF(selection!$C$33="All 22 sites combined",J28,"0")</f>
        <v>21.476792461229817</v>
      </c>
      <c r="J58" s="61">
        <f>IF(selection!$C$33="All 22 sites combined",J28-J29,"0")</f>
        <v>7.6792461229818088E-2</v>
      </c>
      <c r="K58" s="61">
        <f>IF(selection!$C$33="All 22 sites combined",K29-J28,"0")</f>
        <v>0.12320753877018475</v>
      </c>
      <c r="L58" s="61">
        <f>IF(selection!$C$33="All 22 sites combined",M28,"0")</f>
        <v>10.132161120820509</v>
      </c>
      <c r="M58" s="61">
        <f>IF(selection!$C$33="All 22 sites combined",M28-M29,"0")</f>
        <v>3.2161120820507705E-2</v>
      </c>
      <c r="N58" s="61">
        <f>IF(selection!$C$33="All 22 sites combined",N29-M28,"0")</f>
        <v>6.7838879179490164E-2</v>
      </c>
      <c r="O58" s="61">
        <f>IF(selection!$C$33="All 22 sites combined",P28,"0")</f>
        <v>5.1872126971179604</v>
      </c>
      <c r="P58" s="61">
        <f>IF(selection!$C$33="All 22 sites combined",P28-P29,"0")</f>
        <v>8.7212697117960758E-2</v>
      </c>
      <c r="Q58" s="61">
        <f>IF(selection!$C$33="All 22 sites combined",Q29-P28,"0")</f>
        <v>1.2787302882039775E-2</v>
      </c>
      <c r="R58" s="61">
        <f>IF(selection!$C$33="All 22 sites combined",S28,"0")</f>
        <v>7.813058719287941</v>
      </c>
      <c r="S58" s="61">
        <f>IF(selection!$C$33="All 22 sites combined",S28-S29,"0")</f>
        <v>1.3058719287941223E-2</v>
      </c>
      <c r="T58" s="61">
        <f>IF(selection!$C$33="All 22 sites combined",T29-S28,"0")</f>
        <v>8.694128071205931E-2</v>
      </c>
      <c r="U58" s="61">
        <f>IF(selection!$C$33="All 22 sites combined",V28,"0")</f>
        <v>8.7038502355865681</v>
      </c>
      <c r="V58" s="61">
        <f>IF(selection!$C$33="All 22 sites combined",V28-V29,"0")</f>
        <v>0.10385023558656847</v>
      </c>
      <c r="W58" s="61">
        <f>IF(selection!$C$33="All 22 sites combined",W29-V28,"0")</f>
        <v>9.6149764413430816E-2</v>
      </c>
      <c r="X58" s="61">
        <f>IF(selection!$C$33="All 22 sites combined",Y28,"0")</f>
        <v>6.8694199874487865</v>
      </c>
      <c r="Y58" s="61">
        <f>IF(selection!$C$33="All 22 sites combined",Y28-Y29,"0")</f>
        <v>6.9419987448785747E-2</v>
      </c>
      <c r="Z58" s="61">
        <f>IF(selection!$C$33="All 22 sites combined",Z29-Y28,"0")</f>
        <v>3.0580012551213898E-2</v>
      </c>
    </row>
    <row r="59" spans="1:35" s="2" customFormat="1" x14ac:dyDescent="0.25">
      <c r="B59" s="19">
        <v>2013</v>
      </c>
      <c r="C59" s="61">
        <f>IF(selection!$C$33="All 22 sites combined",D30,"0")</f>
        <v>33.562376331934828</v>
      </c>
      <c r="D59" s="61">
        <f>IF(selection!$C$33="All 22 sites combined",D30-D31,"0")</f>
        <v>0.16237633193482992</v>
      </c>
      <c r="E59" s="61">
        <f>IF(selection!$C$33="All 22 sites combined",E31-D30,"0")</f>
        <v>0.23762366806517576</v>
      </c>
      <c r="F59" s="61">
        <f>IF(selection!$C$33="All 22 sites combined",G30,"0")</f>
        <v>6.6201653092946424</v>
      </c>
      <c r="G59" s="61">
        <f>IF(selection!$C$33="All 22 sites combined",G30-G31,"0")</f>
        <v>0.12016530929464242</v>
      </c>
      <c r="H59" s="61">
        <f>IF(selection!$C$33="All 22 sites combined",H31-G30,"0")</f>
        <v>7.9834690705357758E-2</v>
      </c>
      <c r="I59" s="61">
        <f>IF(selection!$C$33="All 22 sites combined",J30,"0")</f>
        <v>21.002247132632782</v>
      </c>
      <c r="J59" s="61">
        <f>IF(selection!$C$33="All 22 sites combined",J30-J31,"0")</f>
        <v>0.20224713263278105</v>
      </c>
      <c r="K59" s="61">
        <f>IF(selection!$C$33="All 22 sites combined",K31-J30,"0")</f>
        <v>0.19775286736721753</v>
      </c>
      <c r="L59" s="61">
        <f>IF(selection!$C$33="All 22 sites combined",M30,"0")</f>
        <v>10.354129052091047</v>
      </c>
      <c r="M59" s="61">
        <f>IF(selection!$C$33="All 22 sites combined",M30-M31,"0")</f>
        <v>0.15412905209104721</v>
      </c>
      <c r="N59" s="61">
        <f>IF(selection!$C$33="All 22 sites combined",N31-M30,"0")</f>
        <v>0.1458709479089535</v>
      </c>
      <c r="O59" s="61">
        <f>IF(selection!$C$33="All 22 sites combined",P30,"0")</f>
        <v>5.120777966842887</v>
      </c>
      <c r="P59" s="61">
        <f>IF(selection!$C$33="All 22 sites combined",P30-P31,"0")</f>
        <v>0.120777966842887</v>
      </c>
      <c r="Q59" s="61">
        <f>IF(selection!$C$33="All 22 sites combined",Q31-P30,"0")</f>
        <v>7.9222033157113181E-2</v>
      </c>
      <c r="R59" s="61">
        <f>IF(selection!$C$33="All 22 sites combined",S30,"0")</f>
        <v>7.7684111170284158</v>
      </c>
      <c r="S59" s="61">
        <f>IF(selection!$C$33="All 22 sites combined",S30-S31,"0")</f>
        <v>6.8411117028415624E-2</v>
      </c>
      <c r="T59" s="61">
        <f>IF(selection!$C$33="All 22 sites combined",T31-S30,"0")</f>
        <v>0.13158888297158455</v>
      </c>
      <c r="U59" s="61">
        <f>IF(selection!$C$33="All 22 sites combined",V30,"0")</f>
        <v>8.6243997904408101</v>
      </c>
      <c r="V59" s="61">
        <f>IF(selection!$C$33="All 22 sites combined",V30-V31,"0")</f>
        <v>0.12439979044081007</v>
      </c>
      <c r="W59" s="61">
        <f>IF(selection!$C$33="All 22 sites combined",W31-V30,"0")</f>
        <v>7.5600209559189224E-2</v>
      </c>
      <c r="X59" s="61">
        <f>IF(selection!$C$33="All 22 sites combined",Y30,"0")</f>
        <v>6.947493299734588</v>
      </c>
      <c r="Y59" s="61">
        <f>IF(selection!$C$33="All 22 sites combined",Y30-Y31,"0")</f>
        <v>0.14749329973458725</v>
      </c>
      <c r="Z59" s="61">
        <f>IF(selection!$C$33="All 22 sites combined",Z31-Y30,"0")</f>
        <v>0.15250670026541169</v>
      </c>
    </row>
    <row r="60" spans="1:35" s="2" customFormat="1" x14ac:dyDescent="0.25">
      <c r="B60" s="19">
        <v>2014</v>
      </c>
      <c r="C60" s="61">
        <f>IF(selection!$C$33="All 22 sites combined",D32,"0")</f>
        <v>33.063410343310998</v>
      </c>
      <c r="D60" s="61">
        <f>IF(selection!$C$33="All 22 sites combined",D32-D33,"0")</f>
        <v>0.16341034331099991</v>
      </c>
      <c r="E60" s="61">
        <f>IF(selection!$C$33="All 22 sites combined",E33-D32,"0")</f>
        <v>0.23658965668900578</v>
      </c>
      <c r="F60" s="61">
        <f>IF(selection!$C$33="All 22 sites combined",G32,"0")</f>
        <v>6.6592502522443278</v>
      </c>
      <c r="G60" s="61">
        <f>IF(selection!$C$33="All 22 sites combined",G32-G33,"0")</f>
        <v>5.9250252244327228E-2</v>
      </c>
      <c r="H60" s="61">
        <f>IF(selection!$C$33="All 22 sites combined",H33-G32,"0")</f>
        <v>0.14074974775567295</v>
      </c>
      <c r="I60" s="61">
        <f>IF(selection!$C$33="All 22 sites combined",J32,"0")</f>
        <v>21.522693365758588</v>
      </c>
      <c r="J60" s="61">
        <f>IF(selection!$C$33="All 22 sites combined",J32-J33,"0")</f>
        <v>0.12269336575858958</v>
      </c>
      <c r="K60" s="61">
        <f>IF(selection!$C$33="All 22 sites combined",K33-J32,"0")</f>
        <v>0.17730663424141113</v>
      </c>
      <c r="L60" s="61">
        <f>IF(selection!$C$33="All 22 sites combined",M32,"0")</f>
        <v>10.015177778352694</v>
      </c>
      <c r="M60" s="61">
        <f>IF(selection!$C$33="All 22 sites combined",M32-M33,"0")</f>
        <v>0.11517777835269349</v>
      </c>
      <c r="N60" s="61">
        <f>IF(selection!$C$33="All 22 sites combined",N33-M32,"0")</f>
        <v>8.4822221647307572E-2</v>
      </c>
      <c r="O60" s="61">
        <f>IF(selection!$C$33="All 22 sites combined",P32,"0")</f>
        <v>5.1802792366267383</v>
      </c>
      <c r="P60" s="61">
        <f>IF(selection!$C$33="All 22 sites combined",P32-P33,"0")</f>
        <v>8.0279236626738637E-2</v>
      </c>
      <c r="Q60" s="61">
        <f>IF(selection!$C$33="All 22 sites combined",Q33-P32,"0")</f>
        <v>0.11972076337326154</v>
      </c>
      <c r="R60" s="61">
        <f>IF(selection!$C$33="All 22 sites combined",S32,"0")</f>
        <v>7.8376840090031816</v>
      </c>
      <c r="S60" s="61">
        <f>IF(selection!$C$33="All 22 sites combined",S32-S33,"0")</f>
        <v>0.13768400900318145</v>
      </c>
      <c r="T60" s="61">
        <f>IF(selection!$C$33="All 22 sites combined",T33-S32,"0")</f>
        <v>6.2315990996818726E-2</v>
      </c>
      <c r="U60" s="61">
        <f>IF(selection!$C$33="All 22 sites combined",V32,"0")</f>
        <v>8.788019903586612</v>
      </c>
      <c r="V60" s="61">
        <f>IF(selection!$C$33="All 22 sites combined",V32-V33,"0")</f>
        <v>8.8019903586612713E-2</v>
      </c>
      <c r="W60" s="61">
        <f>IF(selection!$C$33="All 22 sites combined",W33-V32,"0")</f>
        <v>0.11198009641338835</v>
      </c>
      <c r="X60" s="61">
        <f>IF(selection!$C$33="All 22 sites combined",Y32,"0")</f>
        <v>6.9334851111168607</v>
      </c>
      <c r="Y60" s="61">
        <f>IF(selection!$C$33="All 22 sites combined",Y32-Y33,"0")</f>
        <v>0.13348511111686001</v>
      </c>
      <c r="Z60" s="61">
        <f>IF(selection!$C$33="All 22 sites combined",Z33-Y32,"0")</f>
        <v>6.6514888883140166E-2</v>
      </c>
    </row>
    <row r="61" spans="1:35" s="2" customFormat="1" x14ac:dyDescent="0.25">
      <c r="B61" s="19">
        <v>2015</v>
      </c>
      <c r="C61" s="61">
        <f>IF(selection!$C$33="All 22 sites combined",D34,"0")</f>
        <v>32.428855346342964</v>
      </c>
      <c r="D61" s="61">
        <f>IF(selection!$C$33="All 22 sites combined",D34-D35,"0")</f>
        <v>0.22885534634296079</v>
      </c>
      <c r="E61" s="61">
        <f>IF(selection!$C$33="All 22 sites combined",E35-D34,"0")</f>
        <v>0.17114465365703779</v>
      </c>
      <c r="F61" s="61">
        <f>IF(selection!$C$33="All 22 sites combined",G34,"0")</f>
        <v>7.1217468775164052</v>
      </c>
      <c r="G61" s="61">
        <f>IF(selection!$C$33="All 22 sites combined",G34-G35,"0")</f>
        <v>0.12174687751640434</v>
      </c>
      <c r="H61" s="61">
        <f>IF(selection!$C$33="All 22 sites combined",H35-G34,"0")</f>
        <v>7.8253122483594062E-2</v>
      </c>
      <c r="I61" s="61">
        <f>IF(selection!$C$33="All 22 sites combined",J34,"0")</f>
        <v>21.900645912930251</v>
      </c>
      <c r="J61" s="61">
        <f>IF(selection!$C$33="All 22 sites combined",J34-J35,"0")</f>
        <v>0.20064591293025202</v>
      </c>
      <c r="K61" s="61">
        <f>IF(selection!$C$33="All 22 sites combined",K35-J34,"0")</f>
        <v>0.19935408706975011</v>
      </c>
      <c r="L61" s="61">
        <f>IF(selection!$C$33="All 22 sites combined",M34,"0")</f>
        <v>10.028783387873284</v>
      </c>
      <c r="M61" s="61">
        <f>IF(selection!$C$33="All 22 sites combined",M34-M35,"0")</f>
        <v>0.12878338787328403</v>
      </c>
      <c r="N61" s="61">
        <f>IF(selection!$C$33="All 22 sites combined",N35-M34,"0")</f>
        <v>0.17121661212671491</v>
      </c>
      <c r="O61" s="61">
        <f>IF(selection!$C$33="All 22 sites combined",P34,"0")</f>
        <v>5.2598214744633092</v>
      </c>
      <c r="P61" s="61">
        <f>IF(selection!$C$33="All 22 sites combined",P34-P35,"0")</f>
        <v>5.9821474463308988E-2</v>
      </c>
      <c r="Q61" s="61">
        <f>IF(selection!$C$33="All 22 sites combined",Q35-P34,"0")</f>
        <v>0.14017852553669119</v>
      </c>
      <c r="R61" s="61">
        <f>IF(selection!$C$33="All 22 sites combined",S34,"0")</f>
        <v>7.8327650898624226</v>
      </c>
      <c r="S61" s="61">
        <f>IF(selection!$C$33="All 22 sites combined",S34-S35,"0")</f>
        <v>0.13276508986242241</v>
      </c>
      <c r="T61" s="61">
        <f>IF(selection!$C$33="All 22 sites combined",T35-S34,"0")</f>
        <v>6.7234910137577764E-2</v>
      </c>
      <c r="U61" s="61">
        <f>IF(selection!$C$33="All 22 sites combined",V34,"0")</f>
        <v>8.698836671406788</v>
      </c>
      <c r="V61" s="61">
        <f>IF(selection!$C$33="All 22 sites combined",V34-V35,"0")</f>
        <v>9.8836671406788312E-2</v>
      </c>
      <c r="W61" s="61">
        <f>IF(selection!$C$33="All 22 sites combined",W35-V34,"0")</f>
        <v>0.10116332859321098</v>
      </c>
      <c r="X61" s="61">
        <f>IF(selection!$C$33="All 22 sites combined",Y34,"0")</f>
        <v>6.7285452396045704</v>
      </c>
      <c r="Y61" s="61">
        <f>IF(selection!$C$33="All 22 sites combined",Y34-Y35,"0")</f>
        <v>0.12854523960456987</v>
      </c>
      <c r="Z61" s="61">
        <f>IF(selection!$C$33="All 22 sites combined",Z35-Y34,"0")</f>
        <v>7.1454760395430306E-2</v>
      </c>
    </row>
  </sheetData>
  <mergeCells count="126">
    <mergeCell ref="B2:AA4"/>
    <mergeCell ref="D23:AA24"/>
    <mergeCell ref="C25:Z25"/>
    <mergeCell ref="C26:C27"/>
    <mergeCell ref="D26:E26"/>
    <mergeCell ref="F26:F27"/>
    <mergeCell ref="G26:H26"/>
    <mergeCell ref="I26:I27"/>
    <mergeCell ref="J26:K26"/>
    <mergeCell ref="AA26:AA27"/>
    <mergeCell ref="D27:E27"/>
    <mergeCell ref="G27:H27"/>
    <mergeCell ref="J27:K27"/>
    <mergeCell ref="M27:N27"/>
    <mergeCell ref="P27:Q27"/>
    <mergeCell ref="L26:L27"/>
    <mergeCell ref="M26:N26"/>
    <mergeCell ref="O26:O27"/>
    <mergeCell ref="P26:Q26"/>
    <mergeCell ref="R26:R27"/>
    <mergeCell ref="S26:T26"/>
    <mergeCell ref="S27:T27"/>
    <mergeCell ref="V27:W27"/>
    <mergeCell ref="Y27:Z27"/>
    <mergeCell ref="B28:B29"/>
    <mergeCell ref="C28:C29"/>
    <mergeCell ref="D28:E28"/>
    <mergeCell ref="F28:F29"/>
    <mergeCell ref="G28:H28"/>
    <mergeCell ref="I28:I29"/>
    <mergeCell ref="J28:K28"/>
    <mergeCell ref="L28:L29"/>
    <mergeCell ref="U26:U27"/>
    <mergeCell ref="V26:W26"/>
    <mergeCell ref="X26:X27"/>
    <mergeCell ref="Y26:Z26"/>
    <mergeCell ref="V28:W28"/>
    <mergeCell ref="X28:X29"/>
    <mergeCell ref="Y28:Z28"/>
    <mergeCell ref="AA28:AA29"/>
    <mergeCell ref="B30:B31"/>
    <mergeCell ref="C30:C31"/>
    <mergeCell ref="D30:E30"/>
    <mergeCell ref="F30:F31"/>
    <mergeCell ref="G30:H30"/>
    <mergeCell ref="I30:I31"/>
    <mergeCell ref="M28:N28"/>
    <mergeCell ref="O28:O29"/>
    <mergeCell ref="P28:Q28"/>
    <mergeCell ref="R28:R29"/>
    <mergeCell ref="S28:T28"/>
    <mergeCell ref="U28:U29"/>
    <mergeCell ref="S30:T30"/>
    <mergeCell ref="U30:U31"/>
    <mergeCell ref="V30:W30"/>
    <mergeCell ref="X30:X31"/>
    <mergeCell ref="Y30:Z30"/>
    <mergeCell ref="AA30:AA31"/>
    <mergeCell ref="J30:K30"/>
    <mergeCell ref="L30:L31"/>
    <mergeCell ref="M30:N30"/>
    <mergeCell ref="O30:O31"/>
    <mergeCell ref="P30:Q30"/>
    <mergeCell ref="R30:R31"/>
    <mergeCell ref="X32:X33"/>
    <mergeCell ref="Y32:Z32"/>
    <mergeCell ref="AA32:AA33"/>
    <mergeCell ref="J32:K32"/>
    <mergeCell ref="L32:L33"/>
    <mergeCell ref="M32:N32"/>
    <mergeCell ref="O32:O33"/>
    <mergeCell ref="P32:Q32"/>
    <mergeCell ref="R32:R33"/>
    <mergeCell ref="B34:B35"/>
    <mergeCell ref="C34:C35"/>
    <mergeCell ref="D34:E34"/>
    <mergeCell ref="F34:F35"/>
    <mergeCell ref="G34:H34"/>
    <mergeCell ref="I34:I35"/>
    <mergeCell ref="S32:T32"/>
    <mergeCell ref="U32:U33"/>
    <mergeCell ref="V32:W32"/>
    <mergeCell ref="B32:B33"/>
    <mergeCell ref="C32:C33"/>
    <mergeCell ref="D32:E32"/>
    <mergeCell ref="F32:F33"/>
    <mergeCell ref="G32:H32"/>
    <mergeCell ref="I32:I33"/>
    <mergeCell ref="S34:T34"/>
    <mergeCell ref="U34:U35"/>
    <mergeCell ref="V34:W34"/>
    <mergeCell ref="X34:X35"/>
    <mergeCell ref="Y34:Z34"/>
    <mergeCell ref="AA34:AA35"/>
    <mergeCell ref="J34:K34"/>
    <mergeCell ref="L34:L35"/>
    <mergeCell ref="M34:N34"/>
    <mergeCell ref="O34:O35"/>
    <mergeCell ref="P34:Q34"/>
    <mergeCell ref="R34:R35"/>
    <mergeCell ref="B36:AA36"/>
    <mergeCell ref="C39:E39"/>
    <mergeCell ref="F39:H39"/>
    <mergeCell ref="I39:K39"/>
    <mergeCell ref="L39:N39"/>
    <mergeCell ref="O39:Q39"/>
    <mergeCell ref="R39:T39"/>
    <mergeCell ref="U39:W39"/>
    <mergeCell ref="X39:Z39"/>
    <mergeCell ref="X56:Z56"/>
    <mergeCell ref="U49:W49"/>
    <mergeCell ref="X49:Z49"/>
    <mergeCell ref="A51:A54"/>
    <mergeCell ref="C56:E56"/>
    <mergeCell ref="F56:H56"/>
    <mergeCell ref="I56:K56"/>
    <mergeCell ref="L56:N56"/>
    <mergeCell ref="O56:Q56"/>
    <mergeCell ref="R56:T56"/>
    <mergeCell ref="U56:W56"/>
    <mergeCell ref="C49:E49"/>
    <mergeCell ref="F49:H49"/>
    <mergeCell ref="I49:K49"/>
    <mergeCell ref="L49:N49"/>
    <mergeCell ref="O49:Q49"/>
    <mergeCell ref="R49:T49"/>
  </mergeCells>
  <pageMargins left="0.7" right="0.7" top="0.75" bottom="0.75" header="0.3" footer="0.3"/>
  <pageSetup paperSize="9" scale="39" orientation="landscape" r:id="rId1"/>
  <ignoredErrors>
    <ignoredError sqref="D28:AA3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87041" r:id="rId4" name="List Box 1">
              <controlPr defaultSize="0" autoLine="0" autoPict="0">
                <anchor moveWithCells="1">
                  <from>
                    <xdr:col>1</xdr:col>
                    <xdr:colOff>28575</xdr:colOff>
                    <xdr:row>6</xdr:row>
                    <xdr:rowOff>57150</xdr:rowOff>
                  </from>
                  <to>
                    <xdr:col>2</xdr:col>
                    <xdr:colOff>571500</xdr:colOff>
                    <xdr:row>18</xdr:row>
                    <xdr:rowOff>95250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sheetPr>
  <dimension ref="A1:AB68"/>
  <sheetViews>
    <sheetView showGridLines="0" zoomScaleNormal="100" zoomScaleSheetLayoutView="100" workbookViewId="0"/>
  </sheetViews>
  <sheetFormatPr defaultRowHeight="15" x14ac:dyDescent="0.25"/>
  <cols>
    <col min="1" max="1" width="1.7109375" style="4" customWidth="1"/>
    <col min="2" max="2" width="14" style="4" customWidth="1"/>
    <col min="3" max="3" width="20.85546875" style="3" customWidth="1"/>
    <col min="4" max="5" width="15.7109375" style="4" customWidth="1"/>
    <col min="6" max="6" width="25.7109375" style="4" customWidth="1"/>
    <col min="7" max="8" width="15.7109375" style="4" customWidth="1"/>
    <col min="9" max="9" width="25.7109375" style="4" customWidth="1"/>
    <col min="10" max="11" width="15.7109375" style="4" customWidth="1"/>
    <col min="12" max="12" width="21.140625" style="4" customWidth="1"/>
    <col min="13" max="13" width="27.140625" style="4" customWidth="1"/>
    <col min="14" max="15" width="6.5703125" style="4" customWidth="1"/>
    <col min="16" max="16" width="18" style="4" customWidth="1"/>
    <col min="17" max="17" width="33.140625" style="4" customWidth="1"/>
    <col min="18" max="29" width="6.5703125" style="4" customWidth="1"/>
    <col min="30" max="16384" width="9.140625" style="4"/>
  </cols>
  <sheetData>
    <row r="1" spans="2:28" ht="15.75" thickBot="1" x14ac:dyDescent="0.3">
      <c r="C1" s="4"/>
      <c r="N1" s="6"/>
      <c r="O1" s="6"/>
      <c r="P1" s="6"/>
      <c r="Q1" s="6"/>
      <c r="R1" s="6"/>
      <c r="S1" s="6"/>
      <c r="U1" s="6"/>
      <c r="V1" s="6"/>
      <c r="W1" s="6"/>
      <c r="X1" s="6"/>
      <c r="Y1" s="6"/>
      <c r="Z1" s="6"/>
      <c r="AA1" s="6"/>
      <c r="AB1" s="6"/>
    </row>
    <row r="2" spans="2:28" ht="15.75" customHeight="1" x14ac:dyDescent="0.25">
      <c r="B2" s="194" t="str">
        <f>"Number of "&amp;selection!B35&amp;" diagnosed in "&amp;selection!D12&amp;" and recorded to have been treated with chemotherapy, tumour resection or radiotherapy in England"</f>
        <v>Number of all malignant tumours (excl NMSC) diagnosed in 2013-2015 and recorded to have been treated with chemotherapy, tumour resection or radiotherapy in England</v>
      </c>
      <c r="C2" s="195"/>
      <c r="D2" s="195"/>
      <c r="E2" s="195"/>
      <c r="F2" s="195"/>
      <c r="G2" s="195"/>
      <c r="H2" s="195"/>
      <c r="I2" s="195"/>
      <c r="J2" s="195"/>
      <c r="K2" s="195"/>
      <c r="L2" s="195"/>
      <c r="M2" s="196"/>
      <c r="N2" s="7"/>
      <c r="O2" s="7"/>
      <c r="P2" s="7"/>
      <c r="Q2" s="7"/>
      <c r="R2" s="7"/>
      <c r="S2" s="7"/>
      <c r="T2" s="6"/>
      <c r="U2" s="7"/>
      <c r="V2" s="7"/>
      <c r="W2" s="7"/>
      <c r="X2" s="7"/>
      <c r="Y2" s="7"/>
      <c r="Z2" s="7"/>
      <c r="AA2" s="7"/>
      <c r="AB2" s="7"/>
    </row>
    <row r="3" spans="2:28" ht="15.75" customHeight="1" x14ac:dyDescent="0.25">
      <c r="B3" s="197"/>
      <c r="C3" s="198"/>
      <c r="D3" s="198"/>
      <c r="E3" s="198"/>
      <c r="F3" s="198"/>
      <c r="G3" s="198"/>
      <c r="H3" s="198"/>
      <c r="I3" s="198"/>
      <c r="J3" s="198"/>
      <c r="K3" s="198"/>
      <c r="L3" s="198"/>
      <c r="M3" s="199"/>
      <c r="N3" s="7"/>
      <c r="O3" s="7"/>
      <c r="P3" s="7"/>
      <c r="Q3" s="7"/>
      <c r="R3" s="7"/>
      <c r="S3" s="7"/>
      <c r="U3" s="7"/>
      <c r="V3" s="7"/>
      <c r="W3" s="7"/>
      <c r="X3" s="7"/>
      <c r="Y3" s="7"/>
      <c r="Z3" s="7"/>
      <c r="AA3" s="7"/>
      <c r="AB3" s="7"/>
    </row>
    <row r="4" spans="2:28" ht="15.75" customHeight="1" thickBot="1" x14ac:dyDescent="0.3">
      <c r="B4" s="200"/>
      <c r="C4" s="201"/>
      <c r="D4" s="201"/>
      <c r="E4" s="201"/>
      <c r="F4" s="201"/>
      <c r="G4" s="201"/>
      <c r="H4" s="201"/>
      <c r="I4" s="201"/>
      <c r="J4" s="201"/>
      <c r="K4" s="201"/>
      <c r="L4" s="201"/>
      <c r="M4" s="202"/>
      <c r="N4" s="7"/>
      <c r="O4" s="7"/>
      <c r="P4" s="7"/>
      <c r="Q4" s="7"/>
      <c r="R4" s="7"/>
      <c r="S4" s="7"/>
      <c r="T4" s="3"/>
      <c r="U4" s="7"/>
      <c r="V4" s="7"/>
      <c r="W4" s="7"/>
      <c r="X4" s="7"/>
      <c r="Y4" s="7"/>
      <c r="Z4" s="7"/>
      <c r="AA4" s="7"/>
      <c r="AB4" s="7"/>
    </row>
    <row r="5" spans="2:28" ht="15.75" customHeight="1" x14ac:dyDescent="0.25">
      <c r="C5" s="91"/>
      <c r="D5" s="91" t="str">
        <f>"Proportion of "&amp;selection!B35&amp;" diagnosed in "&amp;selection!D12&amp;", by stage - treatments are presented independently"</f>
        <v>Proportion of all malignant tumours (excl NMSC) diagnosed in 2013-2015, by stage - treatments are presented independently</v>
      </c>
      <c r="E5" s="1"/>
      <c r="F5" s="91"/>
      <c r="G5" s="91"/>
      <c r="H5" s="91"/>
      <c r="I5" s="91"/>
      <c r="J5" s="9"/>
      <c r="K5" s="9"/>
      <c r="L5" s="9"/>
      <c r="M5" s="9"/>
      <c r="N5" s="7"/>
      <c r="O5" s="7"/>
      <c r="P5" s="7"/>
      <c r="Q5" s="7"/>
      <c r="R5" s="7"/>
      <c r="S5" s="7"/>
      <c r="T5" s="3"/>
      <c r="U5" s="7"/>
      <c r="V5" s="7"/>
      <c r="W5" s="7"/>
      <c r="X5" s="7"/>
      <c r="Y5" s="7"/>
      <c r="Z5" s="7"/>
      <c r="AA5" s="7"/>
      <c r="AB5" s="7"/>
    </row>
    <row r="6" spans="2:28" ht="20.100000000000001" customHeight="1" x14ac:dyDescent="0.25">
      <c r="B6" s="18" t="s">
        <v>116</v>
      </c>
      <c r="D6" s="3"/>
      <c r="E6" s="3"/>
      <c r="F6" s="3"/>
      <c r="G6" s="3"/>
      <c r="H6" s="3"/>
      <c r="I6" s="3"/>
      <c r="J6" s="3"/>
      <c r="K6" s="3"/>
      <c r="L6" s="3"/>
      <c r="M6" s="3"/>
      <c r="N6" s="8"/>
      <c r="O6" s="8"/>
      <c r="P6" s="8"/>
      <c r="Q6" s="7"/>
      <c r="R6" s="7"/>
      <c r="S6" s="7"/>
      <c r="T6" s="3"/>
      <c r="U6" s="7"/>
      <c r="V6" s="7"/>
      <c r="W6" s="7"/>
      <c r="X6" s="7"/>
      <c r="Y6" s="7"/>
      <c r="Z6" s="7"/>
      <c r="AA6" s="7"/>
      <c r="AB6" s="7"/>
    </row>
    <row r="7" spans="2:28" ht="20.100000000000001" customHeight="1" x14ac:dyDescent="0.25">
      <c r="B7" s="14"/>
      <c r="C7" s="14"/>
      <c r="D7" s="14"/>
      <c r="E7" s="14"/>
      <c r="F7" s="14"/>
      <c r="G7" s="14"/>
      <c r="H7" s="14"/>
      <c r="I7" s="14"/>
      <c r="J7" s="14"/>
      <c r="K7" s="14"/>
      <c r="L7" s="14"/>
      <c r="M7" s="3"/>
      <c r="N7" s="8"/>
      <c r="O7" s="8"/>
      <c r="P7" s="8"/>
      <c r="Q7" s="7"/>
      <c r="R7" s="7"/>
      <c r="S7" s="7"/>
      <c r="T7" s="3"/>
      <c r="U7" s="7"/>
      <c r="V7" s="7"/>
      <c r="W7" s="7"/>
      <c r="X7" s="7"/>
      <c r="Y7" s="7"/>
      <c r="Z7" s="7"/>
      <c r="AA7" s="7"/>
      <c r="AB7" s="7"/>
    </row>
    <row r="8" spans="2:28" ht="20.100000000000001" customHeight="1" x14ac:dyDescent="0.25">
      <c r="B8" s="3"/>
      <c r="D8" s="3"/>
      <c r="E8" s="3"/>
      <c r="F8" s="3"/>
      <c r="G8" s="3"/>
      <c r="H8" s="3"/>
      <c r="I8" s="3"/>
      <c r="J8" s="3"/>
      <c r="K8" s="3"/>
      <c r="L8" s="3"/>
      <c r="M8" s="3"/>
      <c r="N8" s="8"/>
      <c r="O8" s="8"/>
      <c r="P8" s="8"/>
      <c r="Q8" s="7"/>
      <c r="R8" s="7"/>
      <c r="S8" s="7"/>
      <c r="T8" s="3"/>
      <c r="U8" s="7"/>
      <c r="V8" s="7"/>
      <c r="W8" s="7"/>
      <c r="X8" s="7"/>
      <c r="Y8" s="7"/>
      <c r="Z8" s="7"/>
      <c r="AA8" s="7"/>
      <c r="AB8" s="7"/>
    </row>
    <row r="9" spans="2:28" ht="20.100000000000001" customHeight="1" x14ac:dyDescent="0.25">
      <c r="B9" s="69"/>
      <c r="C9" s="69"/>
      <c r="D9" s="69"/>
      <c r="E9" s="69"/>
      <c r="F9" s="69"/>
      <c r="G9" s="69"/>
      <c r="H9" s="69"/>
      <c r="I9" s="69"/>
      <c r="J9" s="69"/>
      <c r="K9" s="69"/>
      <c r="L9" s="69"/>
      <c r="M9" s="3"/>
      <c r="N9" s="7"/>
      <c r="O9" s="7"/>
      <c r="P9" s="7"/>
      <c r="Q9" s="7"/>
      <c r="R9" s="7"/>
      <c r="S9" s="7"/>
      <c r="T9" s="3"/>
      <c r="U9" s="7"/>
      <c r="V9" s="7"/>
      <c r="W9" s="7"/>
      <c r="X9" s="7"/>
      <c r="Y9" s="7"/>
      <c r="Z9" s="7"/>
      <c r="AA9" s="7"/>
      <c r="AB9" s="7"/>
    </row>
    <row r="10" spans="2:28" ht="20.100000000000001" customHeight="1" x14ac:dyDescent="0.25">
      <c r="B10" s="69"/>
      <c r="C10" s="69"/>
      <c r="D10" s="69"/>
      <c r="E10" s="69"/>
      <c r="F10" s="69"/>
      <c r="G10" s="69"/>
      <c r="H10" s="69"/>
      <c r="I10" s="69"/>
      <c r="J10" s="69"/>
      <c r="K10" s="69"/>
      <c r="L10" s="69"/>
      <c r="M10" s="3"/>
      <c r="N10" s="7"/>
      <c r="O10" s="7"/>
      <c r="P10" s="7"/>
      <c r="Q10" s="7"/>
      <c r="R10" s="7"/>
      <c r="S10" s="7"/>
      <c r="T10" s="3"/>
      <c r="U10" s="7"/>
      <c r="V10" s="7"/>
      <c r="W10" s="7"/>
      <c r="X10" s="7"/>
      <c r="Y10" s="7"/>
      <c r="Z10" s="7"/>
      <c r="AA10" s="7"/>
      <c r="AB10" s="7"/>
    </row>
    <row r="11" spans="2:28" ht="20.100000000000001" customHeight="1" x14ac:dyDescent="0.25">
      <c r="B11" s="3"/>
      <c r="D11" s="3"/>
      <c r="E11" s="3"/>
      <c r="F11" s="3"/>
      <c r="G11" s="3"/>
      <c r="H11" s="3"/>
      <c r="I11" s="3"/>
      <c r="J11" s="3"/>
      <c r="K11" s="3"/>
      <c r="L11" s="3"/>
      <c r="M11" s="3"/>
      <c r="N11" s="7"/>
      <c r="O11" s="7"/>
      <c r="P11" s="11"/>
      <c r="Q11" s="7"/>
      <c r="R11" s="7"/>
      <c r="S11" s="7"/>
      <c r="T11" s="3"/>
      <c r="U11" s="7"/>
      <c r="V11" s="7"/>
      <c r="W11" s="7"/>
      <c r="X11" s="7"/>
      <c r="Y11" s="7"/>
      <c r="Z11" s="7"/>
      <c r="AA11" s="7"/>
      <c r="AB11" s="7"/>
    </row>
    <row r="12" spans="2:28" ht="20.100000000000001" customHeight="1" x14ac:dyDescent="0.25">
      <c r="B12" s="3"/>
      <c r="D12" s="3"/>
      <c r="E12" s="3"/>
      <c r="F12" s="3"/>
      <c r="G12" s="3"/>
      <c r="H12" s="3"/>
      <c r="I12" s="3"/>
      <c r="J12" s="3"/>
      <c r="K12" s="3"/>
      <c r="L12" s="3"/>
      <c r="M12" s="3"/>
      <c r="N12" s="7"/>
      <c r="O12" s="7"/>
      <c r="P12" s="11"/>
      <c r="Q12" s="11"/>
      <c r="R12" s="7"/>
      <c r="S12" s="7"/>
      <c r="T12" s="3"/>
      <c r="U12" s="7"/>
      <c r="V12" s="7"/>
      <c r="W12" s="7"/>
      <c r="X12" s="7"/>
      <c r="Y12" s="7"/>
      <c r="Z12" s="7"/>
      <c r="AA12" s="7"/>
      <c r="AB12" s="7"/>
    </row>
    <row r="13" spans="2:28" ht="20.100000000000001" customHeight="1" x14ac:dyDescent="0.25">
      <c r="B13" s="3"/>
      <c r="D13" s="3"/>
      <c r="E13" s="3"/>
      <c r="F13" s="3"/>
      <c r="G13" s="3"/>
      <c r="H13" s="3"/>
      <c r="I13" s="3"/>
      <c r="J13" s="3"/>
      <c r="K13" s="3"/>
      <c r="L13" s="3"/>
      <c r="M13" s="3"/>
      <c r="N13" s="10"/>
      <c r="O13" s="10"/>
      <c r="P13" s="11"/>
      <c r="Q13" s="11"/>
      <c r="R13" s="7"/>
      <c r="S13" s="7"/>
      <c r="T13" s="3"/>
      <c r="U13" s="7"/>
      <c r="V13" s="7"/>
      <c r="W13" s="7"/>
      <c r="X13" s="7"/>
      <c r="Y13" s="7"/>
      <c r="Z13" s="7"/>
      <c r="AA13" s="7"/>
      <c r="AB13" s="7"/>
    </row>
    <row r="14" spans="2:28" ht="20.100000000000001" customHeight="1" x14ac:dyDescent="0.25">
      <c r="B14" s="3"/>
      <c r="D14" s="3"/>
      <c r="E14" s="3"/>
      <c r="F14" s="3"/>
      <c r="G14" s="3"/>
      <c r="H14" s="3"/>
      <c r="I14" s="3"/>
      <c r="J14" s="3"/>
      <c r="K14" s="3"/>
      <c r="L14" s="3"/>
      <c r="M14" s="3"/>
      <c r="N14" s="7"/>
      <c r="O14" s="7"/>
      <c r="P14" s="11"/>
      <c r="Q14" s="11"/>
      <c r="R14" s="7"/>
      <c r="S14" s="7"/>
      <c r="T14" s="3"/>
      <c r="U14" s="7"/>
      <c r="V14" s="7"/>
      <c r="W14" s="7"/>
      <c r="X14" s="7"/>
      <c r="Y14" s="7"/>
      <c r="Z14" s="7"/>
      <c r="AA14" s="7"/>
      <c r="AB14" s="7"/>
    </row>
    <row r="15" spans="2:28" s="5" customFormat="1" ht="20.100000000000001" customHeight="1" x14ac:dyDescent="0.25">
      <c r="B15" s="3"/>
      <c r="C15" s="3"/>
      <c r="D15" s="3"/>
      <c r="E15" s="3"/>
      <c r="F15" s="3"/>
      <c r="G15" s="3"/>
      <c r="H15" s="3"/>
      <c r="I15" s="3"/>
      <c r="J15" s="3"/>
      <c r="K15" s="3"/>
      <c r="L15" s="3"/>
      <c r="M15" s="3"/>
      <c r="N15" s="11"/>
      <c r="O15" s="11"/>
      <c r="P15" s="11"/>
      <c r="Q15" s="11"/>
      <c r="R15" s="7"/>
      <c r="S15" s="7"/>
      <c r="U15" s="7"/>
      <c r="V15" s="7"/>
      <c r="W15" s="7"/>
      <c r="X15" s="7"/>
      <c r="Y15" s="7"/>
      <c r="Z15" s="7"/>
      <c r="AA15" s="7"/>
      <c r="AB15" s="7"/>
    </row>
    <row r="16" spans="2:28" ht="20.100000000000001" customHeight="1" x14ac:dyDescent="0.25">
      <c r="B16" s="3"/>
      <c r="D16" s="3"/>
      <c r="E16" s="3"/>
      <c r="F16" s="3"/>
      <c r="G16" s="3"/>
      <c r="H16" s="3"/>
      <c r="I16" s="3"/>
      <c r="J16" s="3"/>
      <c r="K16" s="3"/>
      <c r="L16" s="3"/>
      <c r="M16" s="3"/>
      <c r="P16" s="11"/>
      <c r="Q16" s="11"/>
    </row>
    <row r="17" spans="1:28" s="12" customFormat="1" ht="20.100000000000001" customHeight="1" x14ac:dyDescent="0.25">
      <c r="B17" s="3"/>
      <c r="C17" s="3"/>
      <c r="D17" s="3"/>
      <c r="E17" s="3"/>
      <c r="F17" s="3"/>
      <c r="G17" s="3"/>
      <c r="H17" s="3"/>
      <c r="I17" s="3"/>
      <c r="J17" s="3"/>
      <c r="K17" s="3"/>
      <c r="L17" s="3"/>
      <c r="M17" s="3"/>
      <c r="N17" s="4"/>
      <c r="O17" s="4"/>
      <c r="P17" s="11"/>
      <c r="Q17" s="11"/>
      <c r="R17" s="4"/>
      <c r="S17" s="4"/>
      <c r="T17" s="4"/>
      <c r="U17" s="4"/>
      <c r="V17" s="4"/>
      <c r="W17" s="4"/>
      <c r="X17" s="4"/>
      <c r="Y17" s="4"/>
      <c r="Z17" s="4"/>
      <c r="AA17" s="4"/>
      <c r="AB17" s="4"/>
    </row>
    <row r="18" spans="1:28" s="12" customFormat="1" ht="20.100000000000001" customHeight="1" x14ac:dyDescent="0.25">
      <c r="B18" s="3"/>
      <c r="C18" s="3"/>
      <c r="D18" s="3"/>
      <c r="E18" s="3"/>
      <c r="F18" s="3"/>
      <c r="G18" s="3"/>
      <c r="H18" s="3"/>
      <c r="I18" s="3"/>
      <c r="J18" s="3"/>
      <c r="K18" s="3"/>
      <c r="L18" s="3"/>
      <c r="M18" s="3"/>
      <c r="N18" s="13"/>
      <c r="O18" s="13"/>
      <c r="P18" s="11"/>
      <c r="Q18" s="11"/>
      <c r="R18" s="13" t="s">
        <v>41</v>
      </c>
      <c r="S18" s="13"/>
      <c r="T18" s="4"/>
      <c r="U18" s="13"/>
      <c r="V18" s="13"/>
      <c r="W18" s="13"/>
      <c r="X18" s="13"/>
      <c r="Y18" s="13"/>
      <c r="Z18" s="13"/>
      <c r="AA18" s="13"/>
      <c r="AB18" s="13"/>
    </row>
    <row r="19" spans="1:28" ht="20.100000000000001" customHeight="1" x14ac:dyDescent="0.25">
      <c r="D19" s="3"/>
      <c r="E19" s="3"/>
      <c r="F19" s="3"/>
      <c r="G19" s="3"/>
      <c r="H19" s="3"/>
      <c r="I19" s="3"/>
      <c r="J19" s="3"/>
      <c r="K19" s="3"/>
      <c r="L19" s="3"/>
      <c r="M19" s="3"/>
      <c r="P19" s="11"/>
      <c r="Q19" s="11"/>
    </row>
    <row r="20" spans="1:28" ht="20.100000000000001" customHeight="1" x14ac:dyDescent="0.25">
      <c r="B20" s="76"/>
      <c r="D20" s="3"/>
      <c r="E20" s="3"/>
      <c r="F20" s="3"/>
      <c r="G20" s="3"/>
      <c r="H20" s="3"/>
      <c r="I20" s="3"/>
      <c r="J20" s="3"/>
      <c r="K20" s="3"/>
      <c r="L20" s="3"/>
      <c r="M20" s="3"/>
      <c r="P20" s="11"/>
      <c r="Q20" s="11"/>
    </row>
    <row r="21" spans="1:28" ht="20.100000000000001" customHeight="1" x14ac:dyDescent="0.25">
      <c r="B21" s="3"/>
      <c r="D21" s="3"/>
      <c r="E21" s="3"/>
      <c r="F21" s="3"/>
      <c r="G21" s="3"/>
      <c r="H21" s="3"/>
      <c r="I21" s="3"/>
      <c r="J21" s="3"/>
      <c r="K21" s="3"/>
      <c r="L21" s="3"/>
      <c r="M21" s="3"/>
      <c r="P21" s="11"/>
      <c r="Q21" s="11"/>
    </row>
    <row r="22" spans="1:28" ht="20.100000000000001" customHeight="1" x14ac:dyDescent="0.25">
      <c r="B22" s="3"/>
      <c r="D22" s="3"/>
      <c r="E22" s="3"/>
      <c r="F22" s="3"/>
      <c r="G22" s="3"/>
      <c r="H22" s="3"/>
      <c r="I22" s="3"/>
      <c r="J22" s="3"/>
      <c r="K22" s="3"/>
      <c r="L22" s="3"/>
      <c r="M22" s="3"/>
      <c r="P22" s="11"/>
      <c r="Q22" s="11"/>
    </row>
    <row r="23" spans="1:28" ht="24" customHeight="1" x14ac:dyDescent="0.25">
      <c r="C23" s="4"/>
      <c r="D23" s="75" t="s">
        <v>179</v>
      </c>
      <c r="P23" s="11"/>
      <c r="Q23" s="11"/>
    </row>
    <row r="24" spans="1:28" ht="15.75" thickBot="1" x14ac:dyDescent="0.3">
      <c r="C24" s="4"/>
      <c r="P24" s="11"/>
      <c r="Q24" s="11"/>
    </row>
    <row r="25" spans="1:28" s="38" customFormat="1" ht="19.5" thickBot="1" x14ac:dyDescent="0.35">
      <c r="B25" s="12"/>
      <c r="C25" s="226" t="s">
        <v>154</v>
      </c>
      <c r="D25" s="227"/>
      <c r="E25" s="227"/>
      <c r="F25" s="227"/>
      <c r="G25" s="227"/>
      <c r="H25" s="227"/>
      <c r="I25" s="227"/>
      <c r="J25" s="227"/>
      <c r="K25" s="228"/>
      <c r="L25" s="12"/>
      <c r="M25" s="12"/>
      <c r="P25" s="39"/>
      <c r="Q25" s="39"/>
    </row>
    <row r="26" spans="1:28" s="38" customFormat="1" ht="18.75" x14ac:dyDescent="0.3">
      <c r="B26" s="12"/>
      <c r="C26" s="149" t="s">
        <v>42</v>
      </c>
      <c r="D26" s="147" t="s">
        <v>115</v>
      </c>
      <c r="E26" s="148"/>
      <c r="F26" s="150" t="s">
        <v>85</v>
      </c>
      <c r="G26" s="147" t="s">
        <v>115</v>
      </c>
      <c r="H26" s="148"/>
      <c r="I26" s="163" t="s">
        <v>43</v>
      </c>
      <c r="J26" s="147" t="s">
        <v>115</v>
      </c>
      <c r="K26" s="148"/>
      <c r="L26" s="232" t="s">
        <v>180</v>
      </c>
      <c r="M26" s="232" t="s">
        <v>177</v>
      </c>
      <c r="P26" s="39"/>
    </row>
    <row r="27" spans="1:28" s="38" customFormat="1" ht="19.5" thickBot="1" x14ac:dyDescent="0.35">
      <c r="B27" s="12"/>
      <c r="C27" s="229"/>
      <c r="D27" s="234" t="s">
        <v>155</v>
      </c>
      <c r="E27" s="235"/>
      <c r="F27" s="230"/>
      <c r="G27" s="234" t="s">
        <v>155</v>
      </c>
      <c r="H27" s="235"/>
      <c r="I27" s="231"/>
      <c r="J27" s="234" t="s">
        <v>155</v>
      </c>
      <c r="K27" s="235"/>
      <c r="L27" s="233"/>
      <c r="M27" s="233"/>
      <c r="P27" s="39"/>
    </row>
    <row r="28" spans="1:28" s="38" customFormat="1" ht="18.75" x14ac:dyDescent="0.3">
      <c r="A28" s="40"/>
      <c r="B28" s="247" t="s">
        <v>198</v>
      </c>
      <c r="C28" s="153">
        <f>IF(selection!$B$33="All malignant (excl NMSC)",SUMIFS('data '!F:F,'data '!D:D,1),SUMIFS('data '!F:F,'data '!D:D,1,'data '!A:A,selection!$B$33))</f>
        <v>258082</v>
      </c>
      <c r="D28" s="221">
        <f>IF(C28=0,"",IFERROR(C28/$L28*100,""))</f>
        <v>28.540401141695671</v>
      </c>
      <c r="E28" s="222"/>
      <c r="F28" s="223">
        <f>IF(selection!$B$33="All malignant (excl NMSC)", SUMIFS('data '!F:F,'data '!E:E,1,'data '!A:A,"&lt;&gt;Other"), SUMIFS('data '!F:F,'data '!E:E,1,'data '!A:A,selection!$B$33))</f>
        <v>312403</v>
      </c>
      <c r="G28" s="221">
        <f>IF(F28=0,"",IFERROR(F28/$M28*100,""))</f>
        <v>44.863121403553116</v>
      </c>
      <c r="H28" s="221"/>
      <c r="I28" s="153">
        <f>IF(selection!$B$33="All malignant (excl NMSC)", SUMIFS('data '!F:F,'data '!C:C,1), SUMIFS('data '!F:F,'data '!C:C,1,'data '!A:A,selection!$B$33))</f>
        <v>249688</v>
      </c>
      <c r="J28" s="221">
        <f>IF(I28=0,"",IFERROR(I28/$L28*100,""))</f>
        <v>27.612137538719121</v>
      </c>
      <c r="K28" s="221"/>
      <c r="L28" s="224">
        <f>IF(selection!$B$33="All malignant (excl NMSC)",SUM('data '!F:F),SUMIFS('data '!F:F,'data '!A:A,selection!$B$33))</f>
        <v>904269</v>
      </c>
      <c r="M28" s="225">
        <f>IF(selection!$B$33="All malignant (excl NMSC)",SUMIFS('data '!F:F,'data '!A:A,"&lt;&gt;Other"),SUMIFS('data '!F:F,'data '!A:A,selection!$B$33))</f>
        <v>696347</v>
      </c>
    </row>
    <row r="29" spans="1:28" s="38" customFormat="1" ht="18.75" x14ac:dyDescent="0.3">
      <c r="A29" s="40"/>
      <c r="B29" s="187"/>
      <c r="C29" s="154"/>
      <c r="D29" s="121">
        <f>IFERROR(IF(OR(D28="",C28=0),"",ROUND((2*C28+1.96^2-(1.96*SQRT((1.96^2+4*C28*(1-(D28/100))))))/(2*($L28+(1.96^2))),3))*100,"")</f>
        <v>28.4</v>
      </c>
      <c r="E29" s="122">
        <f>IFERROR(IF(OR(D28="",C28=0),"",ROUND((2*C28+1.96^2+(1.96*SQRT((1.96^2+4*C28*(1-(D28/100))))))/(2*($L28+(1.96^2))),3))*100,"")</f>
        <v>28.599999999999998</v>
      </c>
      <c r="F29" s="219"/>
      <c r="G29" s="121">
        <f>IFERROR(IF(OR(G28="",F28=0),"",ROUND((2*F28+1.96^2-(1.96*SQRT((1.96^2+4*F28*(1-(G28/100))))))/(2*($M28+(1.96^2))),3))*100,"")</f>
        <v>44.7</v>
      </c>
      <c r="H29" s="121">
        <f>IFERROR(IF(OR(G28="",F28=0),"",ROUND((2*F28+1.96^2+(1.96*SQRT((1.96^2+4*F28*(1-(G28/100))))))/(2*($M28+(1.96^2))),3))*100,"")</f>
        <v>45</v>
      </c>
      <c r="I29" s="154"/>
      <c r="J29" s="121">
        <f>IFERROR(IF(OR(J28="",I28=0),"",ROUND((2*I28+1.96^2-(1.96*SQRT((1.96^2+4*I28*(1-(J28/100))))))/(2*($L28+(1.96^2))),3))*100,"")</f>
        <v>27.500000000000004</v>
      </c>
      <c r="K29" s="121">
        <f>IFERROR(IF(OR(J28="",I28=0),"",ROUND((2*I28+1.96^2+(1.96*SQRT((1.96^2+4*I28*(1-(J28/100))))))/(2*($L28+(1.96^2))),3))*100,"")</f>
        <v>27.700000000000003</v>
      </c>
      <c r="L29" s="211"/>
      <c r="M29" s="211"/>
    </row>
    <row r="30" spans="1:28" s="38" customFormat="1" ht="18.75" x14ac:dyDescent="0.3">
      <c r="A30" s="90">
        <v>1</v>
      </c>
      <c r="B30" s="185" t="s">
        <v>48</v>
      </c>
      <c r="C30" s="214">
        <f>IF(selection!$B$33="All malignant (excl NMSC)",SUMIFS('data '!F:F,'data '!D:D,1,'data '!B:B,$A30),SUMIFS('data '!F:F,'data '!D:D,1,'data '!A:A,selection!$B$33,'data '!B:B,$A30))</f>
        <v>27313</v>
      </c>
      <c r="D30" s="206">
        <f>IF(C30=0,"",IFERROR(C30/$L30*100,""))</f>
        <v>12.31141622079684</v>
      </c>
      <c r="E30" s="215"/>
      <c r="F30" s="216">
        <f>IF(selection!$B$33="All malignant (excl NMSC)",SUMIFS('data '!F:F,'data '!E:E,1,'data '!B:B,$A30),SUMIFS('data '!F:F,'data '!E:E,1,'data '!A:A,selection!$B$33,'data '!B:B,$A30))</f>
        <v>125833</v>
      </c>
      <c r="G30" s="206">
        <f>IF(F30=0,"",IFERROR(F30/$M30*100,""))</f>
        <v>69.469947497142982</v>
      </c>
      <c r="H30" s="206"/>
      <c r="I30" s="209">
        <f>IF(selection!$B$33="All malignant (excl NMSC)",SUMIFS('data '!F:F,'data '!C:C,1,'data '!B:B,$A30),SUMIFS('data '!F:F,'data '!C:C,1,'data '!A:A,selection!$B$33,'data '!B:B,$A30))</f>
        <v>60455</v>
      </c>
      <c r="J30" s="206">
        <f>IF(I30=0,"",IFERROR(I30/$L30*100,""))</f>
        <v>27.250271578672169</v>
      </c>
      <c r="K30" s="206"/>
      <c r="L30" s="207">
        <f>IF(selection!$B$33="All malignant (excl NMSC)",SUMIFS('data '!F:F,'data '!B:B,$A30),SUMIFS('data '!F:F,'data '!A:A,selection!$B$33,'data '!B:B,$A30))</f>
        <v>221851</v>
      </c>
      <c r="M30" s="207">
        <f>IF(selection!$B$33="All malignant (excl NMSC)",SUMIFS('data '!F:F,'data '!B:B,$A30,'data '!A:A,"&lt;&gt;Other"),SUMIFS('data '!F:F,'data '!A:A,selection!$B$33,'data '!B:B,$A30))</f>
        <v>181133</v>
      </c>
    </row>
    <row r="31" spans="1:28" s="38" customFormat="1" ht="18.75" x14ac:dyDescent="0.3">
      <c r="A31" s="90"/>
      <c r="B31" s="187"/>
      <c r="C31" s="154"/>
      <c r="D31" s="121">
        <f>IFERROR(IF(OR(D30="",C30=0),"",ROUND((2*C30+1.96^2-(1.96*SQRT((1.96^2+4*C30*(1-(D30/100))))))/(2*($L30+(1.96^2))),3))*100,"")</f>
        <v>12.2</v>
      </c>
      <c r="E31" s="122">
        <f>IFERROR(IF(OR(D30="",C30=0),"",ROUND((2*C30+1.96^2+(1.96*SQRT((1.96^2+4*C30*(1-(D30/100))))))/(2*($L30+(1.96^2))),3))*100,"")</f>
        <v>12.4</v>
      </c>
      <c r="F31" s="219"/>
      <c r="G31" s="121">
        <f>IFERROR(IF(OR(G30="",F30=0),"",ROUND((2*F30+1.96^2-(1.96*SQRT((1.96^2+4*F30*(1-(G30/100))))))/(2*($M30+(1.96^2))),3))*100,"")</f>
        <v>69.3</v>
      </c>
      <c r="H31" s="121">
        <f>IFERROR(IF(OR(G30="",F30=0),"",ROUND((2*F30+1.96^2+(1.96*SQRT((1.96^2+4*F30*(1-(G30/100))))))/(2*($M30+(1.96^2))),3))*100,"")</f>
        <v>69.699999999999989</v>
      </c>
      <c r="I31" s="154"/>
      <c r="J31" s="121">
        <f>IFERROR(IF(OR(J30="",I30=0),"",ROUND((2*I30+1.96^2-(1.96*SQRT((1.96^2+4*I30*(1-(J30/100))))))/(2*($L30+(1.96^2))),3))*100,"")</f>
        <v>27.1</v>
      </c>
      <c r="K31" s="121">
        <f>IFERROR(IF(OR(J30="",I30=0),"",ROUND((2*I30+1.96^2+(1.96*SQRT((1.96^2+4*I30*(1-(J30/100))))))/(2*($L30+(1.96^2))),3))*100,"")</f>
        <v>27.400000000000002</v>
      </c>
      <c r="L31" s="211"/>
      <c r="M31" s="211"/>
    </row>
    <row r="32" spans="1:28" s="38" customFormat="1" ht="18.75" x14ac:dyDescent="0.3">
      <c r="A32" s="90">
        <v>2</v>
      </c>
      <c r="B32" s="185" t="s">
        <v>49</v>
      </c>
      <c r="C32" s="214">
        <f>IF(selection!$B$33="All malignant (excl NMSC)",SUMIFS('data '!F:F,'data '!D:D,1,'data '!B:B,$A32),SUMIFS('data '!F:F,'data '!D:D,1,'data '!A:A,selection!$B$33,'data '!B:B,$A32))</f>
        <v>46393</v>
      </c>
      <c r="D32" s="206">
        <f>IF(C32=0,"",IFERROR(C32/$L32*100,""))</f>
        <v>31.784517782147287</v>
      </c>
      <c r="E32" s="215"/>
      <c r="F32" s="216">
        <f>IF(selection!$B$33="All malignant (excl NMSC)",SUMIFS('data '!F:F,'data '!E:E,1,'data '!B:B,$A32),SUMIFS('data '!F:F,'data '!E:E,1,'data '!A:A,selection!$B$33,'data '!B:B,$A32))</f>
        <v>85525</v>
      </c>
      <c r="G32" s="206">
        <f>IF(F32=0,"",IFERROR(F32/$M32*100,""))</f>
        <v>66.579217786635112</v>
      </c>
      <c r="H32" s="206"/>
      <c r="I32" s="209">
        <f>IF(selection!$B$33="All malignant (excl NMSC)",SUMIFS('data '!F:F,'data '!C:C,1,'data '!B:B,$A32),SUMIFS('data '!F:F,'data '!C:C,1,'data '!A:A,selection!$B$33,'data '!B:B,$A32))</f>
        <v>56463</v>
      </c>
      <c r="J32" s="206">
        <f>IF(I32=0,"",IFERROR(I32/$L32*100,""))</f>
        <v>38.683620967244678</v>
      </c>
      <c r="K32" s="206"/>
      <c r="L32" s="207">
        <f>IF(selection!$B$33="All malignant (excl NMSC)",SUMIFS('data '!F:F,'data '!B:B,$A32),SUMIFS('data '!F:F,'data '!A:A,selection!$B$33,'data '!B:B,$A32))</f>
        <v>145961</v>
      </c>
      <c r="M32" s="207">
        <f>IF(selection!$B$33="All malignant (excl NMSC)",SUMIFS('data '!F:F,'data '!B:B,$A32,'data '!A:A,"&lt;&gt;Other"),SUMIFS('data '!F:F,'data '!A:A,selection!$B$33,'data '!B:B,$A32))</f>
        <v>128456</v>
      </c>
    </row>
    <row r="33" spans="1:20" s="38" customFormat="1" ht="18.75" x14ac:dyDescent="0.3">
      <c r="A33" s="90"/>
      <c r="B33" s="187"/>
      <c r="C33" s="154"/>
      <c r="D33" s="121">
        <f>IFERROR(IF(OR(D32="",C32=0),"",ROUND((2*C32+1.96^2-(1.96*SQRT((1.96^2+4*C32*(1-(D32/100))))))/(2*($L32+(1.96^2))),3))*100,"")</f>
        <v>31.5</v>
      </c>
      <c r="E33" s="122">
        <f>IFERROR(IF(OR(D32="",C32=0),"",ROUND((2*C32+1.96^2+(1.96*SQRT((1.96^2+4*C32*(1-(D32/100))))))/(2*($L32+(1.96^2))),3))*100,"")</f>
        <v>32</v>
      </c>
      <c r="F33" s="219"/>
      <c r="G33" s="121">
        <f>IFERROR(IF(OR(G32="",F32=0),"",ROUND((2*F32+1.96^2-(1.96*SQRT((1.96^2+4*F32*(1-(G32/100))))))/(2*($M32+(1.96^2))),3))*100,"")</f>
        <v>66.3</v>
      </c>
      <c r="H33" s="121">
        <f>IFERROR(IF(OR(G32="",F32=0),"",ROUND((2*F32+1.96^2+(1.96*SQRT((1.96^2+4*F32*(1-(G32/100))))))/(2*($M32+(1.96^2))),3))*100,"")</f>
        <v>66.8</v>
      </c>
      <c r="I33" s="154"/>
      <c r="J33" s="121">
        <f>IFERROR(IF(OR(J32="",I32=0),"",ROUND((2*I32+1.96^2-(1.96*SQRT((1.96^2+4*I32*(1-(J32/100))))))/(2*($L32+(1.96^2))),3))*100,"")</f>
        <v>38.4</v>
      </c>
      <c r="K33" s="121">
        <f>IFERROR(IF(OR(J32="",I32=0),"",ROUND((2*I32+1.96^2+(1.96*SQRT((1.96^2+4*I32*(1-(J32/100))))))/(2*($L32+(1.96^2))),3))*100,"")</f>
        <v>38.9</v>
      </c>
      <c r="L33" s="211"/>
      <c r="M33" s="211"/>
    </row>
    <row r="34" spans="1:20" s="38" customFormat="1" ht="18.75" x14ac:dyDescent="0.3">
      <c r="A34" s="90">
        <v>3</v>
      </c>
      <c r="B34" s="185" t="s">
        <v>50</v>
      </c>
      <c r="C34" s="214">
        <f>IF(selection!$B$33="All malignant (excl NMSC)",SUMIFS('data '!F:F,'data '!D:D,1,'data '!B:B,$A34),SUMIFS('data '!F:F,'data '!D:D,1,'data '!A:A,selection!$B$33,'data '!B:B,$A34))</f>
        <v>58029</v>
      </c>
      <c r="D34" s="206">
        <f>IF(C34=0,"",IFERROR(C34/$L34*100,""))</f>
        <v>45.861488488986893</v>
      </c>
      <c r="E34" s="215"/>
      <c r="F34" s="216">
        <f>IF(selection!$B$33="All malignant (excl NMSC)",SUMIFS('data '!F:F,'data '!E:E,1,'data '!B:B,$A34),SUMIFS('data '!F:F,'data '!E:E,1,'data '!A:A,selection!$B$33,'data '!B:B,$A34))</f>
        <v>55605</v>
      </c>
      <c r="G34" s="206">
        <f>IF(F34=0,"",IFERROR(F34/$M34*100,""))</f>
        <v>49.359537695400924</v>
      </c>
      <c r="H34" s="206"/>
      <c r="I34" s="209">
        <f>IF(selection!$B$33="All malignant (excl NMSC)",SUMIFS('data '!F:F,'data '!C:C,1,'data '!B:B,$A34),SUMIFS('data '!F:F,'data '!C:C,1,'data '!A:A,selection!$B$33,'data '!B:B,$A34))</f>
        <v>48284</v>
      </c>
      <c r="J34" s="206">
        <f>IF(I34=0,"",IFERROR(I34/$L34*100,""))</f>
        <v>38.159818542491564</v>
      </c>
      <c r="K34" s="206"/>
      <c r="L34" s="207">
        <f>IF(selection!$B$33="All malignant (excl NMSC)",SUMIFS('data '!F:F,'data '!B:B,$A34),SUMIFS('data '!F:F,'data '!A:A,selection!$B$33,'data '!B:B,$A34))</f>
        <v>126531</v>
      </c>
      <c r="M34" s="207">
        <f>IF(selection!$B$33="All malignant (excl NMSC)",SUMIFS('data '!F:F,'data '!B:B,$A34,'data '!A:A,"&lt;&gt;Other"),SUMIFS('data '!F:F,'data '!A:A,selection!$B$33,'data '!B:B,$A34))</f>
        <v>112653</v>
      </c>
    </row>
    <row r="35" spans="1:20" s="38" customFormat="1" ht="18.75" x14ac:dyDescent="0.3">
      <c r="A35" s="90"/>
      <c r="B35" s="187"/>
      <c r="C35" s="154"/>
      <c r="D35" s="121">
        <f>IFERROR(IF(OR(D34="",C34=0),"",ROUND((2*C34+1.96^2-(1.96*SQRT((1.96^2+4*C34*(1-(D34/100))))))/(2*($L34+(1.96^2))),3))*100,"")</f>
        <v>45.6</v>
      </c>
      <c r="E35" s="122">
        <f>IFERROR(IF(OR(D34="",C34=0),"",ROUND((2*C34+1.96^2+(1.96*SQRT((1.96^2+4*C34*(1-(D34/100))))))/(2*($L34+(1.96^2))),3))*100,"")</f>
        <v>46.1</v>
      </c>
      <c r="F35" s="219"/>
      <c r="G35" s="121">
        <f>IFERROR(IF(OR(G34="",F34=0),"",ROUND((2*F34+1.96^2-(1.96*SQRT((1.96^2+4*F34*(1-(G34/100))))))/(2*($M34+(1.96^2))),3))*100,"")</f>
        <v>49.1</v>
      </c>
      <c r="H35" s="121">
        <f>IFERROR(IF(OR(G34="",F34=0),"",ROUND((2*F34+1.96^2+(1.96*SQRT((1.96^2+4*F34*(1-(G34/100))))))/(2*($M34+(1.96^2))),3))*100,"")</f>
        <v>49.7</v>
      </c>
      <c r="I35" s="154"/>
      <c r="J35" s="121">
        <f>IFERROR(IF(OR(J34="",I34=0),"",ROUND((2*I34+1.96^2-(1.96*SQRT((1.96^2+4*I34*(1-(J34/100))))))/(2*($L34+(1.96^2))),3))*100,"")</f>
        <v>37.9</v>
      </c>
      <c r="K35" s="121">
        <f>IFERROR(IF(OR(J34="",I34=0),"",ROUND((2*I34+1.96^2+(1.96*SQRT((1.96^2+4*I34*(1-(J34/100))))))/(2*($L34+(1.96^2))),3))*100,"")</f>
        <v>38.4</v>
      </c>
      <c r="L35" s="211"/>
      <c r="M35" s="211"/>
    </row>
    <row r="36" spans="1:20" s="38" customFormat="1" ht="18.75" x14ac:dyDescent="0.3">
      <c r="A36" s="90">
        <v>4</v>
      </c>
      <c r="B36" s="248" t="s">
        <v>51</v>
      </c>
      <c r="C36" s="214">
        <f>IF(selection!$B$33="All malignant (excl NMSC)",SUMIFS('data '!F:F,'data '!D:D,1,'data '!B:B,$A36),SUMIFS('data '!F:F,'data '!D:D,1,'data '!A:A,selection!$B$33,'data '!B:B,$A36))</f>
        <v>71508</v>
      </c>
      <c r="D36" s="206">
        <f>IF(C36=0,"",IFERROR(C36/$L36*100,""))</f>
        <v>39.132933109324632</v>
      </c>
      <c r="E36" s="215"/>
      <c r="F36" s="216">
        <f>IF(selection!$B$33="All malignant (excl NMSC)",SUMIFS('data '!F:F,'data '!E:E,1,'data '!B:B,$A36),SUMIFS('data '!F:F,'data '!E:E,1,'data '!A:A,selection!$B$33,'data '!B:B,$A36))</f>
        <v>20455</v>
      </c>
      <c r="G36" s="206">
        <f>IF(F36=0,"",IFERROR(F36/$M36*100,""))</f>
        <v>12.691410418683146</v>
      </c>
      <c r="H36" s="206"/>
      <c r="I36" s="209">
        <f>IF(selection!$B$33="All malignant (excl NMSC)",SUMIFS('data '!F:F,'data '!C:C,1,'data '!B:B,$A36),SUMIFS('data '!F:F,'data '!C:C,1,'data '!A:A,selection!$B$33,'data '!B:B,$A36))</f>
        <v>47260</v>
      </c>
      <c r="J36" s="206">
        <f>IF(I36=0,"",IFERROR(I36/$L36*100,""))</f>
        <v>25.863154035166446</v>
      </c>
      <c r="K36" s="206"/>
      <c r="L36" s="207">
        <f>IF(selection!$B$33="All malignant (excl NMSC)",SUMIFS('data '!F:F,'data '!B:B,$A36),SUMIFS('data '!F:F,'data '!A:A,selection!$B$33,'data '!B:B,$A36))</f>
        <v>182731</v>
      </c>
      <c r="M36" s="207">
        <f>IF(selection!$B$33="All malignant (excl NMSC)",SUMIFS('data '!F:F,'data '!B:B,$A36,'data '!A:A,"&lt;&gt;Other"),SUMIFS('data '!F:F,'data '!A:A,selection!$B$33,'data '!B:B,$A36))</f>
        <v>161172</v>
      </c>
    </row>
    <row r="37" spans="1:20" s="38" customFormat="1" ht="18.75" x14ac:dyDescent="0.3">
      <c r="A37" s="90"/>
      <c r="B37" s="151"/>
      <c r="C37" s="154"/>
      <c r="D37" s="121">
        <f>IFERROR(IF(OR(D36="",C36=0),"",ROUND((2*C36+1.96^2-(1.96*SQRT((1.96^2+4*C36*(1-(D36/100))))))/(2*($L36+(1.96^2))),3))*100,"")</f>
        <v>38.9</v>
      </c>
      <c r="E37" s="122">
        <f>IFERROR(IF(OR(D36="",C36=0),"",ROUND((2*C36+1.96^2+(1.96*SQRT((1.96^2+4*C36*(1-(D36/100))))))/(2*($L36+(1.96^2))),3))*100,"")</f>
        <v>39.4</v>
      </c>
      <c r="F37" s="219"/>
      <c r="G37" s="121">
        <f>IFERROR(IF(OR(G36="",F36=0),"",ROUND((2*F36+1.96^2-(1.96*SQRT((1.96^2+4*F36*(1-(G36/100))))))/(2*($M36+(1.96^2))),3))*100,"")</f>
        <v>12.5</v>
      </c>
      <c r="H37" s="121">
        <f>IFERROR(IF(OR(G36="",F36=0),"",ROUND((2*F36+1.96^2+(1.96*SQRT((1.96^2+4*F36*(1-(G36/100))))))/(2*($M36+(1.96^2))),3))*100,"")</f>
        <v>12.9</v>
      </c>
      <c r="I37" s="154"/>
      <c r="J37" s="121">
        <f>IFERROR(IF(OR(J36="",I36=0),"",ROUND((2*I36+1.96^2-(1.96*SQRT((1.96^2+4*I36*(1-(J36/100))))))/(2*($L36+(1.96^2))),3))*100,"")</f>
        <v>25.7</v>
      </c>
      <c r="K37" s="121">
        <f>IFERROR(IF(OR(J36="",I36=0),"",ROUND((2*I36+1.96^2+(1.96*SQRT((1.96^2+4*I36*(1-(J36/100))))))/(2*($L36+(1.96^2))),3))*100,"")</f>
        <v>26.1</v>
      </c>
      <c r="L37" s="211"/>
      <c r="M37" s="211"/>
    </row>
    <row r="38" spans="1:20" s="38" customFormat="1" ht="18.75" x14ac:dyDescent="0.3">
      <c r="A38" s="90" t="s">
        <v>3</v>
      </c>
      <c r="B38" s="185" t="s">
        <v>52</v>
      </c>
      <c r="C38" s="214">
        <f>IF(selection!$B$33="All malignant (excl NMSC)",SUMIFS('data '!F:F,'data '!D:D,1,'data '!B:B,$A38),SUMIFS('data '!F:F,'data '!D:D,1,'data '!A:A,selection!$B$33,'data '!B:B,$A38))</f>
        <v>54839</v>
      </c>
      <c r="D38" s="206">
        <f>IF(C38=0,"",IFERROR(C38/$L38*100,""))</f>
        <v>24.137414995928609</v>
      </c>
      <c r="E38" s="215"/>
      <c r="F38" s="216">
        <f>IF(selection!$B$33="All malignant (excl NMSC)",SUMIFS('data '!F:F,'data '!E:E,1,'data '!B:B,$A38),SUMIFS('data '!F:F,'data '!E:E,1,'data '!A:A,selection!$B$33,'data '!B:B,$A38))</f>
        <v>24985</v>
      </c>
      <c r="G38" s="206">
        <f>IF(F38=0,"",IFERROR(F38/$M38*100,""))</f>
        <v>22.123737083049242</v>
      </c>
      <c r="H38" s="206"/>
      <c r="I38" s="209">
        <f>IF(selection!$B$33="All malignant (excl NMSC)",SUMIFS('data '!F:F,'data '!C:C,1,'data '!B:B,$A38),SUMIFS('data '!F:F,'data '!C:C,1,'data '!A:A,selection!$B$33,'data '!B:B,$A38))</f>
        <v>37226</v>
      </c>
      <c r="J38" s="206">
        <f>IF(I38=0,"",IFERROR(I38/$L38*100,""))</f>
        <v>16.38504368494025</v>
      </c>
      <c r="K38" s="206"/>
      <c r="L38" s="207">
        <f>IF(selection!$B$33="All malignant (excl NMSC)",SUMIFS('data '!F:F,'data '!B:B,$A38),SUMIFS('data '!F:F,'data '!A:A,selection!$B$33,'data '!B:B,$A38))</f>
        <v>227195</v>
      </c>
      <c r="M38" s="207">
        <f>IF(selection!$B$33="All malignant (excl NMSC)",SUMIFS('data '!F:F,'data '!B:B,$A38,'data '!A:A,"&lt;&gt;Other"),SUMIFS('data '!F:F,'data '!A:A,selection!$B$33,'data '!B:B,$A38))</f>
        <v>112933</v>
      </c>
    </row>
    <row r="39" spans="1:20" s="38" customFormat="1" ht="19.5" thickBot="1" x14ac:dyDescent="0.35">
      <c r="A39" s="90"/>
      <c r="B39" s="190"/>
      <c r="C39" s="210"/>
      <c r="D39" s="123">
        <f>IFERROR(IF(OR(D38="",C38=0),"",ROUND((2*C38+1.96^2-(1.96*SQRT((1.96^2+4*C38*(1-(D38/100))))))/(2*($L38+(1.96^2))),3))*100,"")</f>
        <v>24</v>
      </c>
      <c r="E39" s="124">
        <f>IFERROR(IF(OR(D38="",C38=0),"",ROUND((2*C38+1.96^2+(1.96*SQRT((1.96^2+4*C38*(1-(D38/100))))))/(2*($L38+(1.96^2))),3))*100,"")</f>
        <v>24.3</v>
      </c>
      <c r="F39" s="217"/>
      <c r="G39" s="123">
        <f>IFERROR(IF(OR(G38="",F38=0),"",ROUND((2*F38+1.96^2-(1.96*SQRT((1.96^2+4*F38*(1-(G38/100))))))/(2*($M38+(1.96^2))),3))*100,"")</f>
        <v>21.9</v>
      </c>
      <c r="H39" s="123">
        <f>IFERROR(IF(OR(G38="",F38=0),"",ROUND((2*F38+1.96^2+(1.96*SQRT((1.96^2+4*F38*(1-(G38/100))))))/(2*($M38+(1.96^2))),3))*100,"")</f>
        <v>22.400000000000002</v>
      </c>
      <c r="I39" s="210"/>
      <c r="J39" s="123">
        <f>IFERROR(IF(OR(J38="",I38=0),"",ROUND((2*I38+1.96^2-(1.96*SQRT((1.96^2+4*I38*(1-(J38/100))))))/(2*($L38+(1.96^2))),3))*100,"")</f>
        <v>16.2</v>
      </c>
      <c r="K39" s="123">
        <f>IFERROR(IF(OR(J38="",I38=0),"",ROUND((2*I38+1.96^2+(1.96*SQRT((1.96^2+4*I38*(1-(J38/100))))))/(2*($L38+(1.96^2))),3))*100,"")</f>
        <v>16.5</v>
      </c>
      <c r="L39" s="208"/>
      <c r="M39" s="208"/>
    </row>
    <row r="40" spans="1:20" ht="19.5" customHeight="1" x14ac:dyDescent="0.25">
      <c r="B40" s="52" t="s">
        <v>179</v>
      </c>
      <c r="C40" s="4"/>
    </row>
    <row r="41" spans="1:20" ht="19.5" customHeight="1" x14ac:dyDescent="0.25">
      <c r="B41" s="3"/>
      <c r="C41" s="4"/>
    </row>
    <row r="42" spans="1:20" ht="19.5" customHeight="1" x14ac:dyDescent="0.25">
      <c r="B42" s="2"/>
      <c r="C42" s="1"/>
      <c r="D42" s="1"/>
      <c r="E42" s="1"/>
      <c r="F42" s="1"/>
      <c r="G42" s="1"/>
      <c r="H42" s="1"/>
      <c r="I42" s="1"/>
      <c r="J42" s="1"/>
      <c r="K42" s="1"/>
    </row>
    <row r="43" spans="1:20" ht="19.5" customHeight="1" x14ac:dyDescent="0.25">
      <c r="B43" s="2"/>
      <c r="C43" s="205" t="s">
        <v>92</v>
      </c>
      <c r="D43" s="205"/>
      <c r="E43" s="205"/>
      <c r="F43" s="205" t="s">
        <v>90</v>
      </c>
      <c r="G43" s="205"/>
      <c r="H43" s="205"/>
      <c r="I43" s="205" t="s">
        <v>91</v>
      </c>
      <c r="J43" s="205"/>
      <c r="K43" s="205"/>
      <c r="L43" s="70"/>
      <c r="M43" s="70"/>
      <c r="N43" s="70"/>
    </row>
    <row r="44" spans="1:20" ht="19.5" customHeight="1" x14ac:dyDescent="0.25">
      <c r="B44" s="19" t="s">
        <v>35</v>
      </c>
      <c r="C44" s="205" t="s">
        <v>127</v>
      </c>
      <c r="D44" s="205"/>
      <c r="E44" s="205"/>
      <c r="F44" s="205"/>
      <c r="G44" s="205"/>
      <c r="H44" s="205"/>
      <c r="I44" s="205"/>
      <c r="J44" s="205"/>
      <c r="K44" s="205"/>
      <c r="O44" s="70"/>
      <c r="P44" s="70"/>
      <c r="Q44" s="70"/>
      <c r="R44" s="249"/>
      <c r="S44" s="249"/>
      <c r="T44" s="249"/>
    </row>
    <row r="45" spans="1:20" ht="19.5" customHeight="1" x14ac:dyDescent="0.25">
      <c r="B45" s="19"/>
      <c r="C45" s="84" t="s">
        <v>27</v>
      </c>
      <c r="D45" s="86" t="s">
        <v>26</v>
      </c>
      <c r="E45" s="86" t="s">
        <v>25</v>
      </c>
      <c r="F45" s="84" t="s">
        <v>27</v>
      </c>
      <c r="G45" s="86" t="s">
        <v>26</v>
      </c>
      <c r="H45" s="86" t="s">
        <v>25</v>
      </c>
      <c r="I45" s="84" t="s">
        <v>27</v>
      </c>
      <c r="J45" s="86" t="s">
        <v>26</v>
      </c>
      <c r="K45" s="86" t="s">
        <v>25</v>
      </c>
      <c r="O45" s="71"/>
      <c r="P45" s="71"/>
      <c r="Q45" s="71"/>
      <c r="R45" s="71"/>
      <c r="S45" s="71"/>
      <c r="T45" s="71"/>
    </row>
    <row r="46" spans="1:20" ht="19.5" customHeight="1" x14ac:dyDescent="0.25">
      <c r="B46" s="19"/>
      <c r="C46" s="87"/>
      <c r="D46" s="88"/>
      <c r="E46" s="88"/>
      <c r="F46" s="87"/>
      <c r="G46" s="88"/>
      <c r="H46" s="88"/>
      <c r="I46" s="87"/>
      <c r="J46" s="88"/>
      <c r="K46" s="88"/>
      <c r="O46" s="72"/>
      <c r="P46" s="72"/>
      <c r="Q46" s="72"/>
      <c r="R46" s="72"/>
      <c r="S46" s="72"/>
      <c r="T46" s="72"/>
    </row>
    <row r="47" spans="1:20" ht="19.5" customHeight="1" x14ac:dyDescent="0.25">
      <c r="B47" s="19" t="s">
        <v>57</v>
      </c>
      <c r="C47" s="85">
        <f>IF(selection!$B$33="All malignant (excl NMSC)",D28,"0")</f>
        <v>28.540401141695671</v>
      </c>
      <c r="D47" s="89">
        <f>IF(selection!$B$33="All malignant (excl NMSC)",D28-D29,"0")</f>
        <v>0.14040114169567275</v>
      </c>
      <c r="E47" s="89">
        <f>IF(selection!$B$33="All malignant (excl NMSC)",E29-D28,"0")</f>
        <v>5.9598858304326541E-2</v>
      </c>
      <c r="F47" s="85">
        <f>IF(selection!$B$33="All malignant (excl NMSC)",G28,"0")</f>
        <v>44.863121403553116</v>
      </c>
      <c r="G47" s="89">
        <f>IF(selection!$B$33="All malignant (excl NMSC)",G28-G29,"0")</f>
        <v>0.163121403553113</v>
      </c>
      <c r="H47" s="89">
        <f>IF(selection!$B$33="All malignant (excl NMSC)",H29-G28,"0")</f>
        <v>0.13687859644688416</v>
      </c>
      <c r="I47" s="85">
        <f>IF(selection!$B$33="All malignant (excl NMSC)",J28,"0")</f>
        <v>27.612137538719121</v>
      </c>
      <c r="J47" s="89">
        <f>IF(selection!$B$33="All malignant (excl NMSC)",J28-J29,"0")</f>
        <v>0.11213753871911791</v>
      </c>
      <c r="K47" s="89">
        <f>IF(selection!$B$33="All malignant (excl NMSC)",K29-J28,"0")</f>
        <v>8.7862461280881377E-2</v>
      </c>
      <c r="O47" s="73"/>
      <c r="P47" s="73"/>
      <c r="Q47" s="73"/>
      <c r="R47" s="73"/>
      <c r="S47" s="73"/>
      <c r="T47" s="73"/>
    </row>
    <row r="48" spans="1:20" ht="19.5" customHeight="1" x14ac:dyDescent="0.25">
      <c r="B48" s="19" t="s">
        <v>48</v>
      </c>
      <c r="C48" s="85">
        <f>IF(selection!$B$33="All malignant (excl NMSC)",D30,"0")</f>
        <v>12.31141622079684</v>
      </c>
      <c r="D48" s="89">
        <f>IF(selection!$B$33="All malignant (excl NMSC)",D30-D31,"0")</f>
        <v>0.11141622079684055</v>
      </c>
      <c r="E48" s="89">
        <f>IF(selection!$B$33="All malignant (excl NMSC)",E31-D30,"0")</f>
        <v>8.8583779203160518E-2</v>
      </c>
      <c r="F48" s="85">
        <f>IF(selection!$B$33="All malignant (excl NMSC)",G30,"0")</f>
        <v>69.469947497142982</v>
      </c>
      <c r="G48" s="89">
        <f>IF(selection!$B$33="All malignant (excl NMSC)",G30-G31,"0")</f>
        <v>0.16994749714298507</v>
      </c>
      <c r="H48" s="89">
        <f>IF(selection!$B$33="All malignant (excl NMSC)",H31-G30,"0")</f>
        <v>0.2300525028570064</v>
      </c>
      <c r="I48" s="85">
        <f>IF(selection!$B$33="All malignant (excl NMSC)",J30,"0")</f>
        <v>27.250271578672169</v>
      </c>
      <c r="J48" s="89">
        <f>IF(selection!$B$33="All malignant (excl NMSC)",J30-J31,"0")</f>
        <v>0.150271578672168</v>
      </c>
      <c r="K48" s="89">
        <f>IF(selection!$B$33="All malignant (excl NMSC)",K31-J30,"0")</f>
        <v>0.14972842132783271</v>
      </c>
      <c r="O48" s="73"/>
      <c r="P48" s="73"/>
      <c r="Q48" s="73"/>
      <c r="R48" s="73"/>
      <c r="S48" s="73"/>
      <c r="T48" s="73"/>
    </row>
    <row r="49" spans="2:20" x14ac:dyDescent="0.25">
      <c r="B49" s="19" t="s">
        <v>49</v>
      </c>
      <c r="C49" s="85">
        <f>IF(selection!$B$33="All malignant (excl NMSC)",D32,"0")</f>
        <v>31.784517782147287</v>
      </c>
      <c r="D49" s="89">
        <f>IF(selection!$B$33="All malignant (excl NMSC)",D32-D33,"0")</f>
        <v>0.28451778214728662</v>
      </c>
      <c r="E49" s="89">
        <f>IF(selection!$B$33="All malignant (excl NMSC)",E33-D32,"0")</f>
        <v>0.21548221785271338</v>
      </c>
      <c r="F49" s="85">
        <f>IF(selection!$B$33="All malignant (excl NMSC)",G32,"0")</f>
        <v>66.579217786635112</v>
      </c>
      <c r="G49" s="89">
        <f>IF(selection!$B$33="All malignant (excl NMSC)",G32-G33,"0")</f>
        <v>0.27921778663511532</v>
      </c>
      <c r="H49" s="89">
        <f>IF(selection!$B$33="All malignant (excl NMSC)",H33-G32,"0")</f>
        <v>0.22078221336488468</v>
      </c>
      <c r="I49" s="85">
        <f>IF(selection!$B$33="All malignant (excl NMSC)",J32,"0")</f>
        <v>38.683620967244678</v>
      </c>
      <c r="J49" s="89">
        <f>IF(selection!$B$33="All malignant (excl NMSC)",J32-J33,"0")</f>
        <v>0.28362096724467989</v>
      </c>
      <c r="K49" s="89">
        <f>IF(selection!$B$33="All malignant (excl NMSC)",K33-J32,"0")</f>
        <v>0.21637903275532011</v>
      </c>
      <c r="O49" s="73"/>
      <c r="P49" s="73"/>
      <c r="Q49" s="73"/>
      <c r="R49" s="73"/>
      <c r="S49" s="73"/>
      <c r="T49" s="73"/>
    </row>
    <row r="50" spans="2:20" x14ac:dyDescent="0.25">
      <c r="B50" s="19" t="s">
        <v>50</v>
      </c>
      <c r="C50" s="85">
        <f>IF(selection!$B$33="All malignant (excl NMSC)",D34,"0")</f>
        <v>45.861488488986893</v>
      </c>
      <c r="D50" s="89">
        <f>IF(selection!$B$33="All malignant (excl NMSC)",D34-D35,"0")</f>
        <v>0.26148848898689181</v>
      </c>
      <c r="E50" s="89">
        <f>IF(selection!$B$33="All malignant (excl NMSC)",E35-D34,"0")</f>
        <v>0.23851151101310819</v>
      </c>
      <c r="F50" s="85">
        <f>IF(selection!$B$33="All malignant (excl NMSC)",G34,"0")</f>
        <v>49.359537695400924</v>
      </c>
      <c r="G50" s="89">
        <f>IF(selection!$B$33="All malignant (excl NMSC)",G34-G35,"0")</f>
        <v>0.25953769540092253</v>
      </c>
      <c r="H50" s="89">
        <f>IF(selection!$B$33="All malignant (excl NMSC)",H35-G34,"0")</f>
        <v>0.34046230459907889</v>
      </c>
      <c r="I50" s="85">
        <f>IF(selection!$B$33="All malignant (excl NMSC)",J34,"0")</f>
        <v>38.159818542491564</v>
      </c>
      <c r="J50" s="89">
        <f>IF(selection!$B$33="All malignant (excl NMSC)",J34-J35,"0")</f>
        <v>0.25981854249156555</v>
      </c>
      <c r="K50" s="89">
        <f>IF(selection!$B$33="All malignant (excl NMSC)",K35-J34,"0")</f>
        <v>0.24018145750843445</v>
      </c>
      <c r="O50" s="73"/>
      <c r="P50" s="73"/>
      <c r="Q50" s="73"/>
      <c r="R50" s="73"/>
      <c r="S50" s="73"/>
      <c r="T50" s="73"/>
    </row>
    <row r="51" spans="2:20" x14ac:dyDescent="0.25">
      <c r="B51" s="19" t="s">
        <v>51</v>
      </c>
      <c r="C51" s="85">
        <f>IF(selection!$B$33="All malignant (excl NMSC)",D36,"0")</f>
        <v>39.132933109324632</v>
      </c>
      <c r="D51" s="89">
        <f>IF(selection!$B$33="All malignant (excl NMSC)",D36-D37,"0")</f>
        <v>0.23293310932463385</v>
      </c>
      <c r="E51" s="89">
        <f>IF(selection!$B$33="All malignant (excl NMSC)",E37-D36,"0")</f>
        <v>0.26706689067536615</v>
      </c>
      <c r="F51" s="85">
        <f>IF(selection!$B$33="All malignant (excl NMSC)",G36,"0")</f>
        <v>12.691410418683146</v>
      </c>
      <c r="G51" s="89">
        <f>IF(selection!$B$33="All malignant (excl NMSC)",G36-G37,"0")</f>
        <v>0.19141041868314623</v>
      </c>
      <c r="H51" s="89">
        <f>IF(selection!$B$33="All malignant (excl NMSC)",H37-G36,"0")</f>
        <v>0.20858958131685412</v>
      </c>
      <c r="I51" s="85">
        <f>IF(selection!$B$33="All malignant (excl NMSC)",J36,"0")</f>
        <v>25.863154035166446</v>
      </c>
      <c r="J51" s="89">
        <f>IF(selection!$B$33="All malignant (excl NMSC)",J36-J37,"0")</f>
        <v>0.16315403516644622</v>
      </c>
      <c r="K51" s="89">
        <f>IF(selection!$B$33="All malignant (excl NMSC)",K37-J36,"0")</f>
        <v>0.23684596483355591</v>
      </c>
      <c r="O51" s="73"/>
      <c r="P51" s="73"/>
      <c r="Q51" s="73"/>
      <c r="R51" s="73"/>
      <c r="S51" s="73"/>
      <c r="T51" s="73"/>
    </row>
    <row r="52" spans="2:20" x14ac:dyDescent="0.25">
      <c r="B52" s="19" t="s">
        <v>52</v>
      </c>
      <c r="C52" s="85">
        <f>IF(selection!$B$33="All malignant (excl NMSC)",D38,"0")</f>
        <v>24.137414995928609</v>
      </c>
      <c r="D52" s="89">
        <f>IF(selection!$B$33="All malignant (excl NMSC)",D38-D39,"0")</f>
        <v>0.13741499592860862</v>
      </c>
      <c r="E52" s="89">
        <f>IF(selection!$B$33="All malignant (excl NMSC)",E39-D38,"0")</f>
        <v>0.16258500407139209</v>
      </c>
      <c r="F52" s="85">
        <f>IF(selection!$B$33="All malignant (excl NMSC)",G38,"0")</f>
        <v>22.123737083049242</v>
      </c>
      <c r="G52" s="89">
        <f>IF(selection!$B$33="All malignant (excl NMSC)",G38-G39,"0")</f>
        <v>0.22373708304924378</v>
      </c>
      <c r="H52" s="89">
        <f>IF(selection!$B$33="All malignant (excl NMSC)",H39-G38,"0")</f>
        <v>0.27626291695075977</v>
      </c>
      <c r="I52" s="85">
        <f>IF(selection!$B$33="All malignant (excl NMSC)",J38,"0")</f>
        <v>16.38504368494025</v>
      </c>
      <c r="J52" s="89">
        <f>IF(selection!$B$33="All malignant (excl NMSC)",J38-J39,"0")</f>
        <v>0.18504368494025059</v>
      </c>
      <c r="K52" s="89">
        <f>IF(selection!$B$33="All malignant (excl NMSC)",K39-J38,"0")</f>
        <v>0.11495631505975012</v>
      </c>
      <c r="O52" s="73"/>
      <c r="P52" s="73"/>
      <c r="Q52" s="73"/>
      <c r="R52" s="73"/>
      <c r="S52" s="73"/>
      <c r="T52" s="73"/>
    </row>
    <row r="53" spans="2:20" s="18" customFormat="1" ht="19.5" customHeight="1" x14ac:dyDescent="0.25">
      <c r="B53" s="56"/>
      <c r="C53" s="85"/>
      <c r="D53" s="85"/>
      <c r="E53" s="89"/>
      <c r="F53" s="89"/>
      <c r="G53" s="85"/>
      <c r="H53" s="85"/>
      <c r="I53" s="89"/>
      <c r="J53" s="89"/>
      <c r="K53" s="85"/>
      <c r="L53" s="55"/>
    </row>
    <row r="54" spans="2:20" s="18" customFormat="1" ht="19.5" customHeight="1" x14ac:dyDescent="0.25">
      <c r="B54" s="56"/>
      <c r="C54" s="205" t="s">
        <v>128</v>
      </c>
      <c r="D54" s="205"/>
      <c r="E54" s="205"/>
      <c r="F54" s="205"/>
      <c r="G54" s="205"/>
      <c r="H54" s="205"/>
      <c r="I54" s="205"/>
      <c r="J54" s="205"/>
      <c r="K54" s="205"/>
      <c r="L54" s="55"/>
    </row>
    <row r="55" spans="2:20" s="18" customFormat="1" x14ac:dyDescent="0.25">
      <c r="B55" s="56"/>
      <c r="C55" s="84" t="s">
        <v>27</v>
      </c>
      <c r="D55" s="86" t="s">
        <v>26</v>
      </c>
      <c r="E55" s="86" t="s">
        <v>25</v>
      </c>
      <c r="F55" s="84" t="s">
        <v>27</v>
      </c>
      <c r="G55" s="86" t="s">
        <v>26</v>
      </c>
      <c r="H55" s="86" t="s">
        <v>25</v>
      </c>
      <c r="I55" s="84" t="s">
        <v>27</v>
      </c>
      <c r="J55" s="86" t="s">
        <v>26</v>
      </c>
      <c r="K55" s="86" t="s">
        <v>25</v>
      </c>
      <c r="L55" s="55"/>
    </row>
    <row r="56" spans="2:20" s="18" customFormat="1" x14ac:dyDescent="0.25">
      <c r="B56" s="56"/>
      <c r="C56" s="84"/>
      <c r="D56" s="88"/>
      <c r="E56" s="88"/>
      <c r="F56" s="84"/>
      <c r="G56" s="88"/>
      <c r="H56" s="88"/>
      <c r="I56" s="84"/>
      <c r="J56" s="88"/>
      <c r="K56" s="88"/>
    </row>
    <row r="57" spans="2:20" s="18" customFormat="1" x14ac:dyDescent="0.25">
      <c r="B57" s="19" t="s">
        <v>57</v>
      </c>
      <c r="C57" s="85" t="str">
        <f>IF(selection!$B$33&lt;&gt;"All malignant (excl NMSC)",D28,"0")</f>
        <v>0</v>
      </c>
      <c r="D57" s="89" t="str">
        <f>IF(selection!$B$33&lt;&gt;"All malignant (excl NMSC)",D28-D29,"0")</f>
        <v>0</v>
      </c>
      <c r="E57" s="89" t="str">
        <f>IF(selection!$B$33&lt;&gt;"All malignant (excl NMSC)",E29-D28,"0")</f>
        <v>0</v>
      </c>
      <c r="F57" s="85" t="str">
        <f>IF(selection!$B$33&lt;&gt;"All malignant (excl NMSC)",G28,"0")</f>
        <v>0</v>
      </c>
      <c r="G57" s="89" t="str">
        <f>IF(selection!$B$33&lt;&gt;"All malignant (excl NMSC)",G28-G29,"0")</f>
        <v>0</v>
      </c>
      <c r="H57" s="89" t="str">
        <f>IF(selection!$B$33&lt;&gt;"All malignant (excl NMSC)",H29-G28,"0")</f>
        <v>0</v>
      </c>
      <c r="I57" s="85" t="str">
        <f>IF(selection!$B$33&lt;&gt;"All malignant (excl NMSC)",J28,"0")</f>
        <v>0</v>
      </c>
      <c r="J57" s="89" t="str">
        <f>IF(selection!$B$33&lt;&gt;"All malignant (excl NMSC)",J28-J29,"0")</f>
        <v>0</v>
      </c>
      <c r="K57" s="89" t="str">
        <f>IF(selection!$B$33&lt;&gt;"All malignant (excl NMSC)",K29-J28,"0")</f>
        <v>0</v>
      </c>
      <c r="L57" s="55"/>
    </row>
    <row r="58" spans="2:20" s="18" customFormat="1" x14ac:dyDescent="0.25">
      <c r="B58" s="19" t="s">
        <v>48</v>
      </c>
      <c r="C58" s="85" t="str">
        <f>IF(selection!$B$33&lt;&gt;"All malignant (excl NMSC)",D30,"0")</f>
        <v>0</v>
      </c>
      <c r="D58" s="89" t="str">
        <f>IF(selection!$B$33&lt;&gt;"All malignant (excl NMSC)",D30-D31,"0")</f>
        <v>0</v>
      </c>
      <c r="E58" s="89" t="str">
        <f>IF(selection!$B$33&lt;&gt;"All malignant (excl NMSC)",E31-D30,"0")</f>
        <v>0</v>
      </c>
      <c r="F58" s="85" t="str">
        <f>IF(selection!$B$33&lt;&gt;"All malignant (excl NMSC)",G30,"0")</f>
        <v>0</v>
      </c>
      <c r="G58" s="89" t="str">
        <f>IF(selection!$B$33&lt;&gt;"All malignant (excl NMSC)",G30-G31,"0")</f>
        <v>0</v>
      </c>
      <c r="H58" s="89" t="str">
        <f>IF(selection!$B$33&lt;&gt;"All malignant (excl NMSC)",H31-G30,"0")</f>
        <v>0</v>
      </c>
      <c r="I58" s="85" t="str">
        <f>IF(selection!$B$33&lt;&gt;"All malignant (excl NMSC)",J30,"0")</f>
        <v>0</v>
      </c>
      <c r="J58" s="89" t="str">
        <f>IF(selection!$B$33&lt;&gt;"All malignant (excl NMSC)",J30-J31,"0")</f>
        <v>0</v>
      </c>
      <c r="K58" s="89" t="str">
        <f>IF(selection!$B$33&lt;&gt;"All malignant (excl NMSC)",K31-J30,"0")</f>
        <v>0</v>
      </c>
      <c r="L58" s="55"/>
    </row>
    <row r="59" spans="2:20" x14ac:dyDescent="0.25">
      <c r="B59" s="19" t="s">
        <v>49</v>
      </c>
      <c r="C59" s="85" t="str">
        <f>IF(selection!$B$33&lt;&gt;"All malignant (excl NMSC)",D32,"0")</f>
        <v>0</v>
      </c>
      <c r="D59" s="89" t="str">
        <f>IF(selection!$B$33&lt;&gt;"All malignant (excl NMSC)",D32-D33,"0")</f>
        <v>0</v>
      </c>
      <c r="E59" s="89" t="str">
        <f>IF(selection!$B$33&lt;&gt;"All malignant (excl NMSC)",E33-D32,"0")</f>
        <v>0</v>
      </c>
      <c r="F59" s="85" t="str">
        <f>IF(selection!$B$33&lt;&gt;"All malignant (excl NMSC)",G32,"0")</f>
        <v>0</v>
      </c>
      <c r="G59" s="89" t="str">
        <f>IF(selection!$B$33&lt;&gt;"All malignant (excl NMSC)",G32-G33,"0")</f>
        <v>0</v>
      </c>
      <c r="H59" s="89" t="str">
        <f>IF(selection!$B$33&lt;&gt;"All malignant (excl NMSC)",H33-G32,"0")</f>
        <v>0</v>
      </c>
      <c r="I59" s="85" t="str">
        <f>IF(selection!$B$33&lt;&gt;"All malignant (excl NMSC)",J32,"0")</f>
        <v>0</v>
      </c>
      <c r="J59" s="89" t="str">
        <f>IF(selection!$B$33&lt;&gt;"All malignant (excl NMSC)",J32-J33,"0")</f>
        <v>0</v>
      </c>
      <c r="K59" s="89" t="str">
        <f>IF(selection!$B$33&lt;&gt;"All malignant (excl NMSC)",K33-J32,"0")</f>
        <v>0</v>
      </c>
      <c r="L59" s="55"/>
    </row>
    <row r="60" spans="2:20" x14ac:dyDescent="0.25">
      <c r="B60" s="19" t="s">
        <v>50</v>
      </c>
      <c r="C60" s="85" t="str">
        <f>IF(selection!$B$33&lt;&gt;"All malignant (excl NMSC)",D34,"0")</f>
        <v>0</v>
      </c>
      <c r="D60" s="89" t="str">
        <f>IF(selection!$B$33&lt;&gt;"All malignant (excl NMSC)",D34-D35,"0")</f>
        <v>0</v>
      </c>
      <c r="E60" s="89" t="str">
        <f>IF(selection!$B$33&lt;&gt;"All malignant (excl NMSC)",E35-D34,"0")</f>
        <v>0</v>
      </c>
      <c r="F60" s="85" t="str">
        <f>IF(selection!$B$33&lt;&gt;"All malignant (excl NMSC)",G34,"0")</f>
        <v>0</v>
      </c>
      <c r="G60" s="89" t="str">
        <f>IF(selection!$B$33&lt;&gt;"All malignant (excl NMSC)",G34-G35,"0")</f>
        <v>0</v>
      </c>
      <c r="H60" s="89" t="str">
        <f>IF(selection!$B$33&lt;&gt;"All malignant (excl NMSC)",H35-G34,"0")</f>
        <v>0</v>
      </c>
      <c r="I60" s="85" t="str">
        <f>IF(selection!$B$33&lt;&gt;"All malignant (excl NMSC)",J34,"0")</f>
        <v>0</v>
      </c>
      <c r="J60" s="89" t="str">
        <f>IF(selection!$B$33&lt;&gt;"All malignant (excl NMSC)",J34-J35,"0")</f>
        <v>0</v>
      </c>
      <c r="K60" s="89" t="str">
        <f>IF(selection!$B$33&lt;&gt;"All malignant (excl NMSC)",K35-J34,"0")</f>
        <v>0</v>
      </c>
      <c r="L60" s="55"/>
    </row>
    <row r="61" spans="2:20" x14ac:dyDescent="0.25">
      <c r="B61" s="19" t="s">
        <v>51</v>
      </c>
      <c r="C61" s="85" t="str">
        <f>IF(selection!$B$33&lt;&gt;"All malignant (excl NMSC)",D36,"0")</f>
        <v>0</v>
      </c>
      <c r="D61" s="89" t="str">
        <f>IF(selection!$B$33&lt;&gt;"All malignant (excl NMSC)",D36-D37,"0")</f>
        <v>0</v>
      </c>
      <c r="E61" s="89" t="str">
        <f>IF(selection!$B$33&lt;&gt;"All malignant (excl NMSC)",E37-D36,"0")</f>
        <v>0</v>
      </c>
      <c r="F61" s="85" t="str">
        <f>IF(selection!$B$33&lt;&gt;"All malignant (excl NMSC)",G36,"0")</f>
        <v>0</v>
      </c>
      <c r="G61" s="89" t="str">
        <f>IF(selection!$B$33&lt;&gt;"All malignant (excl NMSC)",G36-G37,"0")</f>
        <v>0</v>
      </c>
      <c r="H61" s="89" t="str">
        <f>IF(selection!$B$33&lt;&gt;"All malignant (excl NMSC)",H37-G36,"0")</f>
        <v>0</v>
      </c>
      <c r="I61" s="85" t="str">
        <f>IF(selection!$B$33&lt;&gt;"All malignant (excl NMSC)",J36,"0")</f>
        <v>0</v>
      </c>
      <c r="J61" s="89" t="str">
        <f>IF(selection!$B$33&lt;&gt;"All malignant (excl NMSC)",J36-J37,"0")</f>
        <v>0</v>
      </c>
      <c r="K61" s="89" t="str">
        <f>IF(selection!$B$33&lt;&gt;"All malignant (excl NMSC)",K37-J36,"0")</f>
        <v>0</v>
      </c>
    </row>
    <row r="62" spans="2:20" x14ac:dyDescent="0.25">
      <c r="B62" s="19" t="s">
        <v>52</v>
      </c>
      <c r="C62" s="85" t="str">
        <f>IF(selection!$B$33&lt;&gt;"All malignant (excl NMSC)",D38,"0")</f>
        <v>0</v>
      </c>
      <c r="D62" s="89" t="str">
        <f>IF(selection!$B$33&lt;&gt;"All malignant (excl NMSC)",D38-D39,"0")</f>
        <v>0</v>
      </c>
      <c r="E62" s="89" t="str">
        <f>IF(selection!$B$33&lt;&gt;"All malignant (excl NMSC)",E39-D38,"0")</f>
        <v>0</v>
      </c>
      <c r="F62" s="85" t="str">
        <f>IF(selection!$B$33&lt;&gt;"All malignant (excl NMSC)",G38,"0")</f>
        <v>0</v>
      </c>
      <c r="G62" s="89" t="str">
        <f>IF(selection!$B$33&lt;&gt;"All malignant (excl NMSC)",G38-G39,"0")</f>
        <v>0</v>
      </c>
      <c r="H62" s="89" t="str">
        <f>IF(selection!$B$33&lt;&gt;"All malignant (excl NMSC)",H39-G38,"0")</f>
        <v>0</v>
      </c>
      <c r="I62" s="85" t="str">
        <f>IF(selection!$B$33&lt;&gt;"All malignant (excl NMSC)",J38,"0")</f>
        <v>0</v>
      </c>
      <c r="J62" s="89" t="str">
        <f>IF(selection!$B$33&lt;&gt;"All malignant (excl NMSC)",J38-J39,"0")</f>
        <v>0</v>
      </c>
      <c r="K62" s="89" t="str">
        <f>IF(selection!$B$33&lt;&gt;"All malignant (excl NMSC)",K39-J38,"0")</f>
        <v>0</v>
      </c>
    </row>
    <row r="63" spans="2:20" x14ac:dyDescent="0.25">
      <c r="B63" s="14"/>
      <c r="C63" s="55"/>
      <c r="D63" s="3"/>
    </row>
    <row r="64" spans="2:20" x14ac:dyDescent="0.25">
      <c r="B64" s="14"/>
      <c r="C64" s="55"/>
      <c r="D64" s="3"/>
    </row>
    <row r="65" spans="2:4" x14ac:dyDescent="0.25">
      <c r="B65" s="3"/>
      <c r="D65" s="3"/>
    </row>
    <row r="66" spans="2:4" x14ac:dyDescent="0.25">
      <c r="B66" s="3"/>
      <c r="D66" s="3"/>
    </row>
    <row r="67" spans="2:4" x14ac:dyDescent="0.25">
      <c r="B67" s="3"/>
      <c r="D67" s="3"/>
    </row>
    <row r="68" spans="2:4" x14ac:dyDescent="0.25">
      <c r="C68" s="4"/>
    </row>
  </sheetData>
  <mergeCells count="73">
    <mergeCell ref="C43:E43"/>
    <mergeCell ref="F43:H43"/>
    <mergeCell ref="I43:K43"/>
    <mergeCell ref="C44:K44"/>
    <mergeCell ref="C54:K54"/>
    <mergeCell ref="R44:T44"/>
    <mergeCell ref="M38:M39"/>
    <mergeCell ref="J38:K38"/>
    <mergeCell ref="L38:L39"/>
    <mergeCell ref="I38:I39"/>
    <mergeCell ref="M28:M29"/>
    <mergeCell ref="M30:M31"/>
    <mergeCell ref="M32:M33"/>
    <mergeCell ref="M34:M35"/>
    <mergeCell ref="M36:M37"/>
    <mergeCell ref="B36:B37"/>
    <mergeCell ref="C36:C37"/>
    <mergeCell ref="D36:E36"/>
    <mergeCell ref="F36:F37"/>
    <mergeCell ref="G36:H36"/>
    <mergeCell ref="B38:B39"/>
    <mergeCell ref="C38:C39"/>
    <mergeCell ref="D38:E38"/>
    <mergeCell ref="F38:F39"/>
    <mergeCell ref="G38:H38"/>
    <mergeCell ref="I34:I35"/>
    <mergeCell ref="J34:K34"/>
    <mergeCell ref="L34:L35"/>
    <mergeCell ref="I36:I37"/>
    <mergeCell ref="J36:K36"/>
    <mergeCell ref="L36:L37"/>
    <mergeCell ref="B34:B35"/>
    <mergeCell ref="C34:C35"/>
    <mergeCell ref="D34:E34"/>
    <mergeCell ref="F34:F35"/>
    <mergeCell ref="G34:H34"/>
    <mergeCell ref="L30:L31"/>
    <mergeCell ref="B32:B33"/>
    <mergeCell ref="C32:C33"/>
    <mergeCell ref="D32:E32"/>
    <mergeCell ref="F32:F33"/>
    <mergeCell ref="G32:H32"/>
    <mergeCell ref="I32:I33"/>
    <mergeCell ref="J32:K32"/>
    <mergeCell ref="L32:L33"/>
    <mergeCell ref="B30:B31"/>
    <mergeCell ref="C30:C31"/>
    <mergeCell ref="D30:E30"/>
    <mergeCell ref="F30:F31"/>
    <mergeCell ref="G30:H30"/>
    <mergeCell ref="I30:I31"/>
    <mergeCell ref="J30:K30"/>
    <mergeCell ref="I28:I29"/>
    <mergeCell ref="J28:K28"/>
    <mergeCell ref="L28:L29"/>
    <mergeCell ref="B28:B29"/>
    <mergeCell ref="C28:C29"/>
    <mergeCell ref="D28:E28"/>
    <mergeCell ref="F28:F29"/>
    <mergeCell ref="G28:H28"/>
    <mergeCell ref="B2:M4"/>
    <mergeCell ref="L26:L27"/>
    <mergeCell ref="D27:E27"/>
    <mergeCell ref="G27:H27"/>
    <mergeCell ref="J27:K27"/>
    <mergeCell ref="M26:M27"/>
    <mergeCell ref="C25:K25"/>
    <mergeCell ref="D26:E26"/>
    <mergeCell ref="G26:H26"/>
    <mergeCell ref="J26:K26"/>
    <mergeCell ref="C26:C27"/>
    <mergeCell ref="F26:F27"/>
    <mergeCell ref="I26:I27"/>
  </mergeCells>
  <pageMargins left="0.7" right="0.7" top="0.75" bottom="0.75" header="0.3" footer="0.3"/>
  <pageSetup paperSize="9" scale="39" orientation="landscape" r:id="rId1"/>
  <ignoredErrors>
    <ignoredError sqref="D29:K29 D31:K31 D30:E30 J30:K30 D28:E28 G28:H28 G30:H30 D33:E33 D32:E32 G32:H32 D35:E35 D34:E34 G34:H34 D37:E37 D36:E36 G36:H36 D39:E39 D38:E38 G38:H38 J28:K28 J32:K32 J34:K34 J36:K36 J38:K38 G33:H33 G35:H35 G37:H37 G39:H39 J33:K33 J35:K35 J37:K37 J39:K39" formula="1"/>
    <ignoredError sqref="G57:H62"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8" r:id="rId4" name="List Box 4">
              <controlPr defaultSize="0" autoLine="0" autoPict="0">
                <anchor moveWithCells="1">
                  <from>
                    <xdr:col>1</xdr:col>
                    <xdr:colOff>28575</xdr:colOff>
                    <xdr:row>6</xdr:row>
                    <xdr:rowOff>28575</xdr:rowOff>
                  </from>
                  <to>
                    <xdr:col>2</xdr:col>
                    <xdr:colOff>533400</xdr:colOff>
                    <xdr:row>18</xdr:row>
                    <xdr:rowOff>190500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sheetPr>
  <dimension ref="A1:AI71"/>
  <sheetViews>
    <sheetView showGridLines="0" zoomScale="90" zoomScaleNormal="90" zoomScaleSheetLayoutView="100" workbookViewId="0"/>
  </sheetViews>
  <sheetFormatPr defaultRowHeight="15" x14ac:dyDescent="0.25"/>
  <cols>
    <col min="1" max="1" width="1.7109375" style="4" customWidth="1"/>
    <col min="2" max="2" width="13" style="4" customWidth="1"/>
    <col min="3" max="3" width="19.140625" style="4" customWidth="1"/>
    <col min="4" max="4" width="9.7109375" style="4" customWidth="1"/>
    <col min="5" max="5" width="8.42578125" style="4" customWidth="1"/>
    <col min="6" max="6" width="18.140625" style="3" customWidth="1"/>
    <col min="7" max="8" width="8.7109375" style="4" customWidth="1"/>
    <col min="9" max="9" width="18.140625" style="4" customWidth="1"/>
    <col min="10" max="10" width="7.85546875" style="4" customWidth="1"/>
    <col min="11" max="11" width="8.140625" style="4" customWidth="1"/>
    <col min="12" max="12" width="18.140625" style="4" customWidth="1"/>
    <col min="13" max="13" width="7.28515625" style="4" bestFit="1" customWidth="1"/>
    <col min="14" max="14" width="8.140625" style="4" customWidth="1"/>
    <col min="15" max="15" width="18.140625" style="4" customWidth="1"/>
    <col min="16" max="16" width="8.42578125" style="4" customWidth="1"/>
    <col min="17" max="17" width="9.5703125" style="4" customWidth="1"/>
    <col min="18" max="18" width="18.140625" style="4" customWidth="1"/>
    <col min="19" max="19" width="7.28515625" style="4" bestFit="1" customWidth="1"/>
    <col min="20" max="20" width="8.7109375" style="4" customWidth="1"/>
    <col min="21" max="21" width="18.140625" style="4" customWidth="1"/>
    <col min="22" max="23" width="7.28515625" style="4" bestFit="1" customWidth="1"/>
    <col min="24" max="24" width="18.140625" style="4" customWidth="1"/>
    <col min="25" max="25" width="7.28515625" style="4" bestFit="1" customWidth="1"/>
    <col min="26" max="26" width="7.28515625" style="4" customWidth="1"/>
    <col min="27" max="27" width="18.140625" style="4" customWidth="1"/>
    <col min="28" max="28" width="10.85546875" style="4" bestFit="1" customWidth="1"/>
    <col min="29" max="16384" width="9.140625" style="4"/>
  </cols>
  <sheetData>
    <row r="1" spans="2:27" ht="15.75" thickBot="1" x14ac:dyDescent="0.3">
      <c r="F1" s="4"/>
      <c r="Q1" s="6"/>
      <c r="R1" s="6"/>
      <c r="S1" s="6"/>
      <c r="T1" s="6"/>
      <c r="U1" s="6"/>
      <c r="V1" s="6"/>
      <c r="X1" s="6"/>
      <c r="Y1" s="6"/>
      <c r="Z1" s="6"/>
    </row>
    <row r="2" spans="2:27" ht="15.75" customHeight="1" x14ac:dyDescent="0.25">
      <c r="B2" s="194" t="str">
        <f>"Number of "&amp;selection!C35&amp;" diagnosed in "&amp;selection!D12&amp;" and recorded to have been treated with chemotherapy, tumour resection or radiotherapy in England"</f>
        <v>Number of tumours of all 22 cancer sites combined diagnosed in 2013-2015 and recorded to have been treated with chemotherapy, tumour resection or radiotherapy in England</v>
      </c>
      <c r="C2" s="195"/>
      <c r="D2" s="195"/>
      <c r="E2" s="195"/>
      <c r="F2" s="195"/>
      <c r="G2" s="195"/>
      <c r="H2" s="195"/>
      <c r="I2" s="195"/>
      <c r="J2" s="195"/>
      <c r="K2" s="195"/>
      <c r="L2" s="195"/>
      <c r="M2" s="195"/>
      <c r="N2" s="195"/>
      <c r="O2" s="195"/>
      <c r="P2" s="195"/>
      <c r="Q2" s="195"/>
      <c r="R2" s="195"/>
      <c r="S2" s="195"/>
      <c r="T2" s="195"/>
      <c r="U2" s="195"/>
      <c r="V2" s="195"/>
      <c r="W2" s="195"/>
      <c r="X2" s="195"/>
      <c r="Y2" s="195"/>
      <c r="Z2" s="195"/>
      <c r="AA2" s="196"/>
    </row>
    <row r="3" spans="2:27" ht="15.75" customHeight="1" x14ac:dyDescent="0.25">
      <c r="B3" s="197"/>
      <c r="C3" s="198"/>
      <c r="D3" s="198"/>
      <c r="E3" s="198"/>
      <c r="F3" s="198"/>
      <c r="G3" s="198"/>
      <c r="H3" s="198"/>
      <c r="I3" s="198"/>
      <c r="J3" s="198"/>
      <c r="K3" s="198"/>
      <c r="L3" s="198"/>
      <c r="M3" s="198"/>
      <c r="N3" s="198"/>
      <c r="O3" s="198"/>
      <c r="P3" s="198"/>
      <c r="Q3" s="198"/>
      <c r="R3" s="198"/>
      <c r="S3" s="198"/>
      <c r="T3" s="198"/>
      <c r="U3" s="198"/>
      <c r="V3" s="198"/>
      <c r="W3" s="198"/>
      <c r="X3" s="198"/>
      <c r="Y3" s="198"/>
      <c r="Z3" s="198"/>
      <c r="AA3" s="199"/>
    </row>
    <row r="4" spans="2:27" ht="15.75" customHeight="1" thickBot="1" x14ac:dyDescent="0.3">
      <c r="B4" s="200"/>
      <c r="C4" s="201"/>
      <c r="D4" s="201"/>
      <c r="E4" s="201"/>
      <c r="F4" s="201"/>
      <c r="G4" s="201"/>
      <c r="H4" s="201"/>
      <c r="I4" s="201"/>
      <c r="J4" s="201"/>
      <c r="K4" s="201"/>
      <c r="L4" s="201"/>
      <c r="M4" s="201"/>
      <c r="N4" s="201"/>
      <c r="O4" s="201"/>
      <c r="P4" s="201"/>
      <c r="Q4" s="201"/>
      <c r="R4" s="201"/>
      <c r="S4" s="201"/>
      <c r="T4" s="201"/>
      <c r="U4" s="201"/>
      <c r="V4" s="201"/>
      <c r="W4" s="201"/>
      <c r="X4" s="201"/>
      <c r="Y4" s="201"/>
      <c r="Z4" s="201"/>
      <c r="AA4" s="202"/>
    </row>
    <row r="5" spans="2:27" s="1" customFormat="1" ht="19.5" customHeight="1" x14ac:dyDescent="0.25">
      <c r="B5" s="1" t="str">
        <f>"Proportion of "&amp;selection!C35&amp;" diagnosed in "&amp;selection!D12&amp;", by stage - treatments are presented in combinations"</f>
        <v>Proportion of tumours of all 22 cancer sites combined diagnosed in 2013-2015, by stage - treatments are presented in combinations</v>
      </c>
      <c r="R5" s="81"/>
      <c r="S5" s="81"/>
      <c r="T5" s="81"/>
      <c r="U5" s="81"/>
      <c r="V5" s="81"/>
      <c r="W5" s="2"/>
      <c r="X5" s="81"/>
      <c r="Y5" s="81"/>
      <c r="Z5" s="81"/>
    </row>
    <row r="6" spans="2:27" ht="20.100000000000001" customHeight="1" x14ac:dyDescent="0.25">
      <c r="B6" s="18" t="s">
        <v>116</v>
      </c>
      <c r="C6" s="18"/>
      <c r="D6" s="3"/>
      <c r="E6" s="3"/>
      <c r="G6" s="3"/>
      <c r="H6" s="3"/>
      <c r="I6" s="3"/>
      <c r="J6" s="3"/>
      <c r="K6" s="3"/>
      <c r="L6" s="3"/>
      <c r="M6" s="3"/>
      <c r="N6" s="3"/>
      <c r="O6" s="3"/>
      <c r="P6" s="3"/>
      <c r="Q6" s="3"/>
      <c r="R6" s="7"/>
      <c r="S6" s="7"/>
      <c r="T6" s="7"/>
      <c r="U6" s="7"/>
      <c r="V6" s="7"/>
      <c r="W6" s="3"/>
      <c r="X6" s="7"/>
      <c r="Y6" s="7"/>
      <c r="Z6" s="7"/>
      <c r="AA6" s="3"/>
    </row>
    <row r="7" spans="2:27" ht="20.100000000000001" customHeight="1" x14ac:dyDescent="0.25">
      <c r="B7" s="14"/>
      <c r="C7" s="14"/>
      <c r="D7" s="14"/>
      <c r="E7" s="14"/>
      <c r="F7" s="14"/>
      <c r="G7" s="14"/>
      <c r="H7" s="14"/>
      <c r="I7" s="14"/>
      <c r="J7" s="14"/>
      <c r="K7" s="14"/>
      <c r="L7" s="14"/>
      <c r="M7" s="14"/>
      <c r="N7" s="14"/>
      <c r="O7" s="14"/>
      <c r="P7" s="14"/>
      <c r="Q7" s="14"/>
      <c r="R7" s="11"/>
      <c r="S7" s="7"/>
      <c r="T7" s="7"/>
      <c r="U7" s="7"/>
      <c r="V7" s="7"/>
      <c r="W7" s="14"/>
      <c r="X7" s="7"/>
      <c r="Y7" s="7"/>
      <c r="Z7" s="7"/>
      <c r="AA7" s="14"/>
    </row>
    <row r="8" spans="2:27" ht="20.100000000000001" customHeight="1" x14ac:dyDescent="0.25">
      <c r="B8" s="3"/>
      <c r="C8" s="3"/>
      <c r="D8" s="3"/>
      <c r="E8" s="3"/>
      <c r="G8" s="3"/>
      <c r="H8" s="3"/>
      <c r="I8" s="3"/>
      <c r="J8" s="3"/>
      <c r="K8" s="3"/>
      <c r="L8" s="3"/>
      <c r="M8" s="3"/>
      <c r="N8" s="3"/>
      <c r="O8" s="3"/>
      <c r="P8" s="3"/>
      <c r="Q8" s="3"/>
      <c r="R8" s="3"/>
      <c r="S8" s="3"/>
      <c r="T8" s="3"/>
      <c r="U8" s="3"/>
      <c r="V8" s="3"/>
      <c r="W8" s="3"/>
      <c r="X8" s="3"/>
      <c r="Y8" s="3"/>
      <c r="Z8" s="3"/>
      <c r="AA8" s="3"/>
    </row>
    <row r="9" spans="2:27" ht="20.100000000000001" customHeight="1" x14ac:dyDescent="0.25">
      <c r="B9" s="69"/>
      <c r="C9" s="69"/>
      <c r="D9" s="69"/>
      <c r="E9" s="69"/>
      <c r="F9" s="69"/>
      <c r="G9" s="69"/>
      <c r="H9" s="69"/>
      <c r="I9" s="69"/>
      <c r="J9" s="69"/>
      <c r="K9" s="69"/>
      <c r="L9" s="69"/>
      <c r="M9" s="69"/>
      <c r="N9" s="69"/>
      <c r="O9" s="69"/>
      <c r="P9" s="69"/>
      <c r="Q9" s="69"/>
      <c r="R9" s="3"/>
      <c r="S9" s="3"/>
      <c r="T9" s="3"/>
      <c r="U9" s="3"/>
      <c r="V9" s="3"/>
      <c r="W9" s="3"/>
      <c r="X9" s="3"/>
      <c r="Y9" s="3"/>
      <c r="Z9" s="3"/>
      <c r="AA9" s="69"/>
    </row>
    <row r="10" spans="2:27" ht="20.100000000000001" customHeight="1" x14ac:dyDescent="0.25">
      <c r="B10" s="69"/>
      <c r="C10" s="69"/>
      <c r="D10" s="69"/>
      <c r="E10" s="69"/>
      <c r="G10" s="69"/>
      <c r="H10" s="69"/>
      <c r="I10" s="69"/>
      <c r="J10" s="69"/>
      <c r="K10" s="69"/>
      <c r="L10" s="69"/>
      <c r="M10" s="69"/>
      <c r="N10" s="69"/>
      <c r="O10" s="69"/>
      <c r="P10" s="69"/>
      <c r="Q10" s="69"/>
      <c r="R10" s="74"/>
      <c r="S10" s="74"/>
      <c r="T10" s="74"/>
      <c r="U10" s="74" t="s">
        <v>41</v>
      </c>
      <c r="V10" s="74"/>
      <c r="W10" s="3"/>
      <c r="X10" s="74"/>
      <c r="Y10" s="74"/>
      <c r="Z10" s="74"/>
      <c r="AA10" s="69"/>
    </row>
    <row r="11" spans="2:27" ht="20.100000000000001" customHeight="1" x14ac:dyDescent="0.25">
      <c r="B11" s="3"/>
      <c r="C11" s="3"/>
      <c r="D11" s="3"/>
      <c r="E11" s="3"/>
      <c r="G11" s="3"/>
      <c r="H11" s="3"/>
      <c r="I11" s="3"/>
      <c r="J11" s="3"/>
      <c r="K11" s="3"/>
      <c r="L11" s="3"/>
      <c r="M11" s="3"/>
      <c r="N11" s="3"/>
      <c r="O11" s="3"/>
      <c r="P11" s="3"/>
      <c r="Q11" s="3"/>
      <c r="R11" s="3"/>
      <c r="S11" s="3"/>
      <c r="T11" s="3"/>
      <c r="U11" s="3"/>
      <c r="V11" s="3"/>
      <c r="W11" s="3"/>
      <c r="X11" s="3"/>
      <c r="Y11" s="3"/>
      <c r="Z11" s="3"/>
      <c r="AA11" s="3"/>
    </row>
    <row r="12" spans="2:27" ht="20.100000000000001" customHeight="1" x14ac:dyDescent="0.25">
      <c r="B12" s="3"/>
      <c r="C12" s="3"/>
      <c r="D12" s="3"/>
      <c r="E12" s="3"/>
      <c r="G12" s="3"/>
      <c r="H12" s="3"/>
      <c r="I12" s="3"/>
      <c r="J12" s="3"/>
      <c r="K12" s="3"/>
      <c r="L12" s="3"/>
      <c r="M12" s="3"/>
      <c r="N12" s="3"/>
      <c r="O12" s="3"/>
      <c r="P12" s="3"/>
      <c r="Q12" s="3"/>
      <c r="R12" s="3"/>
      <c r="S12" s="3"/>
      <c r="T12" s="3"/>
      <c r="U12" s="3"/>
      <c r="V12" s="3"/>
      <c r="W12" s="3"/>
      <c r="X12" s="3"/>
      <c r="Y12" s="3"/>
      <c r="Z12" s="3"/>
      <c r="AA12" s="3"/>
    </row>
    <row r="13" spans="2:27" ht="20.100000000000001" customHeight="1" x14ac:dyDescent="0.25">
      <c r="B13" s="3"/>
      <c r="C13" s="3"/>
      <c r="D13" s="3"/>
      <c r="E13" s="3"/>
      <c r="G13" s="3"/>
      <c r="H13" s="3"/>
      <c r="I13" s="3"/>
      <c r="J13" s="3"/>
      <c r="K13" s="3"/>
      <c r="L13" s="3"/>
      <c r="M13" s="3"/>
      <c r="N13" s="3"/>
      <c r="O13" s="3"/>
      <c r="P13" s="3"/>
      <c r="Q13" s="3"/>
      <c r="R13" s="3"/>
      <c r="S13" s="3"/>
      <c r="T13" s="3"/>
      <c r="U13" s="3"/>
      <c r="V13" s="3"/>
      <c r="W13" s="3"/>
      <c r="X13" s="3"/>
      <c r="Y13" s="3"/>
      <c r="Z13" s="3"/>
      <c r="AA13" s="3"/>
    </row>
    <row r="14" spans="2:27" ht="20.100000000000001" customHeight="1" x14ac:dyDescent="0.25">
      <c r="B14" s="3"/>
      <c r="C14" s="3"/>
      <c r="D14" s="3"/>
      <c r="E14" s="3"/>
      <c r="G14" s="3"/>
      <c r="H14" s="3"/>
      <c r="I14" s="3"/>
      <c r="J14" s="3"/>
      <c r="K14" s="3"/>
      <c r="L14" s="3"/>
      <c r="M14" s="3"/>
      <c r="N14" s="3"/>
      <c r="O14" s="3"/>
      <c r="P14" s="3"/>
      <c r="Q14" s="3"/>
      <c r="R14" s="3"/>
      <c r="S14" s="3"/>
      <c r="T14" s="3"/>
      <c r="U14" s="3"/>
      <c r="V14" s="3"/>
      <c r="W14" s="3"/>
      <c r="X14" s="3"/>
      <c r="Y14" s="3"/>
      <c r="Z14" s="3"/>
      <c r="AA14" s="3"/>
    </row>
    <row r="15" spans="2:27" s="5" customFormat="1" ht="20.100000000000001" customHeight="1" x14ac:dyDescent="0.25">
      <c r="B15" s="3"/>
      <c r="C15" s="3"/>
      <c r="D15" s="3"/>
      <c r="E15" s="3"/>
      <c r="F15" s="3"/>
      <c r="G15" s="3"/>
      <c r="H15" s="3"/>
      <c r="I15" s="3"/>
      <c r="J15" s="3"/>
      <c r="K15" s="3"/>
      <c r="L15" s="3"/>
      <c r="M15" s="3"/>
      <c r="N15" s="3"/>
      <c r="O15" s="3"/>
      <c r="P15" s="3"/>
      <c r="Q15" s="3"/>
      <c r="R15" s="3"/>
      <c r="S15" s="3"/>
      <c r="T15" s="3"/>
      <c r="U15" s="3"/>
      <c r="V15" s="3"/>
      <c r="W15" s="3"/>
      <c r="X15" s="3"/>
      <c r="Y15" s="3"/>
      <c r="Z15" s="3"/>
      <c r="AA15" s="3"/>
    </row>
    <row r="16" spans="2:27" ht="20.100000000000001" customHeight="1" x14ac:dyDescent="0.25">
      <c r="B16" s="3"/>
      <c r="C16" s="3"/>
      <c r="D16" s="3"/>
      <c r="E16" s="3"/>
      <c r="G16" s="3"/>
      <c r="H16" s="3"/>
      <c r="I16" s="3"/>
      <c r="J16" s="3"/>
      <c r="K16" s="3"/>
      <c r="L16" s="3"/>
      <c r="M16" s="3"/>
      <c r="N16" s="3"/>
      <c r="O16" s="3"/>
      <c r="P16" s="3"/>
      <c r="Q16" s="3"/>
      <c r="R16" s="3"/>
      <c r="S16" s="3"/>
      <c r="T16" s="3"/>
      <c r="U16" s="3"/>
      <c r="V16" s="3"/>
      <c r="W16" s="3"/>
      <c r="X16" s="3"/>
      <c r="Y16" s="3"/>
      <c r="Z16" s="3"/>
      <c r="AA16" s="3"/>
    </row>
    <row r="17" spans="1:28" s="12" customFormat="1" ht="20.100000000000001" customHeight="1" x14ac:dyDescent="0.25">
      <c r="B17" s="3"/>
      <c r="C17" s="3"/>
      <c r="D17" s="3"/>
      <c r="E17" s="3"/>
      <c r="F17" s="3"/>
      <c r="G17" s="3"/>
      <c r="H17" s="3"/>
      <c r="I17" s="3"/>
      <c r="J17" s="3"/>
      <c r="K17" s="3"/>
      <c r="L17" s="3"/>
      <c r="M17" s="3"/>
      <c r="N17" s="3"/>
      <c r="O17" s="3"/>
      <c r="P17" s="3"/>
      <c r="Q17" s="3"/>
      <c r="R17" s="3"/>
      <c r="S17" s="3"/>
      <c r="T17" s="3"/>
      <c r="U17" s="3"/>
      <c r="V17" s="3"/>
      <c r="W17" s="3"/>
      <c r="X17" s="3"/>
      <c r="Y17" s="3"/>
      <c r="Z17" s="3"/>
      <c r="AA17" s="3"/>
    </row>
    <row r="18" spans="1:28" s="12" customFormat="1" ht="20.100000000000001" customHeight="1" x14ac:dyDescent="0.25">
      <c r="B18" s="3"/>
      <c r="C18" s="3"/>
      <c r="D18" s="3"/>
      <c r="E18" s="3"/>
      <c r="F18" s="3"/>
      <c r="G18" s="3"/>
      <c r="H18" s="3"/>
      <c r="I18" s="3"/>
      <c r="J18" s="3"/>
      <c r="K18" s="3"/>
      <c r="L18" s="3"/>
      <c r="M18" s="3"/>
      <c r="N18" s="3"/>
      <c r="O18" s="3"/>
      <c r="P18" s="3"/>
      <c r="Q18" s="3"/>
      <c r="R18" s="3"/>
      <c r="S18" s="3"/>
      <c r="T18" s="3"/>
      <c r="U18" s="3"/>
      <c r="V18" s="3"/>
      <c r="W18" s="3"/>
      <c r="X18" s="3"/>
      <c r="Y18" s="3"/>
      <c r="Z18" s="3"/>
      <c r="AA18" s="3"/>
    </row>
    <row r="19" spans="1:28" ht="20.100000000000001" customHeight="1" x14ac:dyDescent="0.25">
      <c r="B19" s="3"/>
      <c r="C19" s="3"/>
      <c r="D19" s="3"/>
      <c r="E19" s="3"/>
      <c r="G19" s="3"/>
      <c r="H19" s="3"/>
      <c r="I19" s="3"/>
      <c r="J19" s="3"/>
      <c r="K19" s="3"/>
      <c r="L19" s="3"/>
      <c r="M19" s="3"/>
      <c r="N19" s="3"/>
      <c r="O19" s="3"/>
      <c r="P19" s="3"/>
      <c r="Q19" s="3"/>
      <c r="R19" s="3"/>
      <c r="S19" s="3"/>
      <c r="T19" s="3"/>
      <c r="U19" s="3"/>
      <c r="V19" s="3"/>
      <c r="W19" s="3"/>
      <c r="X19" s="3"/>
      <c r="Y19" s="3"/>
      <c r="Z19" s="3"/>
      <c r="AA19" s="3"/>
    </row>
    <row r="20" spans="1:28" ht="20.100000000000001" customHeight="1" x14ac:dyDescent="0.25">
      <c r="B20" s="18"/>
      <c r="C20" s="18"/>
      <c r="D20" s="3"/>
      <c r="E20" s="3"/>
      <c r="G20" s="3"/>
      <c r="H20" s="3"/>
      <c r="I20" s="3"/>
      <c r="J20" s="3"/>
      <c r="K20" s="3"/>
      <c r="L20" s="3"/>
      <c r="M20" s="3"/>
      <c r="N20" s="3"/>
      <c r="O20" s="3"/>
      <c r="P20" s="3"/>
      <c r="Q20" s="3"/>
      <c r="R20" s="3"/>
      <c r="S20" s="3"/>
      <c r="T20" s="3"/>
      <c r="U20" s="3"/>
      <c r="V20" s="3"/>
      <c r="W20" s="3"/>
      <c r="X20" s="3"/>
      <c r="Y20" s="3"/>
      <c r="Z20" s="3"/>
      <c r="AA20" s="3"/>
    </row>
    <row r="21" spans="1:28" ht="20.100000000000001" customHeight="1" x14ac:dyDescent="0.25">
      <c r="B21" s="3"/>
      <c r="C21" s="3"/>
      <c r="D21" s="3"/>
      <c r="E21" s="3"/>
      <c r="G21" s="3"/>
      <c r="H21" s="3"/>
      <c r="I21" s="3"/>
      <c r="J21" s="3"/>
      <c r="K21" s="3"/>
      <c r="L21" s="3"/>
      <c r="M21" s="3"/>
      <c r="N21" s="3"/>
      <c r="O21" s="3"/>
      <c r="P21" s="3"/>
      <c r="Q21" s="3"/>
      <c r="R21" s="3"/>
      <c r="S21" s="3"/>
      <c r="T21" s="3"/>
      <c r="U21" s="3"/>
      <c r="V21" s="3"/>
      <c r="W21" s="3"/>
      <c r="X21" s="3"/>
      <c r="Y21" s="3"/>
      <c r="Z21" s="3"/>
      <c r="AA21" s="3"/>
    </row>
    <row r="22" spans="1:28" ht="20.100000000000001" customHeight="1" x14ac:dyDescent="0.25">
      <c r="B22" s="3"/>
      <c r="C22" s="3"/>
      <c r="D22" s="3"/>
      <c r="E22" s="3"/>
      <c r="G22" s="3"/>
      <c r="H22" s="3"/>
      <c r="I22" s="3"/>
      <c r="J22" s="3"/>
      <c r="K22" s="3"/>
      <c r="L22" s="3"/>
      <c r="M22" s="3"/>
      <c r="N22" s="3"/>
      <c r="O22" s="3"/>
      <c r="P22" s="3"/>
      <c r="Q22" s="3"/>
      <c r="R22" s="3"/>
      <c r="S22" s="3"/>
      <c r="T22" s="3"/>
      <c r="U22" s="3"/>
      <c r="V22" s="3"/>
      <c r="W22" s="3"/>
      <c r="X22" s="3"/>
      <c r="Y22" s="3"/>
      <c r="Z22" s="3"/>
      <c r="AA22" s="3"/>
    </row>
    <row r="23" spans="1:28" ht="18" customHeight="1" x14ac:dyDescent="0.25">
      <c r="D23" s="244" t="s">
        <v>243</v>
      </c>
      <c r="E23" s="244"/>
      <c r="F23" s="244"/>
      <c r="G23" s="244"/>
      <c r="H23" s="244"/>
      <c r="I23" s="244"/>
      <c r="J23" s="244"/>
      <c r="K23" s="244"/>
      <c r="L23" s="244"/>
      <c r="M23" s="244"/>
      <c r="N23" s="244"/>
      <c r="O23" s="244"/>
      <c r="P23" s="244"/>
      <c r="Q23" s="244"/>
      <c r="R23" s="244"/>
      <c r="S23" s="244"/>
      <c r="T23" s="244"/>
      <c r="U23" s="244"/>
      <c r="V23" s="244"/>
      <c r="W23" s="244"/>
      <c r="X23" s="244"/>
      <c r="Y23" s="244"/>
      <c r="Z23" s="244"/>
      <c r="AA23" s="244"/>
    </row>
    <row r="24" spans="1:28" ht="20.25" customHeight="1" thickBot="1" x14ac:dyDescent="0.3">
      <c r="D24" s="244"/>
      <c r="E24" s="244"/>
      <c r="F24" s="244"/>
      <c r="G24" s="244"/>
      <c r="H24" s="244"/>
      <c r="I24" s="244"/>
      <c r="J24" s="244"/>
      <c r="K24" s="244"/>
      <c r="L24" s="244"/>
      <c r="M24" s="244"/>
      <c r="N24" s="244"/>
      <c r="O24" s="244"/>
      <c r="P24" s="244"/>
      <c r="Q24" s="244"/>
      <c r="R24" s="244"/>
      <c r="S24" s="244"/>
      <c r="T24" s="244"/>
      <c r="U24" s="244"/>
      <c r="V24" s="244"/>
      <c r="W24" s="244"/>
      <c r="X24" s="244"/>
      <c r="Y24" s="244"/>
      <c r="Z24" s="244"/>
      <c r="AA24" s="244"/>
    </row>
    <row r="25" spans="1:28" s="38" customFormat="1" ht="19.5" thickBot="1" x14ac:dyDescent="0.35">
      <c r="B25" s="12"/>
      <c r="C25" s="144" t="s">
        <v>154</v>
      </c>
      <c r="D25" s="145"/>
      <c r="E25" s="145"/>
      <c r="F25" s="227"/>
      <c r="G25" s="227"/>
      <c r="H25" s="227"/>
      <c r="I25" s="227"/>
      <c r="J25" s="227"/>
      <c r="K25" s="227"/>
      <c r="L25" s="227"/>
      <c r="M25" s="227"/>
      <c r="N25" s="227"/>
      <c r="O25" s="227"/>
      <c r="P25" s="227"/>
      <c r="Q25" s="227"/>
      <c r="R25" s="227"/>
      <c r="S25" s="227"/>
      <c r="T25" s="227"/>
      <c r="U25" s="227"/>
      <c r="V25" s="227"/>
      <c r="W25" s="227"/>
      <c r="X25" s="227"/>
      <c r="Y25" s="227"/>
      <c r="Z25" s="228"/>
      <c r="AA25" s="12"/>
    </row>
    <row r="26" spans="1:28" s="38" customFormat="1" ht="18.75" x14ac:dyDescent="0.3">
      <c r="B26" s="12"/>
      <c r="C26" s="245" t="s">
        <v>246</v>
      </c>
      <c r="D26" s="242" t="s">
        <v>37</v>
      </c>
      <c r="E26" s="243"/>
      <c r="F26" s="149" t="s">
        <v>40</v>
      </c>
      <c r="G26" s="242" t="s">
        <v>37</v>
      </c>
      <c r="H26" s="243"/>
      <c r="I26" s="149" t="s">
        <v>86</v>
      </c>
      <c r="J26" s="242" t="s">
        <v>37</v>
      </c>
      <c r="K26" s="243"/>
      <c r="L26" s="149" t="s">
        <v>39</v>
      </c>
      <c r="M26" s="242" t="s">
        <v>37</v>
      </c>
      <c r="N26" s="243"/>
      <c r="O26" s="149" t="s">
        <v>38</v>
      </c>
      <c r="P26" s="242" t="s">
        <v>37</v>
      </c>
      <c r="Q26" s="243"/>
      <c r="R26" s="149" t="s">
        <v>87</v>
      </c>
      <c r="S26" s="242" t="s">
        <v>37</v>
      </c>
      <c r="T26" s="243"/>
      <c r="U26" s="149" t="s">
        <v>88</v>
      </c>
      <c r="V26" s="242" t="s">
        <v>37</v>
      </c>
      <c r="W26" s="243"/>
      <c r="X26" s="149" t="s">
        <v>89</v>
      </c>
      <c r="Y26" s="242" t="s">
        <v>37</v>
      </c>
      <c r="Z26" s="243"/>
      <c r="AA26" s="167" t="s">
        <v>177</v>
      </c>
    </row>
    <row r="27" spans="1:28" s="38" customFormat="1" ht="25.5" customHeight="1" thickBot="1" x14ac:dyDescent="0.35">
      <c r="B27" s="12"/>
      <c r="C27" s="246"/>
      <c r="D27" s="165" t="s">
        <v>155</v>
      </c>
      <c r="E27" s="166"/>
      <c r="F27" s="161"/>
      <c r="G27" s="165" t="s">
        <v>155</v>
      </c>
      <c r="H27" s="166"/>
      <c r="I27" s="161"/>
      <c r="J27" s="165" t="s">
        <v>155</v>
      </c>
      <c r="K27" s="166"/>
      <c r="L27" s="161"/>
      <c r="M27" s="165" t="s">
        <v>155</v>
      </c>
      <c r="N27" s="166"/>
      <c r="O27" s="161"/>
      <c r="P27" s="165" t="s">
        <v>155</v>
      </c>
      <c r="Q27" s="166"/>
      <c r="R27" s="161"/>
      <c r="S27" s="165" t="s">
        <v>155</v>
      </c>
      <c r="T27" s="166"/>
      <c r="U27" s="161"/>
      <c r="V27" s="165" t="s">
        <v>155</v>
      </c>
      <c r="W27" s="166"/>
      <c r="X27" s="161"/>
      <c r="Y27" s="165" t="s">
        <v>155</v>
      </c>
      <c r="Z27" s="166"/>
      <c r="AA27" s="168"/>
    </row>
    <row r="28" spans="1:28" s="38" customFormat="1" ht="18.75" x14ac:dyDescent="0.3">
      <c r="A28" s="40"/>
      <c r="B28" s="220" t="s">
        <v>198</v>
      </c>
      <c r="C28" s="153">
        <f>IF(selection!$C$33="All 22 sites combined",SUMIFS('data '!F:F,'data '!D:D,0,'data '!E:E,0,'data '!C:C,0,'data '!A:A,"&lt;&gt;Other"),SUMIFS('data '!F:F,'data '!A:A,selection!$C$33,'data '!D:D,0,'data '!E:E,0,'data '!C:C,0))</f>
        <v>229907</v>
      </c>
      <c r="D28" s="221">
        <f>IF(C28=0,"",IFERROR(C28/$AA28*100,""))</f>
        <v>33.016154302380855</v>
      </c>
      <c r="E28" s="222"/>
      <c r="F28" s="153">
        <f>IF(selection!$C$33="All 22 sites combined",SUMIFS('data '!F:F,'data '!D:D,1,'data '!E:E,0,'data '!C:C,0,'data '!A:A,"&lt;&gt;Other"),SUMIFS('data '!F:F,'data '!A:A,selection!$C$33,'data '!D:D,1,'data '!E:E,0,'data '!C:C,0))</f>
        <v>47361</v>
      </c>
      <c r="G28" s="221">
        <f>IF(F28=0,"",IFERROR(F28/$AA28*100,""))</f>
        <v>6.8013504761275625</v>
      </c>
      <c r="H28" s="222"/>
      <c r="I28" s="153">
        <f>IF(selection!$C$33="All 22 sites combined",SUMIFS('data '!F:F,'data '!D:D,0,'data '!E:E,1,'data '!C:C,0,'data '!A:A,"&lt;&gt;Other"),SUMIFS('data '!F:F,'data '!A:A,selection!$C$33,'data '!D:D,0,'data '!E:E,1,'data '!C:C,0))</f>
        <v>149553</v>
      </c>
      <c r="J28" s="221">
        <f>IF(I28=0,"",IFERROR(I28/$AA28*100,""))</f>
        <v>21.476792461229817</v>
      </c>
      <c r="K28" s="222"/>
      <c r="L28" s="153">
        <f>IF(selection!$C$33="All 22 sites combined",SUMIFS('data '!F:F,'data '!D:D,0,'data '!E:E,0,'data '!C:C,1,'data '!A:A,"&lt;&gt;Other"),SUMIFS('data '!F:F,'data '!A:A,selection!$C$33,'data '!D:D,0,'data '!E:E,0,'data '!C:C,1))</f>
        <v>70555</v>
      </c>
      <c r="M28" s="221">
        <f>IF(L28=0,"",IFERROR(L28/$AA28*100,""))</f>
        <v>10.132161120820509</v>
      </c>
      <c r="N28" s="222"/>
      <c r="O28" s="153">
        <f>IF(selection!$C$33="All 22 sites combined",SUMIFS('data '!F:F,'data '!D:D,1,'data '!E:E,0,'data '!C:C,1,'data '!A:A,"&lt;&gt;Other"),SUMIFS('data '!F:F,'data '!A:A,selection!$C$33,'data '!D:D,1,'data '!E:E,0,'data '!C:C,1))</f>
        <v>36121</v>
      </c>
      <c r="P28" s="221">
        <f>IF(O28=0,"",IFERROR(O28/$AA28*100,""))</f>
        <v>5.1872126971179604</v>
      </c>
      <c r="Q28" s="222"/>
      <c r="R28" s="153">
        <f>IF(selection!$C$33="All 22 sites combined",SUMIFS('data '!F:F,'data '!D:D,1,'data '!E:E,1,'data '!C:C,0,'data '!A:A,"&lt;&gt;Other"),SUMIFS('data '!F:F,'data '!A:A,selection!$C$33,'data '!D:D,1,'data '!E:E,1,'data '!C:C,0))</f>
        <v>54406</v>
      </c>
      <c r="S28" s="221">
        <f>IF(R28=0,"",IFERROR(R28/$AA28*100,""))</f>
        <v>7.813058719287941</v>
      </c>
      <c r="T28" s="222"/>
      <c r="U28" s="153">
        <f>IF(selection!$C$33="All 22 sites combined",SUMIFS('data '!F:F,'data '!D:D,0,'data '!E:E,1,'data '!C:C,1,'data '!A:A,"&lt;&gt;Other"),SUMIFS('data '!F:F,'data '!A:A,selection!$C$33,'data '!D:D,0,'data '!E:E,1,'data '!C:C,1))</f>
        <v>60609</v>
      </c>
      <c r="V28" s="221">
        <f>IF(U28=0,"",IFERROR(U28/$AA28*100,""))</f>
        <v>8.7038502355865681</v>
      </c>
      <c r="W28" s="222"/>
      <c r="X28" s="153">
        <f>IF(selection!$C$33="All 22 sites combined",SUMIFS('data '!F:F,'data '!D:D,1,'data '!E:E,1,'data '!C:C,1,'data '!A:A,"&lt;&gt;Other"),SUMIFS('data '!F:F,'data '!A:A,selection!$C$33,'data '!D:D,1,'data '!E:E,1,'data '!C:C,1))</f>
        <v>47835</v>
      </c>
      <c r="Y28" s="221">
        <f>IF(X28=0,"",IFERROR(X28/$AA28*100,""))</f>
        <v>6.8694199874487865</v>
      </c>
      <c r="Z28" s="221"/>
      <c r="AA28" s="224">
        <f>IF(selection!$C$33="All 22 sites combined",SUMIFS('data '!F:F,'data '!A:A,"&lt;&gt;Other"),SUMIFS('data '!F:F,'data '!A:A,selection!$C$33))</f>
        <v>696347</v>
      </c>
      <c r="AB28" s="51"/>
    </row>
    <row r="29" spans="1:28" s="38" customFormat="1" ht="18.75" x14ac:dyDescent="0.3">
      <c r="A29" s="40"/>
      <c r="B29" s="181"/>
      <c r="C29" s="154"/>
      <c r="D29" s="125">
        <f>IFERROR(IF(OR(D28="",C28=0),"",ROUND((2*C28+1.96^2-(1.96*SQRT((1.96^2+4*C28*(1-(D28/100))))))/(2*($AA28+(1.96^2))),3))*100,"")</f>
        <v>32.9</v>
      </c>
      <c r="E29" s="126">
        <f>IFERROR(IF(OR(D28="",C28=0),"",ROUND((2*C28+1.96^2+(1.96*SQRT((1.96^2+4*C28*(1-(D28/100))))))/(2*($AA28+(1.96^2))),3))*100,"")</f>
        <v>33.1</v>
      </c>
      <c r="F29" s="154"/>
      <c r="G29" s="125">
        <f>IFERROR(IF(OR(G28="",F28=0),"",ROUND((2*F28+1.96^2-(1.96*SQRT((1.96^2+4*F28*(1-(G28/100))))))/(2*($AA28+(1.96^2))),3))*100,"")</f>
        <v>6.7</v>
      </c>
      <c r="H29" s="126">
        <f>IFERROR(IF(OR(G28="",F28=0),"",ROUND((2*F28+1.96^2+(1.96*SQRT((1.96^2+4*F28*(1-(G28/100))))))/(2*($AA28+(1.96^2))),3))*100,"")</f>
        <v>6.9</v>
      </c>
      <c r="I29" s="154"/>
      <c r="J29" s="125">
        <f>IFERROR(IF(OR(J28="",I28=0),"",ROUND((2*I28+1.96^2-(1.96*SQRT((1.96^2+4*I28*(1-(J28/100))))))/(2*($AA28+(1.96^2))),3))*100,"")</f>
        <v>21.4</v>
      </c>
      <c r="K29" s="126">
        <f>IFERROR(IF(OR(J28="",I28=0),"",ROUND((2*I28+1.96^2+(1.96*SQRT((1.96^2+4*I28*(1-(J28/100))))))/(2*($AA28+(1.96^2))),3))*100,"")</f>
        <v>21.6</v>
      </c>
      <c r="L29" s="154"/>
      <c r="M29" s="125">
        <f>IFERROR(IF(OR(M28="",L28=0),"",ROUND((2*L28+1.96^2-(1.96*SQRT((1.96^2+4*L28*(1-(M28/100))))))/(2*($AA28+(1.96^2))),3))*100,"")</f>
        <v>10.100000000000001</v>
      </c>
      <c r="N29" s="126">
        <f>IFERROR(IF(OR(M28="",L28=0),"",ROUND((2*L28+1.96^2+(1.96*SQRT((1.96^2+4*L28*(1-(M28/100))))))/(2*($AA28+(1.96^2))),3))*100,"")</f>
        <v>10.199999999999999</v>
      </c>
      <c r="O29" s="154"/>
      <c r="P29" s="125">
        <f>IFERROR(IF(OR(P28="",O28=0),"",ROUND((2*O28+1.96^2-(1.96*SQRT((1.96^2+4*O28*(1-(P28/100))))))/(2*($AA28+(1.96^2))),3))*100,"")</f>
        <v>5.0999999999999996</v>
      </c>
      <c r="Q29" s="126">
        <f>IFERROR(IF(OR(P28="",O28=0),"",ROUND((2*O28+1.96^2+(1.96*SQRT((1.96^2+4*O28*(1-(P28/100))))))/(2*($AA28+(1.96^2))),3))*100,"")</f>
        <v>5.2</v>
      </c>
      <c r="R29" s="154"/>
      <c r="S29" s="125">
        <f>IFERROR(IF(OR(S28="",R28=0),"",ROUND((2*R28+1.96^2-(1.96*SQRT((1.96^2+4*R28*(1-(S28/100))))))/(2*($AA28+(1.96^2))),3))*100,"")</f>
        <v>7.8</v>
      </c>
      <c r="T29" s="126">
        <f>IFERROR(IF(OR(S28="",R28=0),"",ROUND((2*R28+1.96^2+(1.96*SQRT((1.96^2+4*R28*(1-(S28/100))))))/(2*($AA28+(1.96^2))),3))*100,"")</f>
        <v>7.9</v>
      </c>
      <c r="U29" s="154"/>
      <c r="V29" s="125">
        <f>IFERROR(IF(OR(V28="",U28=0),"",ROUND((2*U28+1.96^2-(1.96*SQRT((1.96^2+4*U28*(1-(V28/100))))))/(2*($AA28+(1.96^2))),3))*100,"")</f>
        <v>8.6</v>
      </c>
      <c r="W29" s="126">
        <f>IFERROR(IF(OR(V28="",U28=0),"",ROUND((2*U28+1.96^2+(1.96*SQRT((1.96^2+4*U28*(1-(V28/100))))))/(2*($AA28+(1.96^2))),3))*100,"")</f>
        <v>8.7999999999999989</v>
      </c>
      <c r="X29" s="154"/>
      <c r="Y29" s="125">
        <f>IFERROR(IF(OR(Y28="",X28=0),"",ROUND((2*X28+1.96^2-(1.96*SQRT((1.96^2+4*X28*(1-(Y28/100))))))/(2*($AA28+(1.96^2))),3))*100,"")</f>
        <v>6.8000000000000007</v>
      </c>
      <c r="Z29" s="125">
        <f>IFERROR(IF(OR(Y28="",X28=0),"",ROUND((2*X28+1.96^2+(1.96*SQRT((1.96^2+4*X28*(1-(Y28/100))))))/(2*($AA28+(1.96^2))),3))*100,"")</f>
        <v>6.9</v>
      </c>
      <c r="AA29" s="211"/>
    </row>
    <row r="30" spans="1:28" s="38" customFormat="1" ht="18.75" x14ac:dyDescent="0.3">
      <c r="A30" s="40">
        <v>1</v>
      </c>
      <c r="B30" s="171" t="s">
        <v>48</v>
      </c>
      <c r="C30" s="214">
        <f>IF(selection!$C$33="All 22 sites combined",SUMIFS('data '!F:F,'data '!D:D,0,'data '!E:E,0,'data '!C:C,0,'data '!B:B,$A30,'data '!A:A,"&lt;&gt;Other"),SUMIFS('data '!F:F,'data '!A:A,selection!$C$33,'data '!D:D,0,'data '!E:E,0,'data '!C:C,0,'data '!B:B,$A30))</f>
        <v>39898</v>
      </c>
      <c r="D30" s="206">
        <f>IF(C30=0,"",IFERROR(C30/$AA30*100,""))</f>
        <v>22.026908404321684</v>
      </c>
      <c r="E30" s="215"/>
      <c r="F30" s="214">
        <f>IF(selection!$C$33="All 22 sites combined",SUMIFS('data '!F:F,'data '!D:D,1,'data '!E:E,0,'data '!C:C,0,'data '!B:B,$A30,'data '!A:A,"&lt;&gt;Other"),SUMIFS('data '!F:F,'data '!A:A,selection!$C$33,'data '!D:D,1,'data '!E:E,0,'data '!C:C,0,'data '!B:B,$A30))</f>
        <v>1190</v>
      </c>
      <c r="G30" s="206">
        <f>IF(F30=0,"",IFERROR(F30/$AA30*100,""))</f>
        <v>0.65697581335261934</v>
      </c>
      <c r="H30" s="215"/>
      <c r="I30" s="214">
        <f>IF(selection!$C$33="All 22 sites combined",SUMIFS('data '!F:F,'data '!D:D,0,'data '!E:E,1,'data '!C:C,0,'data '!B:B,$A30,'data '!A:A,"&lt;&gt;Other"),SUMIFS('data '!F:F,'data '!A:A,selection!$C$33,'data '!D:D,0,'data '!E:E,1,'data '!C:C,0,'data '!B:B,$A30))</f>
        <v>73989</v>
      </c>
      <c r="J30" s="206">
        <f>IF(I30=0,"",IFERROR(I30/$AA30*100,""))</f>
        <v>40.847885255585673</v>
      </c>
      <c r="K30" s="215"/>
      <c r="L30" s="214">
        <f>IF(selection!$C$33="All 22 sites combined",SUMIFS('data '!F:F,'data '!D:D,0,'data '!E:E,0,'data '!C:C,1,'data '!B:B,$A30,'data '!A:A,"&lt;&gt;Other"),SUMIFS('data '!F:F,'data '!A:A,selection!$C$33,'data '!D:D,0,'data '!E:E,0,'data '!C:C,1,'data '!B:B,$A30))</f>
        <v>12955</v>
      </c>
      <c r="M30" s="206">
        <f>IF(L30=0,"",IFERROR(L30/$AA30*100,""))</f>
        <v>7.1522030772967931</v>
      </c>
      <c r="N30" s="215"/>
      <c r="O30" s="214">
        <f>IF(selection!$C$33="All 22 sites combined",SUMIFS('data '!F:F,'data '!D:D,1,'data '!E:E,0,'data '!C:C,1,'data '!B:B,$A30,'data '!A:A,"&lt;&gt;Other"),SUMIFS('data '!F:F,'data '!A:A,selection!$C$33,'data '!D:D,1,'data '!E:E,0,'data '!C:C,1,'data '!B:B,$A30))</f>
        <v>1257</v>
      </c>
      <c r="P30" s="206">
        <f>IF(O30=0,"",IFERROR(O30/$AA30*100,""))</f>
        <v>0.69396520788591809</v>
      </c>
      <c r="Q30" s="215"/>
      <c r="R30" s="214">
        <f>IF(selection!$C$33="All 22 sites combined",SUMIFS('data '!F:F,'data '!D:D,1,'data '!E:E,1,'data '!C:C,0,'data '!B:B,$A30,'data '!A:A,"&lt;&gt;Other"),SUMIFS('data '!F:F,'data '!A:A,selection!$C$33,'data '!D:D,1,'data '!E:E,1,'data '!C:C,0,'data '!B:B,$A30))</f>
        <v>9906</v>
      </c>
      <c r="S30" s="206">
        <f>IF(R30=0,"",IFERROR(R30/$AA30*100,""))</f>
        <v>5.4689095857739893</v>
      </c>
      <c r="T30" s="215"/>
      <c r="U30" s="214">
        <f>IF(selection!$C$33="All 22 sites combined",SUMIFS('data '!F:F,'data '!D:D,0,'data '!E:E,1,'data '!C:C,1,'data '!B:B,$A30,'data '!A:A,"&lt;&gt;Other"),SUMIFS('data '!F:F,'data '!A:A,selection!$C$33,'data '!D:D,0,'data '!E:E,1,'data '!C:C,1,'data '!B:B,$A30))</f>
        <v>33842</v>
      </c>
      <c r="V30" s="206">
        <f>IF(U30=0,"",IFERROR(U30/$AA30*100,""))</f>
        <v>18.683508802923818</v>
      </c>
      <c r="W30" s="215"/>
      <c r="X30" s="214">
        <f>IF(selection!$C$33="All 22 sites combined",SUMIFS('data '!F:F,'data '!D:D,1,'data '!E:E,1,'data '!C:C,1,'data '!B:B,$A30,'data '!A:A,"&lt;&gt;Other"),SUMIFS('data '!F:F,'data '!A:A,selection!$C$33,'data '!D:D,1,'data '!E:E,1,'data '!C:C,1,'data '!B:B,$A30))</f>
        <v>8096</v>
      </c>
      <c r="Y30" s="206">
        <f>IF(X30=0,"",IFERROR(X30/$AA30*100,""))</f>
        <v>4.4696438528595017</v>
      </c>
      <c r="Z30" s="215"/>
      <c r="AA30" s="241">
        <f>IF(selection!$C$33="All 22 sites combined",SUMIFS('data '!F:F,'data '!B:B,$A30,'data '!A:A,"&lt;&gt;Other"),SUMIFS('data '!F:F,'data '!A:A,selection!$C$33,'data '!B:B,$A30,'data '!A:A,"&lt;&gt;Other"))</f>
        <v>181133</v>
      </c>
      <c r="AB30" s="51"/>
    </row>
    <row r="31" spans="1:28" s="38" customFormat="1" ht="18.75" x14ac:dyDescent="0.3">
      <c r="A31" s="40"/>
      <c r="B31" s="173"/>
      <c r="C31" s="154"/>
      <c r="D31" s="121">
        <f>IFERROR(IF(OR(D30="",C30=0),"",ROUND((2*C30+1.96^2-(1.96*SQRT((1.96^2+4*C30*(1-(D30/100))))))/(2*($AA30+(1.96^2))),3))*100,"")</f>
        <v>21.8</v>
      </c>
      <c r="E31" s="122">
        <f>IFERROR(IF(OR(D30="",C30=0),"",ROUND((2*C30+1.96^2+(1.96*SQRT((1.96^2+4*C30*(1-(D30/100))))))/(2*($AA30+(1.96^2))),3))*100,"")</f>
        <v>22.2</v>
      </c>
      <c r="F31" s="154"/>
      <c r="G31" s="121">
        <f>IFERROR(IF(OR(G30="",F30=0),"",ROUND((2*F30+1.96^2-(1.96*SQRT((1.96^2+4*F30*(1-(G30/100))))))/(2*($AA30+(1.96^2))),3))*100,"")</f>
        <v>0.6</v>
      </c>
      <c r="H31" s="121">
        <f>IFERROR(IF(OR(G30="",F30=0),"",ROUND((2*F30+1.96^2+(1.96*SQRT((1.96^2+4*F30*(1-(G30/100))))))/(2*($AA30+(1.96^2))),3))*100,"")</f>
        <v>0.70000000000000007</v>
      </c>
      <c r="I31" s="154"/>
      <c r="J31" s="121">
        <f>IFERROR(IF(OR(J30="",I30=0),"",ROUND((2*I30+1.96^2-(1.96*SQRT((1.96^2+4*I30*(1-(J30/100))))))/(2*($AA30+(1.96^2))),3))*100,"")</f>
        <v>40.6</v>
      </c>
      <c r="K31" s="122">
        <f>IFERROR(IF(OR(J30="",I30=0),"",ROUND((2*I30+1.96^2+(1.96*SQRT((1.96^2+4*I30*(1-(J30/100))))))/(2*($AA30+(1.96^2))),3))*100,"")</f>
        <v>41.099999999999994</v>
      </c>
      <c r="L31" s="154"/>
      <c r="M31" s="121">
        <f>IFERROR(IF(OR(M30="",L30=0),"",ROUND((2*L30+1.96^2-(1.96*SQRT((1.96^2+4*L30*(1-(M30/100))))))/(2*($AA30+(1.96^2))),3))*100,"")</f>
        <v>7.0000000000000009</v>
      </c>
      <c r="N31" s="121">
        <f>IFERROR(IF(OR(M30="",L30=0),"",ROUND((2*L30+1.96^2+(1.96*SQRT((1.96^2+4*L30*(1-(M30/100))))))/(2*($AA30+(1.96^2))),3))*100,"")</f>
        <v>7.3</v>
      </c>
      <c r="O31" s="154"/>
      <c r="P31" s="121">
        <f>IFERROR(IF(OR(P30="",O30=0),"",ROUND((2*O30+1.96^2-(1.96*SQRT((1.96^2+4*O30*(1-(P30/100))))))/(2*($AA30+(1.96^2))),3))*100,"")</f>
        <v>0.70000000000000007</v>
      </c>
      <c r="Q31" s="122">
        <f>IFERROR(IF(OR(P30="",O30=0),"",ROUND((2*O30+1.96^2+(1.96*SQRT((1.96^2+4*O30*(1-(P30/100))))))/(2*($AA30+(1.96^2))),3))*100,"")</f>
        <v>0.70000000000000007</v>
      </c>
      <c r="R31" s="154"/>
      <c r="S31" s="121">
        <f>IFERROR(IF(OR(S30="",R30=0),"",ROUND((2*R30+1.96^2-(1.96*SQRT((1.96^2+4*R30*(1-(S30/100))))))/(2*($AA30+(1.96^2))),3))*100,"")</f>
        <v>5.4</v>
      </c>
      <c r="T31" s="121">
        <f>IFERROR(IF(OR(S30="",R30=0),"",ROUND((2*R30+1.96^2+(1.96*SQRT((1.96^2+4*R30*(1-(S30/100))))))/(2*($AA30+(1.96^2))),3))*100,"")</f>
        <v>5.6000000000000005</v>
      </c>
      <c r="U31" s="154"/>
      <c r="V31" s="121">
        <f>IFERROR(IF(OR(V30="",U30=0),"",ROUND((2*U30+1.96^2-(1.96*SQRT((1.96^2+4*U30*(1-(V30/100))))))/(2*($AA30+(1.96^2))),3))*100,"")</f>
        <v>18.5</v>
      </c>
      <c r="W31" s="122">
        <f>IFERROR(IF(OR(V30="",U30=0),"",ROUND((2*U30+1.96^2+(1.96*SQRT((1.96^2+4*U30*(1-(V30/100))))))/(2*($AA30+(1.96^2))),3))*100,"")</f>
        <v>18.899999999999999</v>
      </c>
      <c r="X31" s="154"/>
      <c r="Y31" s="121">
        <f>IFERROR(IF(OR(Y30="",X30=0),"",ROUND((2*X30+1.96^2-(1.96*SQRT((1.96^2+4*X30*(1-(Y30/100))))))/(2*($AA30+(1.96^2))),3))*100,"")</f>
        <v>4.3999999999999995</v>
      </c>
      <c r="Z31" s="121">
        <f>IFERROR(IF(OR(Y30="",X30=0),"",ROUND((2*X30+1.96^2+(1.96*SQRT((1.96^2+4*X30*(1-(Y30/100))))))/(2*($AA30+(1.96^2))),3))*100,"")</f>
        <v>4.5999999999999996</v>
      </c>
      <c r="AA31" s="211"/>
    </row>
    <row r="32" spans="1:28" s="38" customFormat="1" ht="18.75" x14ac:dyDescent="0.3">
      <c r="A32" s="40">
        <v>2</v>
      </c>
      <c r="B32" s="171" t="s">
        <v>49</v>
      </c>
      <c r="C32" s="214">
        <f>IF(selection!$C$33="All 22 sites combined",SUMIFS('data '!F:F,'data '!D:D,0,'data '!E:E,0,'data '!C:C,0,'data '!B:B,$A32,'data '!A:A,"&lt;&gt;Other"),SUMIFS('data '!F:F,'data '!A:A,selection!$C$33,'data '!D:D,0,'data '!E:E,0,'data '!C:C,0,'data '!B:B,$A32))</f>
        <v>22541</v>
      </c>
      <c r="D32" s="206">
        <f>IF(C32=0,"",IFERROR(C32/$AA32*100,""))</f>
        <v>17.547642772622531</v>
      </c>
      <c r="E32" s="215"/>
      <c r="F32" s="214">
        <f>IF(selection!$C$33="All 22 sites combined",SUMIFS('data '!F:F,'data '!D:D,1,'data '!E:E,0,'data '!C:C,0,'data '!B:B,$A32,'data '!A:A,"&lt;&gt;Other"),SUMIFS('data '!F:F,'data '!A:A,selection!$C$33,'data '!D:D,1,'data '!E:E,0,'data '!C:C,0,'data '!B:B,$A32))</f>
        <v>2271</v>
      </c>
      <c r="G32" s="206">
        <f>IF(F32=0,"",IFERROR(F32/$AA32*100,""))</f>
        <v>1.7679205331008283</v>
      </c>
      <c r="H32" s="215"/>
      <c r="I32" s="214">
        <f>IF(selection!$C$33="All 22 sites combined",SUMIFS('data '!F:F,'data '!D:D,0,'data '!E:E,1,'data '!C:C,0,'data '!B:B,$A32,'data '!A:A,"&lt;&gt;Other"),SUMIFS('data '!F:F,'data '!A:A,selection!$C$33,'data '!D:D,0,'data '!E:E,1,'data '!C:C,0,'data '!B:B,$A32))</f>
        <v>37085</v>
      </c>
      <c r="J32" s="206">
        <f>IF(I32=0,"",IFERROR(I32/$AA32*100,""))</f>
        <v>28.869807560565487</v>
      </c>
      <c r="K32" s="215"/>
      <c r="L32" s="214">
        <f>IF(selection!$C$33="All 22 sites combined",SUMIFS('data '!F:F,'data '!D:D,0,'data '!E:E,0,'data '!C:C,1,'data '!B:B,$A32,'data '!A:A,"&lt;&gt;Other"),SUMIFS('data '!F:F,'data '!A:A,selection!$C$33,'data '!D:D,0,'data '!E:E,0,'data '!C:C,1,'data '!B:B,$A32))</f>
        <v>13703</v>
      </c>
      <c r="M32" s="206">
        <f>IF(L32=0,"",IFERROR(L32/$AA32*100,""))</f>
        <v>10.667465902721554</v>
      </c>
      <c r="N32" s="215"/>
      <c r="O32" s="214">
        <f>IF(selection!$C$33="All 22 sites combined",SUMIFS('data '!F:F,'data '!D:D,1,'data '!E:E,0,'data '!C:C,1,'data '!B:B,$A32,'data '!A:A,"&lt;&gt;Other"),SUMIFS('data '!F:F,'data '!A:A,selection!$C$33,'data '!D:D,1,'data '!E:E,0,'data '!C:C,1,'data '!B:B,$A32))</f>
        <v>4416</v>
      </c>
      <c r="P32" s="206">
        <f>IF(O32=0,"",IFERROR(O32/$AA32*100,""))</f>
        <v>3.4377530049199723</v>
      </c>
      <c r="Q32" s="215"/>
      <c r="R32" s="214">
        <f>IF(selection!$C$33="All 22 sites combined",SUMIFS('data '!F:F,'data '!D:D,1,'data '!E:E,1,'data '!C:C,0,'data '!B:B,$A32,'data '!A:A,"&lt;&gt;Other"),SUMIFS('data '!F:F,'data '!A:A,selection!$C$33,'data '!D:D,1,'data '!E:E,1,'data '!C:C,0,'data '!B:B,$A32))</f>
        <v>13403</v>
      </c>
      <c r="S32" s="206">
        <f>IF(R32=0,"",IFERROR(R32/$AA32*100,""))</f>
        <v>10.433922899669925</v>
      </c>
      <c r="T32" s="215"/>
      <c r="U32" s="214">
        <f>IF(selection!$C$33="All 22 sites combined",SUMIFS('data '!F:F,'data '!D:D,0,'data '!E:E,1,'data '!C:C,1,'data '!B:B,$A32,'data '!A:A,"&lt;&gt;Other"),SUMIFS('data '!F:F,'data '!A:A,selection!$C$33,'data '!D:D,0,'data '!E:E,1,'data '!C:C,1,'data '!B:B,$A32))</f>
        <v>15509</v>
      </c>
      <c r="V32" s="206">
        <f>IF(U32=0,"",IFERROR(U32/$AA32*100,""))</f>
        <v>12.073394781092359</v>
      </c>
      <c r="W32" s="215"/>
      <c r="X32" s="214">
        <f>IF(selection!$C$33="All 22 sites combined",SUMIFS('data '!F:F,'data '!D:D,1,'data '!E:E,1,'data '!C:C,1,'data '!B:B,$A32,'data '!A:A,"&lt;&gt;Other"),SUMIFS('data '!F:F,'data '!A:A,selection!$C$33,'data '!D:D,1,'data '!E:E,1,'data '!C:C,1,'data '!B:B,$A32))</f>
        <v>19528</v>
      </c>
      <c r="Y32" s="206">
        <f>IF(X32=0,"",IFERROR(X32/$AA32*100,""))</f>
        <v>15.202092545307341</v>
      </c>
      <c r="Z32" s="215"/>
      <c r="AA32" s="241">
        <f>IF(selection!$C$33="All 22 sites combined",SUMIFS('data '!F:F,'data '!B:B,$A32,'data '!A:A,"&lt;&gt;Other"),SUMIFS('data '!F:F,'data '!A:A,selection!$C$33,'data '!B:B,$A32,'data '!A:A,"&lt;&gt;Other"))</f>
        <v>128456</v>
      </c>
      <c r="AB32" s="51"/>
    </row>
    <row r="33" spans="1:28" s="38" customFormat="1" ht="18.75" x14ac:dyDescent="0.3">
      <c r="A33" s="40"/>
      <c r="B33" s="173"/>
      <c r="C33" s="154"/>
      <c r="D33" s="121">
        <f>IFERROR(IF(OR(D32="",C32=0),"",ROUND((2*C32+1.96^2-(1.96*SQRT((1.96^2+4*C32*(1-(D32/100))))))/(2*($AA32+(1.96^2))),3))*100,"")</f>
        <v>17.299999999999997</v>
      </c>
      <c r="E33" s="122">
        <f>IFERROR(IF(OR(D32="",C32=0),"",ROUND((2*C32+1.96^2+(1.96*SQRT((1.96^2+4*C32*(1-(D32/100))))))/(2*($AA32+(1.96^2))),3))*100,"")</f>
        <v>17.8</v>
      </c>
      <c r="F33" s="154"/>
      <c r="G33" s="121">
        <f>IFERROR(IF(OR(G32="",F32=0),"",ROUND((2*F32+1.96^2-(1.96*SQRT((1.96^2+4*F32*(1-(G32/100))))))/(2*($AA32+(1.96^2))),3))*100,"")</f>
        <v>1.7000000000000002</v>
      </c>
      <c r="H33" s="121">
        <f>IFERROR(IF(OR(G32="",F32=0),"",ROUND((2*F32+1.96^2+(1.96*SQRT((1.96^2+4*F32*(1-(G32/100))))))/(2*($AA32+(1.96^2))),3))*100,"")</f>
        <v>1.7999999999999998</v>
      </c>
      <c r="I33" s="154"/>
      <c r="J33" s="121">
        <f>IFERROR(IF(OR(J32="",I32=0),"",ROUND((2*I32+1.96^2-(1.96*SQRT((1.96^2+4*I32*(1-(J32/100))))))/(2*($AA32+(1.96^2))),3))*100,"")</f>
        <v>28.599999999999998</v>
      </c>
      <c r="K33" s="122">
        <f>IFERROR(IF(OR(J32="",I32=0),"",ROUND((2*I32+1.96^2+(1.96*SQRT((1.96^2+4*I32*(1-(J32/100))))))/(2*($AA32+(1.96^2))),3))*100,"")</f>
        <v>29.099999999999998</v>
      </c>
      <c r="L33" s="154"/>
      <c r="M33" s="121">
        <f>IFERROR(IF(OR(M32="",L32=0),"",ROUND((2*L32+1.96^2-(1.96*SQRT((1.96^2+4*L32*(1-(M32/100))))))/(2*($AA32+(1.96^2))),3))*100,"")</f>
        <v>10.5</v>
      </c>
      <c r="N33" s="121">
        <f>IFERROR(IF(OR(M32="",L32=0),"",ROUND((2*L32+1.96^2+(1.96*SQRT((1.96^2+4*L32*(1-(M32/100))))))/(2*($AA32+(1.96^2))),3))*100,"")</f>
        <v>10.8</v>
      </c>
      <c r="O33" s="154"/>
      <c r="P33" s="121">
        <f>IFERROR(IF(OR(P32="",O32=0),"",ROUND((2*O32+1.96^2-(1.96*SQRT((1.96^2+4*O32*(1-(P32/100))))))/(2*($AA32+(1.96^2))),3))*100,"")</f>
        <v>3.3000000000000003</v>
      </c>
      <c r="Q33" s="122">
        <f>IFERROR(IF(OR(P32="",O32=0),"",ROUND((2*O32+1.96^2+(1.96*SQRT((1.96^2+4*O32*(1-(P32/100))))))/(2*($AA32+(1.96^2))),3))*100,"")</f>
        <v>3.5000000000000004</v>
      </c>
      <c r="R33" s="154"/>
      <c r="S33" s="121">
        <f>IFERROR(IF(OR(S32="",R32=0),"",ROUND((2*R32+1.96^2-(1.96*SQRT((1.96^2+4*R32*(1-(S32/100))))))/(2*($AA32+(1.96^2))),3))*100,"")</f>
        <v>10.299999999999999</v>
      </c>
      <c r="T33" s="121">
        <f>IFERROR(IF(OR(S32="",R32=0),"",ROUND((2*R32+1.96^2+(1.96*SQRT((1.96^2+4*R32*(1-(S32/100))))))/(2*($AA32+(1.96^2))),3))*100,"")</f>
        <v>10.6</v>
      </c>
      <c r="U33" s="154"/>
      <c r="V33" s="121">
        <f>IFERROR(IF(OR(V32="",U32=0),"",ROUND((2*U32+1.96^2-(1.96*SQRT((1.96^2+4*U32*(1-(V32/100))))))/(2*($AA32+(1.96^2))),3))*100,"")</f>
        <v>11.899999999999999</v>
      </c>
      <c r="W33" s="122">
        <f>IFERROR(IF(OR(V32="",U32=0),"",ROUND((2*U32+1.96^2+(1.96*SQRT((1.96^2+4*U32*(1-(V32/100))))))/(2*($AA32+(1.96^2))),3))*100,"")</f>
        <v>12.3</v>
      </c>
      <c r="X33" s="154"/>
      <c r="Y33" s="121">
        <f>IFERROR(IF(OR(Y32="",X32=0),"",ROUND((2*X32+1.96^2-(1.96*SQRT((1.96^2+4*X32*(1-(Y32/100))))))/(2*($AA32+(1.96^2))),3))*100,"")</f>
        <v>15</v>
      </c>
      <c r="Z33" s="121">
        <f>IFERROR(IF(OR(Y32="",X32=0),"",ROUND((2*X32+1.96^2+(1.96*SQRT((1.96^2+4*X32*(1-(Y32/100))))))/(2*($AA32+(1.96^2))),3))*100,"")</f>
        <v>15.4</v>
      </c>
      <c r="AA33" s="211"/>
    </row>
    <row r="34" spans="1:28" s="38" customFormat="1" ht="18.75" x14ac:dyDescent="0.3">
      <c r="A34" s="40">
        <v>3</v>
      </c>
      <c r="B34" s="171" t="s">
        <v>50</v>
      </c>
      <c r="C34" s="214">
        <f>IF(selection!$C$33="All 22 sites combined",SUMIFS('data '!F:F,'data '!D:D,0,'data '!E:E,0,'data '!C:C,0,'data '!B:B,$A34,'data '!A:A,"&lt;&gt;Other"),SUMIFS('data '!F:F,'data '!A:A,selection!$C$33,'data '!D:D,0,'data '!E:E,0,'data '!C:C,0,'data '!B:B,$A34))</f>
        <v>21113</v>
      </c>
      <c r="D34" s="206">
        <f>IF(C34=0,"",IFERROR(C34/$AA34*100,""))</f>
        <v>18.741622504504985</v>
      </c>
      <c r="E34" s="215"/>
      <c r="F34" s="214">
        <f>IF(selection!$C$33="All 22 sites combined",SUMIFS('data '!F:F,'data '!D:D,1,'data '!E:E,0,'data '!C:C,0,'data '!B:B,$A34,'data '!A:A,"&lt;&gt;Other"),SUMIFS('data '!F:F,'data '!A:A,selection!$C$33,'data '!D:D,1,'data '!E:E,0,'data '!C:C,0,'data '!B:B,$A34))</f>
        <v>8199</v>
      </c>
      <c r="G34" s="206">
        <f>IF(F34=0,"",IFERROR(F34/$AA34*100,""))</f>
        <v>7.278101781577055</v>
      </c>
      <c r="H34" s="215"/>
      <c r="I34" s="214">
        <f>IF(selection!$C$33="All 22 sites combined",SUMIFS('data '!F:F,'data '!D:D,0,'data '!E:E,1,'data '!C:C,0,'data '!B:B,$A34,'data '!A:A,"&lt;&gt;Other"),SUMIFS('data '!F:F,'data '!A:A,selection!$C$33,'data '!D:D,0,'data '!E:E,1,'data '!C:C,0,'data '!B:B,$A34))</f>
        <v>18387</v>
      </c>
      <c r="J34" s="206">
        <f>IF(I34=0,"",IFERROR(I34/$AA34*100,""))</f>
        <v>16.321802348805626</v>
      </c>
      <c r="K34" s="215"/>
      <c r="L34" s="214">
        <f>IF(selection!$C$33="All 22 sites combined",SUMIFS('data '!F:F,'data '!D:D,0,'data '!E:E,0,'data '!C:C,1,'data '!B:B,$A34,'data '!A:A,"&lt;&gt;Other"),SUMIFS('data '!F:F,'data '!A:A,selection!$C$33,'data '!D:D,0,'data '!E:E,0,'data '!C:C,1,'data '!B:B,$A34))</f>
        <v>17611</v>
      </c>
      <c r="M34" s="206">
        <f>IF(L34=0,"",IFERROR(L34/$AA34*100,""))</f>
        <v>15.632961394725395</v>
      </c>
      <c r="N34" s="215"/>
      <c r="O34" s="214">
        <f>IF(selection!$C$33="All 22 sites combined",SUMIFS('data '!F:F,'data '!D:D,1,'data '!E:E,0,'data '!C:C,1,'data '!B:B,$A34,'data '!A:A,"&lt;&gt;Other"),SUMIFS('data '!F:F,'data '!A:A,selection!$C$33,'data '!D:D,1,'data '!E:E,0,'data '!C:C,1,'data '!B:B,$A34))</f>
        <v>10125</v>
      </c>
      <c r="P34" s="206">
        <f>IF(O34=0,"",IFERROR(O34/$AA34*100,""))</f>
        <v>8.9877766237916425</v>
      </c>
      <c r="Q34" s="215"/>
      <c r="R34" s="214">
        <f>IF(selection!$C$33="All 22 sites combined",SUMIFS('data '!F:F,'data '!D:D,1,'data '!E:E,1,'data '!C:C,0,'data '!B:B,$A34,'data '!A:A,"&lt;&gt;Other"),SUMIFS('data '!F:F,'data '!A:A,selection!$C$33,'data '!D:D,1,'data '!E:E,1,'data '!C:C,0,'data '!B:B,$A34))</f>
        <v>19736</v>
      </c>
      <c r="S34" s="206">
        <f>IF(R34=0,"",IFERROR(R34/$AA34*100,""))</f>
        <v>17.519284883669322</v>
      </c>
      <c r="T34" s="215"/>
      <c r="U34" s="214">
        <f>IF(selection!$C$33="All 22 sites combined",SUMIFS('data '!F:F,'data '!D:D,0,'data '!E:E,1,'data '!C:C,1,'data '!B:B,$A34,'data '!A:A,"&lt;&gt;Other"),SUMIFS('data '!F:F,'data '!A:A,selection!$C$33,'data '!D:D,0,'data '!E:E,1,'data '!C:C,1,'data '!B:B,$A34))</f>
        <v>5009</v>
      </c>
      <c r="V34" s="206">
        <f>IF(U34=0,"",IFERROR(U34/$AA34*100,""))</f>
        <v>4.4463973440565274</v>
      </c>
      <c r="W34" s="215"/>
      <c r="X34" s="214">
        <f>IF(selection!$C$33="All 22 sites combined",SUMIFS('data '!F:F,'data '!D:D,1,'data '!E:E,1,'data '!C:C,1,'data '!B:B,$A34,'data '!A:A,"&lt;&gt;Other"),SUMIFS('data '!F:F,'data '!A:A,selection!$C$33,'data '!D:D,1,'data '!E:E,1,'data '!C:C,1,'data '!B:B,$A34))</f>
        <v>12473</v>
      </c>
      <c r="Y34" s="206">
        <f>IF(X34=0,"",IFERROR(X34/$AA34*100,""))</f>
        <v>11.072053118869448</v>
      </c>
      <c r="Z34" s="215"/>
      <c r="AA34" s="241">
        <f>IF(selection!$C$33="All 22 sites combined",SUMIFS('data '!F:F,'data '!B:B,$A34,'data '!A:A,"&lt;&gt;Other"),SUMIFS('data '!F:F,'data '!A:A,selection!$C$33,'data '!B:B,$A34,'data '!A:A,"&lt;&gt;Other"))</f>
        <v>112653</v>
      </c>
      <c r="AB34" s="51"/>
    </row>
    <row r="35" spans="1:28" s="38" customFormat="1" ht="18.75" x14ac:dyDescent="0.3">
      <c r="A35" s="40"/>
      <c r="B35" s="173"/>
      <c r="C35" s="154"/>
      <c r="D35" s="121">
        <f>IFERROR(IF(OR(D34="",C34=0),"",ROUND((2*C34+1.96^2-(1.96*SQRT((1.96^2+4*C34*(1-(D34/100))))))/(2*($AA34+(1.96^2))),3))*100,"")</f>
        <v>18.5</v>
      </c>
      <c r="E35" s="122">
        <f>IFERROR(IF(OR(D34="",C34=0),"",ROUND((2*C34+1.96^2+(1.96*SQRT((1.96^2+4*C34*(1-(D34/100))))))/(2*($AA34+(1.96^2))),3))*100,"")</f>
        <v>19</v>
      </c>
      <c r="F35" s="154"/>
      <c r="G35" s="121">
        <f>IFERROR(IF(OR(G34="",F34=0),"",ROUND((2*F34+1.96^2-(1.96*SQRT((1.96^2+4*F34*(1-(G34/100))))))/(2*($AA34+(1.96^2))),3))*100,"")</f>
        <v>7.1</v>
      </c>
      <c r="H35" s="121">
        <f>IFERROR(IF(OR(G34="",F34=0),"",ROUND((2*F34+1.96^2+(1.96*SQRT((1.96^2+4*F34*(1-(G34/100))))))/(2*($AA34+(1.96^2))),3))*100,"")</f>
        <v>7.3999999999999995</v>
      </c>
      <c r="I35" s="154"/>
      <c r="J35" s="121">
        <f>IFERROR(IF(OR(J34="",I34=0),"",ROUND((2*I34+1.96^2-(1.96*SQRT((1.96^2+4*I34*(1-(J34/100))))))/(2*($AA34+(1.96^2))),3))*100,"")</f>
        <v>16.100000000000001</v>
      </c>
      <c r="K35" s="122">
        <f>IFERROR(IF(OR(J34="",I34=0),"",ROUND((2*I34+1.96^2+(1.96*SQRT((1.96^2+4*I34*(1-(J34/100))))))/(2*($AA34+(1.96^2))),3))*100,"")</f>
        <v>16.5</v>
      </c>
      <c r="L35" s="154"/>
      <c r="M35" s="121">
        <f>IFERROR(IF(OR(M34="",L34=0),"",ROUND((2*L34+1.96^2-(1.96*SQRT((1.96^2+4*L34*(1-(M34/100))))))/(2*($AA34+(1.96^2))),3))*100,"")</f>
        <v>15.4</v>
      </c>
      <c r="N35" s="121">
        <f>IFERROR(IF(OR(M34="",L34=0),"",ROUND((2*L34+1.96^2+(1.96*SQRT((1.96^2+4*L34*(1-(M34/100))))))/(2*($AA34+(1.96^2))),3))*100,"")</f>
        <v>15.8</v>
      </c>
      <c r="O35" s="154"/>
      <c r="P35" s="121">
        <f>IFERROR(IF(OR(P34="",O34=0),"",ROUND((2*O34+1.96^2-(1.96*SQRT((1.96^2+4*O34*(1-(P34/100))))))/(2*($AA34+(1.96^2))),3))*100,"")</f>
        <v>8.7999999999999989</v>
      </c>
      <c r="Q35" s="122">
        <f>IFERROR(IF(OR(P34="",O34=0),"",ROUND((2*O34+1.96^2+(1.96*SQRT((1.96^2+4*O34*(1-(P34/100))))))/(2*($AA34+(1.96^2))),3))*100,"")</f>
        <v>9.1999999999999993</v>
      </c>
      <c r="R35" s="154"/>
      <c r="S35" s="121">
        <f>IFERROR(IF(OR(S34="",R34=0),"",ROUND((2*R34+1.96^2-(1.96*SQRT((1.96^2+4*R34*(1-(S34/100))))))/(2*($AA34+(1.96^2))),3))*100,"")</f>
        <v>17.299999999999997</v>
      </c>
      <c r="T35" s="121">
        <f>IFERROR(IF(OR(S34="",R34=0),"",ROUND((2*R34+1.96^2+(1.96*SQRT((1.96^2+4*R34*(1-(S34/100))))))/(2*($AA34+(1.96^2))),3))*100,"")</f>
        <v>17.7</v>
      </c>
      <c r="U35" s="154"/>
      <c r="V35" s="121">
        <f>IFERROR(IF(OR(V34="",U34=0),"",ROUND((2*U34+1.96^2-(1.96*SQRT((1.96^2+4*U34*(1-(V34/100))))))/(2*($AA34+(1.96^2))),3))*100,"")</f>
        <v>4.3</v>
      </c>
      <c r="W35" s="122">
        <f>IFERROR(IF(OR(V34="",U34=0),"",ROUND((2*U34+1.96^2+(1.96*SQRT((1.96^2+4*U34*(1-(V34/100))))))/(2*($AA34+(1.96^2))),3))*100,"")</f>
        <v>4.5999999999999996</v>
      </c>
      <c r="X35" s="154"/>
      <c r="Y35" s="121">
        <f>IFERROR(IF(OR(Y34="",X34=0),"",ROUND((2*X34+1.96^2-(1.96*SQRT((1.96^2+4*X34*(1-(Y34/100))))))/(2*($AA34+(1.96^2))),3))*100,"")</f>
        <v>10.9</v>
      </c>
      <c r="Z35" s="121">
        <f>IFERROR(IF(OR(Y34="",X34=0),"",ROUND((2*X34+1.96^2+(1.96*SQRT((1.96^2+4*X34*(1-(Y34/100))))))/(2*($AA34+(1.96^2))),3))*100,"")</f>
        <v>11.3</v>
      </c>
      <c r="AA35" s="211"/>
    </row>
    <row r="36" spans="1:28" s="38" customFormat="1" ht="18.75" x14ac:dyDescent="0.3">
      <c r="A36" s="40">
        <v>4</v>
      </c>
      <c r="B36" s="171" t="s">
        <v>51</v>
      </c>
      <c r="C36" s="214">
        <f>IF(selection!$C$33="All 22 sites combined",SUMIFS('data '!F:F,'data '!D:D,0,'data '!E:E,0,'data '!C:C,0,'data '!B:B,$A36,'data '!A:A,"&lt;&gt;Other"),SUMIFS('data '!F:F,'data '!A:A,selection!$C$33,'data '!D:D,0,'data '!E:E,0,'data '!C:C,0,'data '!B:B,$A36))</f>
        <v>74677</v>
      </c>
      <c r="D36" s="206">
        <f>IF(C36=0,"",IFERROR(C36/$AA36*100,""))</f>
        <v>46.333730424639512</v>
      </c>
      <c r="E36" s="215"/>
      <c r="F36" s="214">
        <f>IF(selection!$C$33="All 22 sites combined",SUMIFS('data '!F:F,'data '!D:D,1,'data '!E:E,0,'data '!C:C,0,'data '!B:B,$A36,'data '!A:A,"&lt;&gt;Other"),SUMIFS('data '!F:F,'data '!A:A,selection!$C$33,'data '!D:D,1,'data '!E:E,0,'data '!C:C,0,'data '!B:B,$A36))</f>
        <v>29844</v>
      </c>
      <c r="G36" s="206">
        <f>IF(F36=0,"",IFERROR(F36/$AA36*100,""))</f>
        <v>18.516863971409425</v>
      </c>
      <c r="H36" s="215"/>
      <c r="I36" s="214">
        <f>IF(selection!$C$33="All 22 sites combined",SUMIFS('data '!F:F,'data '!D:D,0,'data '!E:E,1,'data '!C:C,0,'data '!B:B,$A36,'data '!A:A,"&lt;&gt;Other"),SUMIFS('data '!F:F,'data '!A:A,selection!$C$33,'data '!D:D,0,'data '!E:E,1,'data '!C:C,0,'data '!B:B,$A36))</f>
        <v>5809</v>
      </c>
      <c r="J36" s="206">
        <f>IF(I36=0,"",IFERROR(I36/$AA36*100,""))</f>
        <v>3.6042240587695131</v>
      </c>
      <c r="K36" s="215"/>
      <c r="L36" s="214">
        <f>IF(selection!$C$33="All 22 sites combined",SUMIFS('data '!F:F,'data '!D:D,0,'data '!E:E,0,'data '!C:C,1,'data '!B:B,$A36,'data '!A:A,"&lt;&gt;Other"),SUMIFS('data '!F:F,'data '!A:A,selection!$C$33,'data '!D:D,0,'data '!E:E,0,'data '!C:C,1,'data '!B:B,$A36))</f>
        <v>19113</v>
      </c>
      <c r="M36" s="206">
        <f>IF(L36=0,"",IFERROR(L36/$AA36*100,""))</f>
        <v>11.858759586032313</v>
      </c>
      <c r="N36" s="215"/>
      <c r="O36" s="214">
        <f>IF(selection!$C$33="All 22 sites combined",SUMIFS('data '!F:F,'data '!D:D,1,'data '!E:E,0,'data '!C:C,1,'data '!B:B,$A36,'data '!A:A,"&lt;&gt;Other"),SUMIFS('data '!F:F,'data '!A:A,selection!$C$33,'data '!D:D,1,'data '!E:E,0,'data '!C:C,1,'data '!B:B,$A36))</f>
        <v>17083</v>
      </c>
      <c r="P36" s="206">
        <f>IF(O36=0,"",IFERROR(O36/$AA36*100,""))</f>
        <v>10.599235599235598</v>
      </c>
      <c r="Q36" s="215"/>
      <c r="R36" s="214">
        <f>IF(selection!$C$33="All 22 sites combined",SUMIFS('data '!F:F,'data '!D:D,1,'data '!E:E,1,'data '!C:C,0,'data '!B:B,$A36,'data '!A:A,"&lt;&gt;Other"),SUMIFS('data '!F:F,'data '!A:A,selection!$C$33,'data '!D:D,1,'data '!E:E,1,'data '!C:C,0,'data '!B:B,$A36))</f>
        <v>7308</v>
      </c>
      <c r="S36" s="206">
        <f>IF(R36=0,"",IFERROR(R36/$AA36*100,""))</f>
        <v>4.5342863524681709</v>
      </c>
      <c r="T36" s="215"/>
      <c r="U36" s="214">
        <f>IF(selection!$C$33="All 22 sites combined",SUMIFS('data '!F:F,'data '!D:D,0,'data '!E:E,1,'data '!C:C,1,'data '!B:B,$A36,'data '!A:A,"&lt;&gt;Other"),SUMIFS('data '!F:F,'data '!A:A,selection!$C$33,'data '!D:D,0,'data '!E:E,1,'data '!C:C,1,'data '!B:B,$A36))</f>
        <v>3202</v>
      </c>
      <c r="V36" s="206">
        <f>IF(U36=0,"",IFERROR(U36/$AA36*100,""))</f>
        <v>1.9866974412428957</v>
      </c>
      <c r="W36" s="215"/>
      <c r="X36" s="214">
        <f>IF(selection!$C$33="All 22 sites combined",SUMIFS('data '!F:F,'data '!D:D,1,'data '!E:E,1,'data '!C:C,1,'data '!B:B,$A36,'data '!A:A,"&lt;&gt;Other"),SUMIFS('data '!F:F,'data '!A:A,selection!$C$33,'data '!D:D,1,'data '!E:E,1,'data '!C:C,1,'data '!B:B,$A36))</f>
        <v>4136</v>
      </c>
      <c r="Y36" s="206">
        <f>IF(X36=0,"",IFERROR(X36/$AA36*100,""))</f>
        <v>2.5662025662025663</v>
      </c>
      <c r="Z36" s="215"/>
      <c r="AA36" s="241">
        <f>IF(selection!$C$33="All 22 sites combined",SUMIFS('data '!F:F,'data '!B:B,$A36,'data '!A:A,"&lt;&gt;Other"),SUMIFS('data '!F:F,'data '!A:A,selection!$C$33,'data '!B:B,$A36,'data '!A:A,"&lt;&gt;Other"))</f>
        <v>161172</v>
      </c>
      <c r="AB36" s="51"/>
    </row>
    <row r="37" spans="1:28" s="38" customFormat="1" ht="18.75" x14ac:dyDescent="0.3">
      <c r="A37" s="40"/>
      <c r="B37" s="173"/>
      <c r="C37" s="154"/>
      <c r="D37" s="121">
        <f>IFERROR(IF(OR(D36="",C36=0),"",ROUND((2*C36+1.96^2-(1.96*SQRT((1.96^2+4*C36*(1-(D36/100))))))/(2*($AA36+(1.96^2))),3))*100,"")</f>
        <v>46.1</v>
      </c>
      <c r="E37" s="122">
        <f>IFERROR(IF(OR(D36="",C36=0),"",ROUND((2*C36+1.96^2+(1.96*SQRT((1.96^2+4*C36*(1-(D36/100))))))/(2*($AA36+(1.96^2))),3))*100,"")</f>
        <v>46.6</v>
      </c>
      <c r="F37" s="154"/>
      <c r="G37" s="121">
        <f>IFERROR(IF(OR(G36="",F36=0),"",ROUND((2*F36+1.96^2-(1.96*SQRT((1.96^2+4*F36*(1-(G36/100))))))/(2*($AA36+(1.96^2))),3))*100,"")</f>
        <v>18.3</v>
      </c>
      <c r="H37" s="121">
        <f>IFERROR(IF(OR(G36="",F36=0),"",ROUND((2*F36+1.96^2+(1.96*SQRT((1.96^2+4*F36*(1-(G36/100))))))/(2*($AA36+(1.96^2))),3))*100,"")</f>
        <v>18.7</v>
      </c>
      <c r="I37" s="154"/>
      <c r="J37" s="121">
        <f>IFERROR(IF(OR(J36="",I36=0),"",ROUND((2*I36+1.96^2-(1.96*SQRT((1.96^2+4*I36*(1-(J36/100))))))/(2*($AA36+(1.96^2))),3))*100,"")</f>
        <v>3.5000000000000004</v>
      </c>
      <c r="K37" s="122">
        <f>IFERROR(IF(OR(J36="",I36=0),"",ROUND((2*I36+1.96^2+(1.96*SQRT((1.96^2+4*I36*(1-(J36/100))))))/(2*($AA36+(1.96^2))),3))*100,"")</f>
        <v>3.6999999999999997</v>
      </c>
      <c r="L37" s="154"/>
      <c r="M37" s="121">
        <f>IFERROR(IF(OR(M36="",L36=0),"",ROUND((2*L36+1.96^2-(1.96*SQRT((1.96^2+4*L36*(1-(M36/100))))))/(2*($AA36+(1.96^2))),3))*100,"")</f>
        <v>11.700000000000001</v>
      </c>
      <c r="N37" s="121">
        <f>IFERROR(IF(OR(M36="",L36=0),"",ROUND((2*L36+1.96^2+(1.96*SQRT((1.96^2+4*L36*(1-(M36/100))))))/(2*($AA36+(1.96^2))),3))*100,"")</f>
        <v>12</v>
      </c>
      <c r="O37" s="154"/>
      <c r="P37" s="121">
        <f>IFERROR(IF(OR(P36="",O36=0),"",ROUND((2*O36+1.96^2-(1.96*SQRT((1.96^2+4*O36*(1-(P36/100))))))/(2*($AA36+(1.96^2))),3))*100,"")</f>
        <v>10.4</v>
      </c>
      <c r="Q37" s="122">
        <f>IFERROR(IF(OR(P36="",O36=0),"",ROUND((2*O36+1.96^2+(1.96*SQRT((1.96^2+4*O36*(1-(P36/100))))))/(2*($AA36+(1.96^2))),3))*100,"")</f>
        <v>10.8</v>
      </c>
      <c r="R37" s="154"/>
      <c r="S37" s="121">
        <f>IFERROR(IF(OR(S36="",R36=0),"",ROUND((2*R36+1.96^2-(1.96*SQRT((1.96^2+4*R36*(1-(S36/100))))))/(2*($AA36+(1.96^2))),3))*100,"")</f>
        <v>4.3999999999999995</v>
      </c>
      <c r="T37" s="121">
        <f>IFERROR(IF(OR(S36="",R36=0),"",ROUND((2*R36+1.96^2+(1.96*SQRT((1.96^2+4*R36*(1-(S36/100))))))/(2*($AA36+(1.96^2))),3))*100,"")</f>
        <v>4.5999999999999996</v>
      </c>
      <c r="U37" s="154"/>
      <c r="V37" s="121">
        <f>IFERROR(IF(OR(V36="",U36=0),"",ROUND((2*U36+1.96^2-(1.96*SQRT((1.96^2+4*U36*(1-(V36/100))))))/(2*($AA36+(1.96^2))),3))*100,"")</f>
        <v>1.9</v>
      </c>
      <c r="W37" s="122">
        <f>IFERROR(IF(OR(V36="",U36=0),"",ROUND((2*U36+1.96^2+(1.96*SQRT((1.96^2+4*U36*(1-(V36/100))))))/(2*($AA36+(1.96^2))),3))*100,"")</f>
        <v>2.1</v>
      </c>
      <c r="X37" s="154"/>
      <c r="Y37" s="121">
        <f>IFERROR(IF(OR(Y36="",X36=0),"",ROUND((2*X36+1.96^2-(1.96*SQRT((1.96^2+4*X36*(1-(Y36/100))))))/(2*($AA36+(1.96^2))),3))*100,"")</f>
        <v>2.5</v>
      </c>
      <c r="Z37" s="121">
        <f>IFERROR(IF(OR(Y36="",X36=0),"",ROUND((2*X36+1.96^2+(1.96*SQRT((1.96^2+4*X36*(1-(Y36/100))))))/(2*($AA36+(1.96^2))),3))*100,"")</f>
        <v>2.6</v>
      </c>
      <c r="AA37" s="211"/>
    </row>
    <row r="38" spans="1:28" s="38" customFormat="1" ht="18.75" x14ac:dyDescent="0.3">
      <c r="A38" s="40" t="s">
        <v>3</v>
      </c>
      <c r="B38" s="171" t="s">
        <v>52</v>
      </c>
      <c r="C38" s="214">
        <f>IF(selection!$C$33="All 22 sites combined",SUMIFS('data '!F:F,'data '!D:D,0,'data '!E:E,0,'data '!C:C,0,'data '!B:B,$A38,'data '!A:A,"&lt;&gt;Other"),SUMIFS('data '!F:F,'data '!A:A,selection!$C$33,'data '!D:D,0,'data '!E:E,0,'data '!C:C,0,'data '!B:B,$A38))</f>
        <v>71678</v>
      </c>
      <c r="D38" s="206">
        <f>IF(C38=0,"",IFERROR(C38/$AA38*100,""))</f>
        <v>63.469490760008149</v>
      </c>
      <c r="E38" s="215"/>
      <c r="F38" s="214">
        <f>IF(selection!$C$33="All 22 sites combined",SUMIFS('data '!F:F,'data '!D:D,1,'data '!E:E,0,'data '!C:C,0,'data '!B:B,$A38,'data '!A:A,"&lt;&gt;Other"),SUMIFS('data '!F:F,'data '!A:A,selection!$C$33,'data '!D:D,1,'data '!E:E,0,'data '!C:C,0,'data '!B:B,$A38))</f>
        <v>5857</v>
      </c>
      <c r="G38" s="206">
        <f>IF(F38=0,"",IFERROR(F38/$AA38*100,""))</f>
        <v>5.1862608803449834</v>
      </c>
      <c r="H38" s="215"/>
      <c r="I38" s="214">
        <f>IF(selection!$C$33="All 22 sites combined",SUMIFS('data '!F:F,'data '!D:D,0,'data '!E:E,1,'data '!C:C,0,'data '!B:B,$A38,'data '!A:A,"&lt;&gt;Other"),SUMIFS('data '!F:F,'data '!A:A,selection!$C$33,'data '!D:D,0,'data '!E:E,1,'data '!C:C,0,'data '!B:B,$A38))</f>
        <v>14283</v>
      </c>
      <c r="J38" s="206">
        <f>IF(I38=0,"",IFERROR(I38/$AA38*100,""))</f>
        <v>12.647321863405736</v>
      </c>
      <c r="K38" s="215"/>
      <c r="L38" s="214">
        <f>IF(selection!$C$33="All 22 sites combined",SUMIFS('data '!F:F,'data '!D:D,0,'data '!E:E,0,'data '!C:C,1,'data '!B:B,$A38,'data '!A:A,"&lt;&gt;Other"),SUMIFS('data '!F:F,'data '!A:A,selection!$C$33,'data '!D:D,0,'data '!E:E,0,'data '!C:C,1,'data '!B:B,$A38))</f>
        <v>7173</v>
      </c>
      <c r="M38" s="206">
        <f>IF(L38=0,"",IFERROR(L38/$AA38*100,""))</f>
        <v>6.351553576014096</v>
      </c>
      <c r="N38" s="215"/>
      <c r="O38" s="214">
        <f>IF(selection!$C$33="All 22 sites combined",SUMIFS('data '!F:F,'data '!D:D,1,'data '!E:E,0,'data '!C:C,1,'data '!B:B,$A38,'data '!A:A,"&lt;&gt;Other"),SUMIFS('data '!F:F,'data '!A:A,selection!$C$33,'data '!D:D,1,'data '!E:E,0,'data '!C:C,1,'data '!B:B,$A38))</f>
        <v>3240</v>
      </c>
      <c r="P38" s="206">
        <f>IF(O38=0,"",IFERROR(O38/$AA38*100,""))</f>
        <v>2.8689577005835321</v>
      </c>
      <c r="Q38" s="215"/>
      <c r="R38" s="214">
        <f>IF(selection!$C$33="All 22 sites combined",SUMIFS('data '!F:F,'data '!D:D,1,'data '!E:E,1,'data '!C:C,0,'data '!B:B,$A38,'data '!A:A,"&lt;&gt;Other"),SUMIFS('data '!F:F,'data '!A:A,selection!$C$33,'data '!D:D,1,'data '!E:E,1,'data '!C:C,0,'data '!B:B,$A38))</f>
        <v>4053</v>
      </c>
      <c r="S38" s="206">
        <f>IF(R38=0,"",IFERROR(R38/$AA38*100,""))</f>
        <v>3.5888535680447697</v>
      </c>
      <c r="T38" s="215"/>
      <c r="U38" s="214">
        <f>IF(selection!$C$33="All 22 sites combined",SUMIFS('data '!F:F,'data '!D:D,0,'data '!E:E,1,'data '!C:C,1,'data '!B:B,$A38,'data '!A:A,"&lt;&gt;Other"),SUMIFS('data '!F:F,'data '!A:A,selection!$C$33,'data '!D:D,0,'data '!E:E,1,'data '!C:C,1,'data '!B:B,$A38))</f>
        <v>3047</v>
      </c>
      <c r="V38" s="206">
        <f>IF(U38=0,"",IFERROR(U38/$AA38*100,""))</f>
        <v>2.6980599116290191</v>
      </c>
      <c r="W38" s="215"/>
      <c r="X38" s="214">
        <f>IF(selection!$C$33="All 22 sites combined",SUMIFS('data '!F:F,'data '!D:D,1,'data '!E:E,1,'data '!C:C,1,'data '!B:B,$A38,'data '!A:A,"&lt;&gt;Other"),SUMIFS('data '!F:F,'data '!A:A,selection!$C$33,'data '!D:D,1,'data '!E:E,1,'data '!C:C,1,'data '!B:B,$A38))</f>
        <v>3602</v>
      </c>
      <c r="Y38" s="206">
        <f>IF(X38=0,"",IFERROR(X38/$AA38*100,""))</f>
        <v>3.189501739969717</v>
      </c>
      <c r="Z38" s="215"/>
      <c r="AA38" s="241">
        <f>IF(selection!$C$33="All 22 sites combined",SUMIFS('data '!F:F,'data '!B:B,$A38,'data '!A:A,"&lt;&gt;Other"),SUMIFS('data '!F:F,'data '!A:A,selection!$C$33,'data '!B:B,$A38,'data '!A:A,"&lt;&gt;Other"))</f>
        <v>112933</v>
      </c>
      <c r="AB38" s="51"/>
    </row>
    <row r="39" spans="1:28" s="38" customFormat="1" ht="19.5" thickBot="1" x14ac:dyDescent="0.35">
      <c r="A39" s="40"/>
      <c r="B39" s="250"/>
      <c r="C39" s="210"/>
      <c r="D39" s="123">
        <f>IFERROR(IF(OR(D38="",C38=0),"",ROUND((2*C38+1.96^2-(1.96*SQRT((1.96^2+4*C38*(1-(D38/100))))))/(2*($AA38+(1.96^2))),3))*100,"")</f>
        <v>63.2</v>
      </c>
      <c r="E39" s="124">
        <f>IFERROR(IF(OR(D38="",C38=0),"",ROUND((2*C38+1.96^2+(1.96*SQRT((1.96^2+4*C38*(1-(D38/100))))))/(2*($AA38+(1.96^2))),3))*100,"")</f>
        <v>63.7</v>
      </c>
      <c r="F39" s="210"/>
      <c r="G39" s="123">
        <f>IFERROR(IF(OR(G38="",F38=0),"",ROUND((2*F38+1.96^2-(1.96*SQRT((1.96^2+4*F38*(1-(G38/100))))))/(2*($AA38+(1.96^2))),3))*100,"")</f>
        <v>5.0999999999999996</v>
      </c>
      <c r="H39" s="123">
        <f>IFERROR(IF(OR(G38="",F38=0),"",ROUND((2*F38+1.96^2+(1.96*SQRT((1.96^2+4*F38*(1-(G38/100))))))/(2*($AA38+(1.96^2))),3))*100,"")</f>
        <v>5.3</v>
      </c>
      <c r="I39" s="210"/>
      <c r="J39" s="123">
        <f>IFERROR(IF(OR(J38="",I38=0),"",ROUND((2*I38+1.96^2-(1.96*SQRT((1.96^2+4*I38*(1-(J38/100))))))/(2*($AA38+(1.96^2))),3))*100,"")</f>
        <v>12.5</v>
      </c>
      <c r="K39" s="124">
        <f>IFERROR(IF(OR(J38="",I38=0),"",ROUND((2*I38+1.96^2+(1.96*SQRT((1.96^2+4*I38*(1-(J38/100))))))/(2*($AA38+(1.96^2))),3))*100,"")</f>
        <v>12.8</v>
      </c>
      <c r="L39" s="210"/>
      <c r="M39" s="123">
        <f>IFERROR(IF(OR(M38="",L38=0),"",ROUND((2*L38+1.96^2-(1.96*SQRT((1.96^2+4*L38*(1-(M38/100))))))/(2*($AA38+(1.96^2))),3))*100,"")</f>
        <v>6.2</v>
      </c>
      <c r="N39" s="123">
        <f>IFERROR(IF(OR(M38="",L38=0),"",ROUND((2*L38+1.96^2+(1.96*SQRT((1.96^2+4*L38*(1-(M38/100))))))/(2*($AA38+(1.96^2))),3))*100,"")</f>
        <v>6.5</v>
      </c>
      <c r="O39" s="210"/>
      <c r="P39" s="123">
        <f>IFERROR(IF(OR(P38="",O38=0),"",ROUND((2*O38+1.96^2-(1.96*SQRT((1.96^2+4*O38*(1-(P38/100))))))/(2*($AA38+(1.96^2))),3))*100,"")</f>
        <v>2.8000000000000003</v>
      </c>
      <c r="Q39" s="124">
        <f>IFERROR(IF(OR(P38="",O38=0),"",ROUND((2*O38+1.96^2+(1.96*SQRT((1.96^2+4*O38*(1-(P38/100))))))/(2*($AA38+(1.96^2))),3))*100,"")</f>
        <v>3</v>
      </c>
      <c r="R39" s="210"/>
      <c r="S39" s="123">
        <f>IFERROR(IF(OR(S38="",R38=0),"",ROUND((2*R38+1.96^2-(1.96*SQRT((1.96^2+4*R38*(1-(S38/100))))))/(2*($AA38+(1.96^2))),3))*100,"")</f>
        <v>3.5000000000000004</v>
      </c>
      <c r="T39" s="123">
        <f>IFERROR(IF(OR(S38="",R38=0),"",ROUND((2*R38+1.96^2+(1.96*SQRT((1.96^2+4*R38*(1-(S38/100))))))/(2*($AA38+(1.96^2))),3))*100,"")</f>
        <v>3.6999999999999997</v>
      </c>
      <c r="U39" s="210"/>
      <c r="V39" s="123">
        <f>IFERROR(IF(OR(V38="",U38=0),"",ROUND((2*U38+1.96^2-(1.96*SQRT((1.96^2+4*U38*(1-(V38/100))))))/(2*($AA38+(1.96^2))),3))*100,"")</f>
        <v>2.6</v>
      </c>
      <c r="W39" s="124">
        <f>IFERROR(IF(OR(V38="",U38=0),"",ROUND((2*U38+1.96^2+(1.96*SQRT((1.96^2+4*U38*(1-(V38/100))))))/(2*($AA38+(1.96^2))),3))*100,"")</f>
        <v>2.8000000000000003</v>
      </c>
      <c r="X39" s="210"/>
      <c r="Y39" s="123">
        <f>IFERROR(IF(OR(Y38="",X38=0),"",ROUND((2*X38+1.96^2-(1.96*SQRT((1.96^2+4*X38*(1-(Y38/100))))))/(2*($AA38+(1.96^2))),3))*100,"")</f>
        <v>3.1</v>
      </c>
      <c r="Z39" s="123">
        <f>IFERROR(IF(OR(Y38="",X38=0),"",ROUND((2*X38+1.96^2+(1.96*SQRT((1.96^2+4*X38*(1-(Y38/100))))))/(2*($AA38+(1.96^2))),3))*100,"")</f>
        <v>3.3000000000000003</v>
      </c>
      <c r="AA39" s="208"/>
    </row>
    <row r="40" spans="1:28" ht="28.5" customHeight="1" x14ac:dyDescent="0.25">
      <c r="B40" s="239" t="s">
        <v>247</v>
      </c>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row>
    <row r="41" spans="1:28" s="1" customFormat="1" ht="24" customHeight="1" x14ac:dyDescent="0.25">
      <c r="B41" s="2"/>
      <c r="C41" s="2"/>
      <c r="D41" s="2"/>
      <c r="E41" s="2"/>
      <c r="F41" s="2"/>
      <c r="I41" s="2"/>
      <c r="L41" s="2"/>
      <c r="O41" s="2"/>
      <c r="R41" s="2"/>
      <c r="U41" s="2"/>
      <c r="X41" s="2"/>
      <c r="AA41" s="2"/>
    </row>
    <row r="42" spans="1:28" s="1" customFormat="1" ht="19.5" customHeight="1" x14ac:dyDescent="0.25">
      <c r="B42" s="19" t="s">
        <v>35</v>
      </c>
      <c r="C42" s="2"/>
      <c r="D42" s="2"/>
      <c r="E42" s="2"/>
    </row>
    <row r="43" spans="1:28" s="1" customFormat="1" ht="19.5" customHeight="1" x14ac:dyDescent="0.25">
      <c r="C43" s="238" t="s">
        <v>174</v>
      </c>
      <c r="D43" s="238"/>
      <c r="E43" s="238"/>
      <c r="F43" s="189" t="s">
        <v>34</v>
      </c>
      <c r="G43" s="189"/>
      <c r="H43" s="189"/>
      <c r="I43" s="189" t="s">
        <v>33</v>
      </c>
      <c r="J43" s="189"/>
      <c r="K43" s="189"/>
      <c r="L43" s="189" t="s">
        <v>32</v>
      </c>
      <c r="M43" s="189"/>
      <c r="N43" s="189"/>
      <c r="O43" s="189" t="s">
        <v>31</v>
      </c>
      <c r="P43" s="189"/>
      <c r="Q43" s="189"/>
      <c r="R43" s="240" t="s">
        <v>30</v>
      </c>
      <c r="S43" s="240"/>
      <c r="T43" s="240"/>
      <c r="U43" s="240" t="s">
        <v>29</v>
      </c>
      <c r="V43" s="240"/>
      <c r="W43" s="240"/>
      <c r="X43" s="240" t="s">
        <v>28</v>
      </c>
      <c r="Y43" s="240"/>
      <c r="Z43" s="240"/>
    </row>
    <row r="44" spans="1:28" s="1" customFormat="1" ht="19.5" customHeight="1" x14ac:dyDescent="0.25">
      <c r="B44" s="56" t="s">
        <v>127</v>
      </c>
      <c r="C44" s="21" t="s">
        <v>27</v>
      </c>
      <c r="D44" s="21" t="s">
        <v>26</v>
      </c>
      <c r="E44" s="21" t="s">
        <v>25</v>
      </c>
      <c r="F44" s="21" t="s">
        <v>27</v>
      </c>
      <c r="G44" s="21" t="s">
        <v>26</v>
      </c>
      <c r="H44" s="21" t="s">
        <v>25</v>
      </c>
      <c r="I44" s="21" t="s">
        <v>27</v>
      </c>
      <c r="J44" s="21" t="s">
        <v>26</v>
      </c>
      <c r="K44" s="21" t="s">
        <v>25</v>
      </c>
      <c r="L44" s="21" t="s">
        <v>27</v>
      </c>
      <c r="M44" s="21" t="s">
        <v>26</v>
      </c>
      <c r="N44" s="21" t="s">
        <v>25</v>
      </c>
      <c r="O44" s="21" t="s">
        <v>27</v>
      </c>
      <c r="P44" s="21" t="s">
        <v>26</v>
      </c>
      <c r="Q44" s="21" t="s">
        <v>25</v>
      </c>
      <c r="R44" s="21" t="s">
        <v>27</v>
      </c>
      <c r="S44" s="21" t="s">
        <v>26</v>
      </c>
      <c r="T44" s="21" t="s">
        <v>25</v>
      </c>
      <c r="U44" s="21" t="s">
        <v>27</v>
      </c>
      <c r="V44" s="21" t="s">
        <v>26</v>
      </c>
      <c r="W44" s="21" t="s">
        <v>25</v>
      </c>
      <c r="X44" s="21" t="s">
        <v>27</v>
      </c>
      <c r="Y44" s="21" t="s">
        <v>26</v>
      </c>
      <c r="Z44" s="21" t="s">
        <v>25</v>
      </c>
    </row>
    <row r="45" spans="1:28" s="1" customFormat="1" ht="19.5" customHeight="1" x14ac:dyDescent="0.25">
      <c r="B45" s="54" t="s">
        <v>57</v>
      </c>
      <c r="C45" s="53">
        <f>D28</f>
        <v>33.016154302380855</v>
      </c>
      <c r="D45" s="53">
        <f>D28-D29</f>
        <v>0.11615430238085622</v>
      </c>
      <c r="E45" s="53">
        <f>E29-D28</f>
        <v>8.384569761914662E-2</v>
      </c>
      <c r="F45" s="53">
        <f>G28</f>
        <v>6.8013504761275625</v>
      </c>
      <c r="G45" s="53">
        <f>G28-G29</f>
        <v>0.10135047612756232</v>
      </c>
      <c r="H45" s="53">
        <f>H29-G28</f>
        <v>9.8649523872437861E-2</v>
      </c>
      <c r="I45" s="53">
        <f>J28</f>
        <v>21.476792461229817</v>
      </c>
      <c r="J45" s="53">
        <f>J28-J29</f>
        <v>7.6792461229818088E-2</v>
      </c>
      <c r="K45" s="53">
        <f>K29-J28</f>
        <v>0.12320753877018475</v>
      </c>
      <c r="L45" s="53">
        <f>M28</f>
        <v>10.132161120820509</v>
      </c>
      <c r="M45" s="53">
        <f>M28-M29</f>
        <v>3.2161120820507705E-2</v>
      </c>
      <c r="N45" s="53">
        <f>N29-M28</f>
        <v>6.7838879179490164E-2</v>
      </c>
      <c r="O45" s="53">
        <f>P28</f>
        <v>5.1872126971179604</v>
      </c>
      <c r="P45" s="53">
        <f>P28-P29</f>
        <v>8.7212697117960758E-2</v>
      </c>
      <c r="Q45" s="53">
        <f>Q29-P28</f>
        <v>1.2787302882039775E-2</v>
      </c>
      <c r="R45" s="53">
        <f>S28</f>
        <v>7.813058719287941</v>
      </c>
      <c r="S45" s="53">
        <f>S28-S29</f>
        <v>1.3058719287941223E-2</v>
      </c>
      <c r="T45" s="53">
        <f>T29-S28</f>
        <v>8.694128071205931E-2</v>
      </c>
      <c r="U45" s="53">
        <f>V28</f>
        <v>8.7038502355865681</v>
      </c>
      <c r="V45" s="53">
        <f>V28-V29</f>
        <v>0.10385023558656847</v>
      </c>
      <c r="W45" s="53">
        <f>W29-V28</f>
        <v>9.6149764413430816E-2</v>
      </c>
      <c r="X45" s="53">
        <f>Y28</f>
        <v>6.8694199874487865</v>
      </c>
      <c r="Y45" s="53">
        <f>Y28-Y29</f>
        <v>6.9419987448785747E-2</v>
      </c>
      <c r="Z45" s="53">
        <f>Z29-Y28</f>
        <v>3.0580012551213898E-2</v>
      </c>
    </row>
    <row r="46" spans="1:28" s="1" customFormat="1" ht="19.5" customHeight="1" x14ac:dyDescent="0.25">
      <c r="B46" s="54">
        <v>1</v>
      </c>
      <c r="C46" s="53">
        <f>D30</f>
        <v>22.026908404321684</v>
      </c>
      <c r="D46" s="53">
        <f>D30-D31</f>
        <v>0.22690840432168358</v>
      </c>
      <c r="E46" s="53">
        <f>E31-D30</f>
        <v>0.173091595678315</v>
      </c>
      <c r="F46" s="53">
        <f>G30</f>
        <v>0.65697581335261934</v>
      </c>
      <c r="G46" s="53">
        <f>G30-G31</f>
        <v>5.6975813352619364E-2</v>
      </c>
      <c r="H46" s="53">
        <f>H31-G30</f>
        <v>4.3024186647380724E-2</v>
      </c>
      <c r="I46" s="53">
        <f>J30</f>
        <v>40.847885255585673</v>
      </c>
      <c r="J46" s="53">
        <f>J30-J31</f>
        <v>0.24788525558567187</v>
      </c>
      <c r="K46" s="53">
        <f>K31-J30</f>
        <v>0.25211474441432102</v>
      </c>
      <c r="L46" s="53">
        <f>M30</f>
        <v>7.1522030772967931</v>
      </c>
      <c r="M46" s="53">
        <f>M30-M31</f>
        <v>0.15220307729679217</v>
      </c>
      <c r="N46" s="53">
        <f>N31-M30</f>
        <v>0.14779692270320677</v>
      </c>
      <c r="O46" s="53">
        <f>P30</f>
        <v>0.69396520788591809</v>
      </c>
      <c r="P46" s="53">
        <f>P30-P31</f>
        <v>-6.0347921140819771E-3</v>
      </c>
      <c r="Q46" s="53">
        <f>Q31-P30</f>
        <v>6.0347921140819771E-3</v>
      </c>
      <c r="R46" s="53">
        <f>S30</f>
        <v>5.4689095857739893</v>
      </c>
      <c r="S46" s="53">
        <f>S30-S31</f>
        <v>6.8909585773988979E-2</v>
      </c>
      <c r="T46" s="53">
        <f>T31-S30</f>
        <v>0.1310904142260112</v>
      </c>
      <c r="U46" s="53">
        <f>V30</f>
        <v>18.683508802923818</v>
      </c>
      <c r="V46" s="53">
        <f>V30-V31</f>
        <v>0.18350880292381788</v>
      </c>
      <c r="W46" s="53">
        <f>W31-V30</f>
        <v>0.2164911970761807</v>
      </c>
      <c r="X46" s="53">
        <f>Y30</f>
        <v>4.4696438528595017</v>
      </c>
      <c r="Y46" s="53">
        <f>Y30-Y31</f>
        <v>6.9643852859502253E-2</v>
      </c>
      <c r="Z46" s="53">
        <f>Z31-Y30</f>
        <v>0.13035614714049792</v>
      </c>
    </row>
    <row r="47" spans="1:28" s="1" customFormat="1" ht="19.5" customHeight="1" x14ac:dyDescent="0.25">
      <c r="B47" s="54">
        <v>2</v>
      </c>
      <c r="C47" s="53">
        <f>D32</f>
        <v>17.547642772622531</v>
      </c>
      <c r="D47" s="53">
        <f>D32-D33</f>
        <v>0.24764277262253387</v>
      </c>
      <c r="E47" s="53">
        <f>E33-D32</f>
        <v>0.25235722737746968</v>
      </c>
      <c r="F47" s="53">
        <f>G32</f>
        <v>1.7679205331008283</v>
      </c>
      <c r="G47" s="53">
        <f>G32-G33</f>
        <v>6.7920533100828129E-2</v>
      </c>
      <c r="H47" s="53">
        <f>H33-G32</f>
        <v>3.2079466899171516E-2</v>
      </c>
      <c r="I47" s="53">
        <f>J32</f>
        <v>28.869807560565487</v>
      </c>
      <c r="J47" s="53">
        <f>J32-J33</f>
        <v>0.26980756056548927</v>
      </c>
      <c r="K47" s="53">
        <f>K33-J32</f>
        <v>0.23019243943451073</v>
      </c>
      <c r="L47" s="53">
        <f>M32</f>
        <v>10.667465902721554</v>
      </c>
      <c r="M47" s="53">
        <f>M32-M33</f>
        <v>0.16746590272155437</v>
      </c>
      <c r="N47" s="53">
        <f>N33-M32</f>
        <v>0.13253409727844634</v>
      </c>
      <c r="O47" s="53">
        <f>P32</f>
        <v>3.4377530049199723</v>
      </c>
      <c r="P47" s="53">
        <f>P32-P33</f>
        <v>0.137753004919972</v>
      </c>
      <c r="Q47" s="53">
        <f>Q33-P32</f>
        <v>6.2246995080028178E-2</v>
      </c>
      <c r="R47" s="53">
        <f>S32</f>
        <v>10.433922899669925</v>
      </c>
      <c r="S47" s="53">
        <f>S32-S33</f>
        <v>0.13392289966992621</v>
      </c>
      <c r="T47" s="53">
        <f>T33-S32</f>
        <v>0.1660771003300745</v>
      </c>
      <c r="U47" s="53">
        <f>V32</f>
        <v>12.073394781092359</v>
      </c>
      <c r="V47" s="53">
        <f>V32-V33</f>
        <v>0.17339478109236062</v>
      </c>
      <c r="W47" s="53">
        <f>W33-V32</f>
        <v>0.22660521890764151</v>
      </c>
      <c r="X47" s="53">
        <f>Y32</f>
        <v>15.202092545307341</v>
      </c>
      <c r="Y47" s="53">
        <f>Y32-Y33</f>
        <v>0.202092545307341</v>
      </c>
      <c r="Z47" s="53">
        <f>Z33-Y32</f>
        <v>0.19790745469265936</v>
      </c>
    </row>
    <row r="48" spans="1:28" s="1" customFormat="1" x14ac:dyDescent="0.25">
      <c r="B48" s="54">
        <v>3</v>
      </c>
      <c r="C48" s="53">
        <f>D34</f>
        <v>18.741622504504985</v>
      </c>
      <c r="D48" s="53">
        <f>D34-D35</f>
        <v>0.2416225045049849</v>
      </c>
      <c r="E48" s="53">
        <f>E35-D34</f>
        <v>0.2583774954950151</v>
      </c>
      <c r="F48" s="53">
        <f>G34</f>
        <v>7.278101781577055</v>
      </c>
      <c r="G48" s="53">
        <f>G34-G35</f>
        <v>0.17810178157705536</v>
      </c>
      <c r="H48" s="53">
        <f>H35-G34</f>
        <v>0.12189821842294446</v>
      </c>
      <c r="I48" s="53">
        <f>J34</f>
        <v>16.321802348805626</v>
      </c>
      <c r="J48" s="53">
        <f>J34-J35</f>
        <v>0.22180234880562466</v>
      </c>
      <c r="K48" s="53">
        <f>K35-J34</f>
        <v>0.17819765119437392</v>
      </c>
      <c r="L48" s="53">
        <f>M34</f>
        <v>15.632961394725395</v>
      </c>
      <c r="M48" s="53">
        <f>M34-M35</f>
        <v>0.23296139472539501</v>
      </c>
      <c r="N48" s="53">
        <f>N35-M34</f>
        <v>0.16703860527460535</v>
      </c>
      <c r="O48" s="53">
        <f>P34</f>
        <v>8.9877766237916425</v>
      </c>
      <c r="P48" s="53">
        <f>P34-P35</f>
        <v>0.18777662379164362</v>
      </c>
      <c r="Q48" s="53">
        <f>Q35-P34</f>
        <v>0.21222337620835674</v>
      </c>
      <c r="R48" s="53">
        <f>S34</f>
        <v>17.519284883669322</v>
      </c>
      <c r="S48" s="53">
        <f>S34-S35</f>
        <v>0.21928488366932442</v>
      </c>
      <c r="T48" s="53">
        <f>T35-S34</f>
        <v>0.18071511633067772</v>
      </c>
      <c r="U48" s="53">
        <f>V34</f>
        <v>4.4463973440565274</v>
      </c>
      <c r="V48" s="53">
        <f>V34-V35</f>
        <v>0.1463973440565276</v>
      </c>
      <c r="W48" s="53">
        <f>W35-V34</f>
        <v>0.15360265594347222</v>
      </c>
      <c r="X48" s="53">
        <f>Y34</f>
        <v>11.072053118869448</v>
      </c>
      <c r="Y48" s="53">
        <f>Y34-Y35</f>
        <v>0.17205311886944763</v>
      </c>
      <c r="Z48" s="53">
        <f>Z35-Y34</f>
        <v>0.22794688113055273</v>
      </c>
    </row>
    <row r="49" spans="1:35" s="1" customFormat="1" x14ac:dyDescent="0.25">
      <c r="B49" s="54">
        <v>4</v>
      </c>
      <c r="C49" s="53">
        <f>D36</f>
        <v>46.333730424639512</v>
      </c>
      <c r="D49" s="53">
        <f>D36-D37</f>
        <v>0.23373042463951066</v>
      </c>
      <c r="E49" s="53">
        <f>E37-D36</f>
        <v>0.26626957536048934</v>
      </c>
      <c r="F49" s="53">
        <f>G36</f>
        <v>18.516863971409425</v>
      </c>
      <c r="G49" s="53">
        <f>G36-G37</f>
        <v>0.21686397140942404</v>
      </c>
      <c r="H49" s="53">
        <f>H37-G36</f>
        <v>0.18313602859057454</v>
      </c>
      <c r="I49" s="53">
        <f>J36</f>
        <v>3.6042240587695131</v>
      </c>
      <c r="J49" s="53">
        <f>J36-J37</f>
        <v>0.10422405876951268</v>
      </c>
      <c r="K49" s="53">
        <f>K37-J36</f>
        <v>9.5775941230486605E-2</v>
      </c>
      <c r="L49" s="53">
        <f>M36</f>
        <v>11.858759586032313</v>
      </c>
      <c r="M49" s="53">
        <f>M36-M37</f>
        <v>0.15875958603231233</v>
      </c>
      <c r="N49" s="53">
        <f>N37-M36</f>
        <v>0.14124041396768661</v>
      </c>
      <c r="O49" s="53">
        <f>P36</f>
        <v>10.599235599235598</v>
      </c>
      <c r="P49" s="53">
        <f>P36-P37</f>
        <v>0.19923559923559786</v>
      </c>
      <c r="Q49" s="53">
        <f>Q37-P36</f>
        <v>0.2007644007644025</v>
      </c>
      <c r="R49" s="53">
        <f>S36</f>
        <v>4.5342863524681709</v>
      </c>
      <c r="S49" s="53">
        <f>S36-S37</f>
        <v>0.13428635246817144</v>
      </c>
      <c r="T49" s="53">
        <f>T37-S36</f>
        <v>6.5713647531828734E-2</v>
      </c>
      <c r="U49" s="53">
        <f>V36</f>
        <v>1.9866974412428957</v>
      </c>
      <c r="V49" s="53">
        <f>V36-V37</f>
        <v>8.6697441242895801E-2</v>
      </c>
      <c r="W49" s="53">
        <f>W37-V36</f>
        <v>0.11330255875710438</v>
      </c>
      <c r="X49" s="53">
        <f>Y36</f>
        <v>2.5662025662025663</v>
      </c>
      <c r="Y49" s="53">
        <f>Y36-Y37</f>
        <v>6.620256620256626E-2</v>
      </c>
      <c r="Z49" s="53">
        <f>Z37-Y36</f>
        <v>3.3797433797433829E-2</v>
      </c>
    </row>
    <row r="50" spans="1:35" s="1" customFormat="1" x14ac:dyDescent="0.25">
      <c r="B50" s="54" t="s">
        <v>3</v>
      </c>
      <c r="C50" s="53">
        <f>D38</f>
        <v>63.469490760008149</v>
      </c>
      <c r="D50" s="53">
        <f>D38-D39</f>
        <v>0.26949076000814642</v>
      </c>
      <c r="E50" s="53">
        <f>E39-D38</f>
        <v>0.23050923999185358</v>
      </c>
      <c r="F50" s="53">
        <f>G38</f>
        <v>5.1862608803449834</v>
      </c>
      <c r="G50" s="53">
        <f>G38-G39</f>
        <v>8.6260880344983804E-2</v>
      </c>
      <c r="H50" s="53">
        <f>H39-G38</f>
        <v>0.11373911965501637</v>
      </c>
      <c r="I50" s="53">
        <f>J38</f>
        <v>12.647321863405736</v>
      </c>
      <c r="J50" s="53">
        <f>J38-J39</f>
        <v>0.14732186340573605</v>
      </c>
      <c r="K50" s="53">
        <f>K39-J38</f>
        <v>0.15267813659426466</v>
      </c>
      <c r="L50" s="53">
        <f>M38</f>
        <v>6.351553576014096</v>
      </c>
      <c r="M50" s="53">
        <f>M38-M39</f>
        <v>0.1515535760140958</v>
      </c>
      <c r="N50" s="53">
        <f>N39-M38</f>
        <v>0.14844642398590402</v>
      </c>
      <c r="O50" s="53">
        <f>P38</f>
        <v>2.8689577005835321</v>
      </c>
      <c r="P50" s="53">
        <f>P38-P39</f>
        <v>6.8957700583531789E-2</v>
      </c>
      <c r="Q50" s="53">
        <f>Q39-P38</f>
        <v>0.13104229941646794</v>
      </c>
      <c r="R50" s="53">
        <f>S38</f>
        <v>3.5888535680447697</v>
      </c>
      <c r="S50" s="53">
        <f>S38-S39</f>
        <v>8.8853568044769293E-2</v>
      </c>
      <c r="T50" s="53">
        <f>T39-S38</f>
        <v>0.11114643195523</v>
      </c>
      <c r="U50" s="53">
        <f>V38</f>
        <v>2.6980599116290191</v>
      </c>
      <c r="V50" s="53">
        <f>V38-V39</f>
        <v>9.8059911629019059E-2</v>
      </c>
      <c r="W50" s="53">
        <f>W39-V38</f>
        <v>0.10194008837098112</v>
      </c>
      <c r="X50" s="53">
        <f>Y38</f>
        <v>3.189501739969717</v>
      </c>
      <c r="Y50" s="53">
        <f>Y38-Y39</f>
        <v>8.9501739969716887E-2</v>
      </c>
      <c r="Z50" s="53">
        <f>Z39-Y38</f>
        <v>0.11049826003028329</v>
      </c>
    </row>
    <row r="51" spans="1:35" s="1" customFormat="1" x14ac:dyDescent="0.25">
      <c r="B51" s="20"/>
      <c r="C51" s="58"/>
      <c r="D51" s="58"/>
      <c r="E51" s="58"/>
      <c r="F51" s="59"/>
      <c r="G51" s="57"/>
      <c r="H51" s="57"/>
      <c r="I51" s="57"/>
      <c r="J51" s="57"/>
      <c r="K51" s="57"/>
      <c r="L51" s="57"/>
      <c r="M51" s="57"/>
      <c r="N51" s="57"/>
      <c r="O51" s="57"/>
      <c r="P51" s="57"/>
      <c r="Q51" s="57"/>
      <c r="R51" s="57"/>
      <c r="S51" s="57"/>
      <c r="T51" s="57"/>
      <c r="U51" s="57"/>
      <c r="V51" s="57"/>
      <c r="W51" s="57"/>
      <c r="X51" s="57"/>
      <c r="Y51" s="57"/>
      <c r="Z51" s="57"/>
    </row>
    <row r="52" spans="1:35" s="1" customFormat="1" x14ac:dyDescent="0.25">
      <c r="C52" s="57"/>
      <c r="D52" s="57"/>
      <c r="E52" s="57"/>
      <c r="F52" s="59"/>
      <c r="G52" s="57"/>
      <c r="H52" s="57"/>
      <c r="I52" s="57"/>
      <c r="J52" s="57"/>
      <c r="K52" s="57"/>
      <c r="L52" s="57"/>
      <c r="M52" s="57"/>
      <c r="N52" s="57"/>
      <c r="O52" s="57"/>
      <c r="P52" s="57"/>
      <c r="Q52" s="57"/>
      <c r="R52" s="57"/>
      <c r="S52" s="57"/>
      <c r="T52" s="57"/>
      <c r="U52" s="57"/>
      <c r="V52" s="57"/>
      <c r="W52" s="57"/>
      <c r="X52" s="57"/>
      <c r="Y52" s="57"/>
      <c r="Z52" s="57"/>
    </row>
    <row r="53" spans="1:35" s="1" customFormat="1" x14ac:dyDescent="0.25">
      <c r="C53" s="57"/>
      <c r="D53" s="57"/>
      <c r="E53" s="57"/>
      <c r="F53" s="59"/>
      <c r="G53" s="57"/>
      <c r="H53" s="57"/>
      <c r="I53" s="57"/>
      <c r="J53" s="57"/>
      <c r="K53" s="57"/>
      <c r="L53" s="57"/>
      <c r="M53" s="57"/>
      <c r="N53" s="57"/>
      <c r="O53" s="57"/>
      <c r="P53" s="57"/>
      <c r="Q53" s="57"/>
      <c r="R53" s="57"/>
      <c r="S53" s="57"/>
      <c r="T53" s="57"/>
      <c r="U53" s="57"/>
      <c r="V53" s="57"/>
      <c r="W53" s="57"/>
      <c r="X53" s="57"/>
      <c r="Y53" s="57"/>
      <c r="Z53" s="57"/>
    </row>
    <row r="54" spans="1:35" s="1" customFormat="1" x14ac:dyDescent="0.25">
      <c r="F54" s="2"/>
    </row>
    <row r="55" spans="1:35" s="2" customFormat="1" x14ac:dyDescent="0.25">
      <c r="C55" s="238" t="s">
        <v>174</v>
      </c>
      <c r="D55" s="238"/>
      <c r="E55" s="238"/>
      <c r="F55" s="238" t="s">
        <v>34</v>
      </c>
      <c r="G55" s="238"/>
      <c r="H55" s="238"/>
      <c r="I55" s="238" t="s">
        <v>131</v>
      </c>
      <c r="J55" s="238"/>
      <c r="K55" s="238"/>
      <c r="L55" s="238" t="s">
        <v>32</v>
      </c>
      <c r="M55" s="238"/>
      <c r="N55" s="238"/>
      <c r="O55" s="238" t="s">
        <v>31</v>
      </c>
      <c r="P55" s="238"/>
      <c r="Q55" s="238"/>
      <c r="R55" s="236" t="s">
        <v>30</v>
      </c>
      <c r="S55" s="236"/>
      <c r="T55" s="236"/>
      <c r="U55" s="236" t="s">
        <v>29</v>
      </c>
      <c r="V55" s="236"/>
      <c r="W55" s="236"/>
      <c r="X55" s="236" t="s">
        <v>28</v>
      </c>
      <c r="Y55" s="236"/>
      <c r="Z55" s="236"/>
    </row>
    <row r="56" spans="1:35" s="2" customFormat="1" x14ac:dyDescent="0.25">
      <c r="B56" s="60" t="s">
        <v>129</v>
      </c>
      <c r="C56" s="80" t="s">
        <v>27</v>
      </c>
      <c r="D56" s="80" t="s">
        <v>26</v>
      </c>
      <c r="E56" s="80" t="s">
        <v>25</v>
      </c>
      <c r="F56" s="80" t="s">
        <v>27</v>
      </c>
      <c r="G56" s="80" t="s">
        <v>26</v>
      </c>
      <c r="H56" s="80" t="s">
        <v>25</v>
      </c>
      <c r="I56" s="80" t="s">
        <v>27</v>
      </c>
      <c r="J56" s="80" t="s">
        <v>26</v>
      </c>
      <c r="K56" s="80" t="s">
        <v>25</v>
      </c>
      <c r="L56" s="80" t="s">
        <v>27</v>
      </c>
      <c r="M56" s="80" t="s">
        <v>26</v>
      </c>
      <c r="N56" s="80" t="s">
        <v>25</v>
      </c>
      <c r="O56" s="80" t="s">
        <v>27</v>
      </c>
      <c r="P56" s="80" t="s">
        <v>26</v>
      </c>
      <c r="Q56" s="80" t="s">
        <v>25</v>
      </c>
      <c r="R56" s="80" t="s">
        <v>27</v>
      </c>
      <c r="S56" s="80" t="s">
        <v>26</v>
      </c>
      <c r="T56" s="80" t="s">
        <v>25</v>
      </c>
      <c r="U56" s="80" t="s">
        <v>27</v>
      </c>
      <c r="V56" s="80" t="s">
        <v>26</v>
      </c>
      <c r="W56" s="80" t="s">
        <v>25</v>
      </c>
      <c r="X56" s="80" t="s">
        <v>27</v>
      </c>
      <c r="Y56" s="80" t="s">
        <v>26</v>
      </c>
      <c r="Z56" s="80" t="s">
        <v>25</v>
      </c>
    </row>
    <row r="57" spans="1:35" s="2" customFormat="1" x14ac:dyDescent="0.25">
      <c r="A57" s="237"/>
      <c r="B57" s="80" t="s">
        <v>57</v>
      </c>
      <c r="C57" s="61" t="str">
        <f>IF(selection!$C$33&lt;&gt;"All 22 sites combined",D28,"0")</f>
        <v>0</v>
      </c>
      <c r="D57" s="61" t="str">
        <f>IF(selection!$C$33&lt;&gt;"All 22 sites combined",D28-D29,"0")</f>
        <v>0</v>
      </c>
      <c r="E57" s="61" t="str">
        <f>IF(selection!$C$33&lt;&gt;"All 22 sites combined",E29-D28,"0")</f>
        <v>0</v>
      </c>
      <c r="F57" s="61" t="str">
        <f>IF(selection!$C$33&lt;&gt;"All 22 sites combined",G28,"0")</f>
        <v>0</v>
      </c>
      <c r="G57" s="61" t="str">
        <f>IF(selection!$C$33&lt;&gt;"All 22 sites combined",G28-G29,"0")</f>
        <v>0</v>
      </c>
      <c r="H57" s="61" t="str">
        <f>IF(selection!$C$33&lt;&gt;"All 22 sites combined",H29-G28,"0")</f>
        <v>0</v>
      </c>
      <c r="I57" s="61" t="str">
        <f>IF(selection!$C$33&lt;&gt;"All 22 sites combined",J28,"0")</f>
        <v>0</v>
      </c>
      <c r="J57" s="61" t="str">
        <f>IF(selection!$C$33&lt;&gt;"All 22 sites combined",J28-J29,"0")</f>
        <v>0</v>
      </c>
      <c r="K57" s="61" t="str">
        <f>IF(selection!$C$33&lt;&gt;"All 22 sites combined",K29-J28,"0")</f>
        <v>0</v>
      </c>
      <c r="L57" s="61" t="str">
        <f>IF(selection!$C$33&lt;&gt;"All 22 sites combined",M28,"0")</f>
        <v>0</v>
      </c>
      <c r="M57" s="61" t="str">
        <f>IF(selection!$C$33&lt;&gt;"All 22 sites combined",M28-M29,"0")</f>
        <v>0</v>
      </c>
      <c r="N57" s="61" t="str">
        <f>IF(selection!$C$33&lt;&gt;"All 22 sites combined",N29-M28,"0")</f>
        <v>0</v>
      </c>
      <c r="O57" s="61" t="str">
        <f>IF(selection!$C$33&lt;&gt;"All 22 sites combined",P28,"0")</f>
        <v>0</v>
      </c>
      <c r="P57" s="61" t="str">
        <f>IF(selection!$C$33&lt;&gt;"All 22 sites combined",P28-P29,"0")</f>
        <v>0</v>
      </c>
      <c r="Q57" s="61" t="str">
        <f>IF(selection!$C$33&lt;&gt;"All 22 sites combined",Q29-P28,"0")</f>
        <v>0</v>
      </c>
      <c r="R57" s="61" t="str">
        <f>IF(selection!$C$33&lt;&gt;"All 22 sites combined",S28,"0")</f>
        <v>0</v>
      </c>
      <c r="S57" s="61" t="str">
        <f>IF(selection!$C$33&lt;&gt;"All 22 sites combined",S28-S29,"0")</f>
        <v>0</v>
      </c>
      <c r="T57" s="61" t="str">
        <f>IF(selection!$C$33&lt;&gt;"All 22 sites combined",T29-S28,"0")</f>
        <v>0</v>
      </c>
      <c r="U57" s="61" t="str">
        <f>IF(selection!$C$33&lt;&gt;"All 22 sites combined",V28,"0")</f>
        <v>0</v>
      </c>
      <c r="V57" s="61" t="str">
        <f>IF(selection!$C$33&lt;&gt;"All 22 sites combined",V28-V29,"0")</f>
        <v>0</v>
      </c>
      <c r="W57" s="61" t="str">
        <f>IF(selection!$C$33&lt;&gt;"All 22 sites combined",W29-V28,"0")</f>
        <v>0</v>
      </c>
      <c r="X57" s="61" t="str">
        <f>IF(selection!$C$33&lt;&gt;"All 22 sites combined",Y28,"0")</f>
        <v>0</v>
      </c>
      <c r="Y57" s="61" t="str">
        <f>IF(selection!$C$33&lt;&gt;"All 22 sites combined",Y28-Y29,"0")</f>
        <v>0</v>
      </c>
      <c r="Z57" s="61" t="str">
        <f>IF(selection!$C$33&lt;&gt;"All 22 sites combined",Z29-Y28,"0")</f>
        <v>0</v>
      </c>
      <c r="AI57" s="61"/>
    </row>
    <row r="58" spans="1:35" s="2" customFormat="1" x14ac:dyDescent="0.25">
      <c r="A58" s="237"/>
      <c r="B58" s="80" t="s">
        <v>48</v>
      </c>
      <c r="C58" s="61" t="str">
        <f>IF(selection!$C$33&lt;&gt;"All 22 sites combined",D30,"0")</f>
        <v>0</v>
      </c>
      <c r="D58" s="61" t="str">
        <f>IF(selection!$C$33&lt;&gt;"All 22 sites combined",D30-D31,"0")</f>
        <v>0</v>
      </c>
      <c r="E58" s="61" t="str">
        <f>IF(selection!$C$33&lt;&gt;"All 22 sites combined",E31-D30,"0")</f>
        <v>0</v>
      </c>
      <c r="F58" s="61" t="str">
        <f>IF(selection!$C$33&lt;&gt;"All 22 sites combined",G30,"0")</f>
        <v>0</v>
      </c>
      <c r="G58" s="61" t="str">
        <f>IF(selection!$C$33&lt;&gt;"All 22 sites combined",G30-G31,"0")</f>
        <v>0</v>
      </c>
      <c r="H58" s="61" t="str">
        <f>IF(selection!$C$33&lt;&gt;"All 22 sites combined",H31-G30,"0")</f>
        <v>0</v>
      </c>
      <c r="I58" s="61" t="str">
        <f>IF(selection!$C$33&lt;&gt;"All 22 sites combined",J30,"0")</f>
        <v>0</v>
      </c>
      <c r="J58" s="61" t="str">
        <f>IF(selection!$C$33&lt;&gt;"All 22 sites combined",J30-J31,"0")</f>
        <v>0</v>
      </c>
      <c r="K58" s="61" t="str">
        <f>IF(selection!$C$33&lt;&gt;"All 22 sites combined",K31-J30,"0")</f>
        <v>0</v>
      </c>
      <c r="L58" s="61" t="str">
        <f>IF(selection!$C$33&lt;&gt;"All 22 sites combined",M30,"0")</f>
        <v>0</v>
      </c>
      <c r="M58" s="61" t="str">
        <f>IF(selection!$C$33&lt;&gt;"All 22 sites combined",M30-M31,"0")</f>
        <v>0</v>
      </c>
      <c r="N58" s="61" t="str">
        <f>IF(selection!$C$33&lt;&gt;"All 22 sites combined",N31-M30,"0")</f>
        <v>0</v>
      </c>
      <c r="O58" s="61" t="str">
        <f>IF(selection!$C$33&lt;&gt;"All 22 sites combined",P30,"0")</f>
        <v>0</v>
      </c>
      <c r="P58" s="61" t="str">
        <f>IF(selection!$C$33&lt;&gt;"All 22 sites combined",P30-P31,"0")</f>
        <v>0</v>
      </c>
      <c r="Q58" s="61" t="str">
        <f>IF(selection!$C$33&lt;&gt;"All 22 sites combined",Q31-P30,"0")</f>
        <v>0</v>
      </c>
      <c r="R58" s="61" t="str">
        <f>IF(selection!$C$33&lt;&gt;"All 22 sites combined",S30,"0")</f>
        <v>0</v>
      </c>
      <c r="S58" s="61" t="str">
        <f>IF(selection!$C$33&lt;&gt;"All 22 sites combined",S30-S31,"0")</f>
        <v>0</v>
      </c>
      <c r="T58" s="61" t="str">
        <f>IF(selection!$C$33&lt;&gt;"All 22 sites combined",T31-S30,"0")</f>
        <v>0</v>
      </c>
      <c r="U58" s="61" t="str">
        <f>IF(selection!$C$33&lt;&gt;"All 22 sites combined",V30,"0")</f>
        <v>0</v>
      </c>
      <c r="V58" s="61" t="str">
        <f>IF(selection!$C$33&lt;&gt;"All 22 sites combined",V30-V31,"0")</f>
        <v>0</v>
      </c>
      <c r="W58" s="61" t="str">
        <f>IF(selection!$C$33&lt;&gt;"All 22 sites combined",W31-V30,"0")</f>
        <v>0</v>
      </c>
      <c r="X58" s="61" t="str">
        <f>IF(selection!$C$33&lt;&gt;"All 22 sites combined",Y30,"0")</f>
        <v>0</v>
      </c>
      <c r="Y58" s="61" t="str">
        <f>IF(selection!$C$33&lt;&gt;"All 22 sites combined",Y30-Y31,"0")</f>
        <v>0</v>
      </c>
      <c r="Z58" s="61" t="str">
        <f>IF(selection!$C$33&lt;&gt;"All 22 sites combined",Z31-Y30,"0")</f>
        <v>0</v>
      </c>
      <c r="AI58" s="61"/>
    </row>
    <row r="59" spans="1:35" s="2" customFormat="1" x14ac:dyDescent="0.25">
      <c r="A59" s="237"/>
      <c r="B59" s="80" t="s">
        <v>49</v>
      </c>
      <c r="C59" s="61" t="str">
        <f>IF(selection!$C$33&lt;&gt;"All 22 sites combined",D32,"0")</f>
        <v>0</v>
      </c>
      <c r="D59" s="61" t="str">
        <f>IF(selection!$C$33&lt;&gt;"All 22 sites combined",D32-D33,"0")</f>
        <v>0</v>
      </c>
      <c r="E59" s="61" t="str">
        <f>IF(selection!$C$33&lt;&gt;"All 22 sites combined",E33-D32,"0")</f>
        <v>0</v>
      </c>
      <c r="F59" s="61" t="str">
        <f>IF(selection!$C$33&lt;&gt;"All 22 sites combined",G32,"0")</f>
        <v>0</v>
      </c>
      <c r="G59" s="61" t="str">
        <f>IF(selection!$C$33&lt;&gt;"All 22 sites combined",G32-G33,"0")</f>
        <v>0</v>
      </c>
      <c r="H59" s="61" t="str">
        <f>IF(selection!$C$33&lt;&gt;"All 22 sites combined",H33-G32,"0")</f>
        <v>0</v>
      </c>
      <c r="I59" s="61" t="str">
        <f>IF(selection!$C$33&lt;&gt;"All 22 sites combined",J32,"0")</f>
        <v>0</v>
      </c>
      <c r="J59" s="61" t="str">
        <f>IF(selection!$C$33&lt;&gt;"All 22 sites combined",J32-J33,"0")</f>
        <v>0</v>
      </c>
      <c r="K59" s="61" t="str">
        <f>IF(selection!$C$33&lt;&gt;"All 22 sites combined",K33-J32,"0")</f>
        <v>0</v>
      </c>
      <c r="L59" s="61" t="str">
        <f>IF(selection!$C$33&lt;&gt;"All 22 sites combined",M32,"0")</f>
        <v>0</v>
      </c>
      <c r="M59" s="61" t="str">
        <f>IF(selection!$C$33&lt;&gt;"All 22 sites combined",M32-M33,"0")</f>
        <v>0</v>
      </c>
      <c r="N59" s="61" t="str">
        <f>IF(selection!$C$33&lt;&gt;"All 22 sites combined",N33-M32,"0")</f>
        <v>0</v>
      </c>
      <c r="O59" s="61" t="str">
        <f>IF(selection!$C$33&lt;&gt;"All 22 sites combined",P32,"0")</f>
        <v>0</v>
      </c>
      <c r="P59" s="61" t="str">
        <f>IF(selection!$C$33&lt;&gt;"All 22 sites combined",P32-P33,"0")</f>
        <v>0</v>
      </c>
      <c r="Q59" s="61" t="str">
        <f>IF(selection!$C$33&lt;&gt;"All 22 sites combined",Q33-P32,"0")</f>
        <v>0</v>
      </c>
      <c r="R59" s="61" t="str">
        <f>IF(selection!$C$33&lt;&gt;"All 22 sites combined",S32,"0")</f>
        <v>0</v>
      </c>
      <c r="S59" s="61" t="str">
        <f>IF(selection!$C$33&lt;&gt;"All 22 sites combined",S32-S33,"0")</f>
        <v>0</v>
      </c>
      <c r="T59" s="61" t="str">
        <f>IF(selection!$C$33&lt;&gt;"All 22 sites combined",T33-S32,"0")</f>
        <v>0</v>
      </c>
      <c r="U59" s="61" t="str">
        <f>IF(selection!$C$33&lt;&gt;"All 22 sites combined",V32,"0")</f>
        <v>0</v>
      </c>
      <c r="V59" s="61" t="str">
        <f>IF(selection!$C$33&lt;&gt;"All 22 sites combined",V32-V33,"0")</f>
        <v>0</v>
      </c>
      <c r="W59" s="61" t="str">
        <f>IF(selection!$C$33&lt;&gt;"All 22 sites combined",W33-V32,"0")</f>
        <v>0</v>
      </c>
      <c r="X59" s="61" t="str">
        <f>IF(selection!$C$33&lt;&gt;"All 22 sites combined",Y32,"0")</f>
        <v>0</v>
      </c>
      <c r="Y59" s="61" t="str">
        <f>IF(selection!$C$33&lt;&gt;"All 22 sites combined",Y32-Y33,"0")</f>
        <v>0</v>
      </c>
      <c r="Z59" s="61" t="str">
        <f>IF(selection!$C$33&lt;&gt;"All 22 sites combined",Z33-Y32,"0")</f>
        <v>0</v>
      </c>
      <c r="AI59" s="61"/>
    </row>
    <row r="60" spans="1:35" s="2" customFormat="1" x14ac:dyDescent="0.25">
      <c r="A60" s="237"/>
      <c r="B60" s="80" t="s">
        <v>50</v>
      </c>
      <c r="C60" s="61" t="str">
        <f>IF(selection!$C$33&lt;&gt;"All 22 sites combined",D34,"0")</f>
        <v>0</v>
      </c>
      <c r="D60" s="61" t="str">
        <f>IF(selection!$C$33&lt;&gt;"All 22 sites combined",D34-D35,"0")</f>
        <v>0</v>
      </c>
      <c r="E60" s="61" t="str">
        <f>IF(selection!$C$33&lt;&gt;"All 22 sites combined",E35-D34,"0")</f>
        <v>0</v>
      </c>
      <c r="F60" s="61" t="str">
        <f>IF(selection!$C$33&lt;&gt;"All 22 sites combined",G34,"0")</f>
        <v>0</v>
      </c>
      <c r="G60" s="61" t="str">
        <f>IF(selection!$C$33&lt;&gt;"All 22 sites combined",G34-G35,"0")</f>
        <v>0</v>
      </c>
      <c r="H60" s="61" t="str">
        <f>IF(selection!$C$33&lt;&gt;"All 22 sites combined",H35-G34,"0")</f>
        <v>0</v>
      </c>
      <c r="I60" s="61" t="str">
        <f>IF(selection!$C$33&lt;&gt;"All 22 sites combined",J34,"0")</f>
        <v>0</v>
      </c>
      <c r="J60" s="61" t="str">
        <f>IF(selection!$C$33&lt;&gt;"All 22 sites combined",J34-J35,"0")</f>
        <v>0</v>
      </c>
      <c r="K60" s="61" t="str">
        <f>IF(selection!$C$33&lt;&gt;"All 22 sites combined",K35-J34,"0")</f>
        <v>0</v>
      </c>
      <c r="L60" s="61" t="str">
        <f>IF(selection!$C$33&lt;&gt;"All 22 sites combined",M34,"0")</f>
        <v>0</v>
      </c>
      <c r="M60" s="61" t="str">
        <f>IF(selection!$C$33&lt;&gt;"All 22 sites combined",M34-M35,"0")</f>
        <v>0</v>
      </c>
      <c r="N60" s="61" t="str">
        <f>IF(selection!$C$33&lt;&gt;"All 22 sites combined",N35-M34,"0")</f>
        <v>0</v>
      </c>
      <c r="O60" s="61" t="str">
        <f>IF(selection!$C$33&lt;&gt;"All 22 sites combined",P34,"0")</f>
        <v>0</v>
      </c>
      <c r="P60" s="61" t="str">
        <f>IF(selection!$C$33&lt;&gt;"All 22 sites combined",P34-P35,"0")</f>
        <v>0</v>
      </c>
      <c r="Q60" s="61" t="str">
        <f>IF(selection!$C$33&lt;&gt;"All 22 sites combined",Q35-P34,"0")</f>
        <v>0</v>
      </c>
      <c r="R60" s="61" t="str">
        <f>IF(selection!$C$33&lt;&gt;"All 22 sites combined",S34,"0")</f>
        <v>0</v>
      </c>
      <c r="S60" s="61" t="str">
        <f>IF(selection!$C$33&lt;&gt;"All 22 sites combined",S34-S35,"0")</f>
        <v>0</v>
      </c>
      <c r="T60" s="61" t="str">
        <f>IF(selection!$C$33&lt;&gt;"All 22 sites combined",T35-S34,"0")</f>
        <v>0</v>
      </c>
      <c r="U60" s="61" t="str">
        <f>IF(selection!$C$33&lt;&gt;"All 22 sites combined",V34,"0")</f>
        <v>0</v>
      </c>
      <c r="V60" s="61" t="str">
        <f>IF(selection!$C$33&lt;&gt;"All 22 sites combined",V34-V35,"0")</f>
        <v>0</v>
      </c>
      <c r="W60" s="61" t="str">
        <f>IF(selection!$C$33&lt;&gt;"All 22 sites combined",W35-V34,"0")</f>
        <v>0</v>
      </c>
      <c r="X60" s="61" t="str">
        <f>IF(selection!$C$33&lt;&gt;"All 22 sites combined",Y34,"0")</f>
        <v>0</v>
      </c>
      <c r="Y60" s="61" t="str">
        <f>IF(selection!$C$33&lt;&gt;"All 22 sites combined",Y34-Y35,"0")</f>
        <v>0</v>
      </c>
      <c r="Z60" s="61" t="str">
        <f>IF(selection!$C$33&lt;&gt;"All 22 sites combined",Z35-Y34,"0")</f>
        <v>0</v>
      </c>
      <c r="AI60" s="61"/>
    </row>
    <row r="61" spans="1:35" s="2" customFormat="1" x14ac:dyDescent="0.25">
      <c r="A61" s="237"/>
      <c r="B61" s="80" t="s">
        <v>51</v>
      </c>
      <c r="C61" s="61" t="str">
        <f>IF(selection!$C$33&lt;&gt;"All 22 sites combined",D36,"0")</f>
        <v>0</v>
      </c>
      <c r="D61" s="61" t="str">
        <f>IF(selection!$C$33&lt;&gt;"All 22 sites combined",D36-D37,"0")</f>
        <v>0</v>
      </c>
      <c r="E61" s="61" t="str">
        <f>IF(selection!$C$33&lt;&gt;"All 22 sites combined",E37-D36,"0")</f>
        <v>0</v>
      </c>
      <c r="F61" s="61" t="str">
        <f>IF(selection!$C$33&lt;&gt;"All 22 sites combined",G36,"0")</f>
        <v>0</v>
      </c>
      <c r="G61" s="61" t="str">
        <f>IF(selection!$C$33&lt;&gt;"All 22 sites combined",G36-G37,"0")</f>
        <v>0</v>
      </c>
      <c r="H61" s="61" t="str">
        <f>IF(selection!$C$33&lt;&gt;"All 22 sites combined",H37-G36,"0")</f>
        <v>0</v>
      </c>
      <c r="I61" s="61" t="str">
        <f>IF(selection!$C$33&lt;&gt;"All 22 sites combined",J36,"0")</f>
        <v>0</v>
      </c>
      <c r="J61" s="61" t="str">
        <f>IF(selection!$C$33&lt;&gt;"All 22 sites combined",J36-J37,"0")</f>
        <v>0</v>
      </c>
      <c r="K61" s="61" t="str">
        <f>IF(selection!$C$33&lt;&gt;"All 22 sites combined",K37-J36,"0")</f>
        <v>0</v>
      </c>
      <c r="L61" s="61" t="str">
        <f>IF(selection!$C$33&lt;&gt;"All 22 sites combined",M36,"0")</f>
        <v>0</v>
      </c>
      <c r="M61" s="61" t="str">
        <f>IF(selection!$C$33&lt;&gt;"All 22 sites combined",M36-M37,"0")</f>
        <v>0</v>
      </c>
      <c r="N61" s="61" t="str">
        <f>IF(selection!$C$33&lt;&gt;"All 22 sites combined",N37-M36,"0")</f>
        <v>0</v>
      </c>
      <c r="O61" s="61" t="str">
        <f>IF(selection!$C$33&lt;&gt;"All 22 sites combined",P36,"0")</f>
        <v>0</v>
      </c>
      <c r="P61" s="61" t="str">
        <f>IF(selection!$C$33&lt;&gt;"All 22 sites combined",P36-P37,"0")</f>
        <v>0</v>
      </c>
      <c r="Q61" s="61" t="str">
        <f>IF(selection!$C$33&lt;&gt;"All 22 sites combined",Q37-P36,"0")</f>
        <v>0</v>
      </c>
      <c r="R61" s="61" t="str">
        <f>IF(selection!$C$33&lt;&gt;"All 22 sites combined",S36,"0")</f>
        <v>0</v>
      </c>
      <c r="S61" s="61" t="str">
        <f>IF(selection!$C$33&lt;&gt;"All 22 sites combined",S36-S37,"0")</f>
        <v>0</v>
      </c>
      <c r="T61" s="61" t="str">
        <f>IF(selection!$C$33&lt;&gt;"All 22 sites combined",T37-S36,"0")</f>
        <v>0</v>
      </c>
      <c r="U61" s="61" t="str">
        <f>IF(selection!$C$33&lt;&gt;"All 22 sites combined",V36,"0")</f>
        <v>0</v>
      </c>
      <c r="V61" s="61" t="str">
        <f>IF(selection!$C$33&lt;&gt;"All 22 sites combined",V36-V37,"0")</f>
        <v>0</v>
      </c>
      <c r="W61" s="61" t="str">
        <f>IF(selection!$C$33&lt;&gt;"All 22 sites combined",W37-V36,"0")</f>
        <v>0</v>
      </c>
      <c r="X61" s="61" t="str">
        <f>IF(selection!$C$33&lt;&gt;"All 22 sites combined",Y36,"0")</f>
        <v>0</v>
      </c>
      <c r="Y61" s="61" t="str">
        <f>IF(selection!$C$33&lt;&gt;"All 22 sites combined",Y36-Y37,"0")</f>
        <v>0</v>
      </c>
      <c r="Z61" s="61" t="str">
        <f>IF(selection!$C$33&lt;&gt;"All 22 sites combined",Z37-Y36,"0")</f>
        <v>0</v>
      </c>
      <c r="AI61" s="61"/>
    </row>
    <row r="62" spans="1:35" s="2" customFormat="1" x14ac:dyDescent="0.25">
      <c r="A62" s="237"/>
      <c r="B62" s="80" t="s">
        <v>52</v>
      </c>
      <c r="C62" s="61" t="str">
        <f>IF(selection!$C$33&lt;&gt;"All 22 sites combined",D38,"0")</f>
        <v>0</v>
      </c>
      <c r="D62" s="61" t="str">
        <f>IF(selection!$C$33&lt;&gt;"All 22 sites combined",D38-D39,"0")</f>
        <v>0</v>
      </c>
      <c r="E62" s="61" t="str">
        <f>IF(selection!$C$33&lt;&gt;"All 22 sites combined",E39-D38,"0")</f>
        <v>0</v>
      </c>
      <c r="F62" s="61" t="str">
        <f>IF(selection!$C$33&lt;&gt;"All 22 sites combined",G38,"0")</f>
        <v>0</v>
      </c>
      <c r="G62" s="61" t="str">
        <f>IF(selection!$C$33&lt;&gt;"All 22 sites combined",G38-G39,"0")</f>
        <v>0</v>
      </c>
      <c r="H62" s="61" t="str">
        <f>IF(selection!$C$33&lt;&gt;"All 22 sites combined",H39-G38,"0")</f>
        <v>0</v>
      </c>
      <c r="I62" s="61" t="str">
        <f>IF(selection!$C$33&lt;&gt;"All 22 sites combined",J38,"0")</f>
        <v>0</v>
      </c>
      <c r="J62" s="61" t="str">
        <f>IF(selection!$C$33&lt;&gt;"All 22 sites combined",J38-J39,"0")</f>
        <v>0</v>
      </c>
      <c r="K62" s="61" t="str">
        <f>IF(selection!$C$33&lt;&gt;"All 22 sites combined",K39-J38,"0")</f>
        <v>0</v>
      </c>
      <c r="L62" s="61" t="str">
        <f>IF(selection!$C$33&lt;&gt;"All 22 sites combined",M38,"0")</f>
        <v>0</v>
      </c>
      <c r="M62" s="61" t="str">
        <f>IF(selection!$C$33&lt;&gt;"All 22 sites combined",M38-M39,"0")</f>
        <v>0</v>
      </c>
      <c r="N62" s="61" t="str">
        <f>IF(selection!$C$33&lt;&gt;"All 22 sites combined",N39-M38,"0")</f>
        <v>0</v>
      </c>
      <c r="O62" s="61" t="str">
        <f>IF(selection!$C$33&lt;&gt;"All 22 sites combined",P38,"0")</f>
        <v>0</v>
      </c>
      <c r="P62" s="61" t="str">
        <f>IF(selection!$C$33&lt;&gt;"All 22 sites combined",P38-P39,"0")</f>
        <v>0</v>
      </c>
      <c r="Q62" s="61" t="str">
        <f>IF(selection!$C$33&lt;&gt;"All 22 sites combined",Q39-P38,"0")</f>
        <v>0</v>
      </c>
      <c r="R62" s="61" t="str">
        <f>IF(selection!$C$33&lt;&gt;"All 22 sites combined",S38,"0")</f>
        <v>0</v>
      </c>
      <c r="S62" s="61" t="str">
        <f>IF(selection!$C$33&lt;&gt;"All 22 sites combined",S38-S39,"0")</f>
        <v>0</v>
      </c>
      <c r="T62" s="61" t="str">
        <f>IF(selection!$C$33&lt;&gt;"All 22 sites combined",T39-S38,"0")</f>
        <v>0</v>
      </c>
      <c r="U62" s="61" t="str">
        <f>IF(selection!$C$33&lt;&gt;"All 22 sites combined",V38,"0")</f>
        <v>0</v>
      </c>
      <c r="V62" s="61" t="str">
        <f>IF(selection!$C$33&lt;&gt;"All 22 sites combined",V38-V39,"0")</f>
        <v>0</v>
      </c>
      <c r="W62" s="61" t="str">
        <f>IF(selection!$C$33&lt;&gt;"All 22 sites combined",W39-V38,"0")</f>
        <v>0</v>
      </c>
      <c r="X62" s="61" t="str">
        <f>IF(selection!$C$33&lt;&gt;"All 22 sites combined",Y38,"0")</f>
        <v>0</v>
      </c>
      <c r="Y62" s="61" t="str">
        <f>IF(selection!$C$33&lt;&gt;"All 22 sites combined",Y38-Y39,"0")</f>
        <v>0</v>
      </c>
      <c r="Z62" s="61" t="str">
        <f>IF(selection!$C$33&lt;&gt;"All 22 sites combined",Z39-Y38,"0")</f>
        <v>0</v>
      </c>
      <c r="AI62" s="61"/>
    </row>
    <row r="63" spans="1:35" s="2" customFormat="1" x14ac:dyDescent="0.25">
      <c r="B63" s="80"/>
      <c r="C63" s="80"/>
      <c r="E63" s="80"/>
      <c r="F63" s="80"/>
      <c r="G63" s="80"/>
      <c r="I63" s="80"/>
      <c r="J63" s="80"/>
      <c r="K63" s="80"/>
      <c r="M63" s="80"/>
      <c r="N63" s="80"/>
      <c r="O63" s="80"/>
      <c r="Q63" s="80"/>
      <c r="R63" s="80"/>
      <c r="S63" s="80"/>
      <c r="U63" s="80"/>
      <c r="V63" s="80"/>
      <c r="W63" s="80"/>
      <c r="Y63" s="80"/>
      <c r="Z63" s="80"/>
      <c r="AA63" s="80"/>
      <c r="AC63" s="80"/>
      <c r="AD63" s="80"/>
      <c r="AE63" s="61"/>
      <c r="AG63" s="80"/>
      <c r="AH63" s="80"/>
    </row>
    <row r="64" spans="1:35" s="2" customFormat="1" x14ac:dyDescent="0.25">
      <c r="B64" s="80"/>
      <c r="C64" s="238" t="s">
        <v>174</v>
      </c>
      <c r="D64" s="238"/>
      <c r="E64" s="238"/>
      <c r="F64" s="238" t="s">
        <v>34</v>
      </c>
      <c r="G64" s="238"/>
      <c r="H64" s="238"/>
      <c r="I64" s="238" t="s">
        <v>131</v>
      </c>
      <c r="J64" s="238"/>
      <c r="K64" s="238"/>
      <c r="L64" s="238" t="s">
        <v>32</v>
      </c>
      <c r="M64" s="238"/>
      <c r="N64" s="238"/>
      <c r="O64" s="238" t="s">
        <v>31</v>
      </c>
      <c r="P64" s="238"/>
      <c r="Q64" s="238"/>
      <c r="R64" s="236" t="s">
        <v>30</v>
      </c>
      <c r="S64" s="236"/>
      <c r="T64" s="236"/>
      <c r="U64" s="236" t="s">
        <v>29</v>
      </c>
      <c r="V64" s="236"/>
      <c r="W64" s="236"/>
      <c r="X64" s="236" t="s">
        <v>28</v>
      </c>
      <c r="Y64" s="236"/>
      <c r="Z64" s="236"/>
      <c r="AA64" s="80"/>
      <c r="AC64" s="80"/>
      <c r="AD64" s="80"/>
      <c r="AE64" s="61"/>
      <c r="AG64" s="80"/>
      <c r="AH64" s="80"/>
    </row>
    <row r="65" spans="2:26" s="2" customFormat="1" x14ac:dyDescent="0.25">
      <c r="B65" s="60" t="s">
        <v>130</v>
      </c>
      <c r="C65" s="80" t="s">
        <v>27</v>
      </c>
      <c r="D65" s="80" t="s">
        <v>26</v>
      </c>
      <c r="E65" s="80" t="s">
        <v>25</v>
      </c>
      <c r="F65" s="80" t="s">
        <v>27</v>
      </c>
      <c r="G65" s="80" t="s">
        <v>26</v>
      </c>
      <c r="H65" s="80" t="s">
        <v>25</v>
      </c>
      <c r="I65" s="80" t="s">
        <v>27</v>
      </c>
      <c r="J65" s="80" t="s">
        <v>26</v>
      </c>
      <c r="K65" s="80" t="s">
        <v>25</v>
      </c>
      <c r="L65" s="80" t="s">
        <v>27</v>
      </c>
      <c r="M65" s="80" t="s">
        <v>26</v>
      </c>
      <c r="N65" s="80" t="s">
        <v>25</v>
      </c>
      <c r="O65" s="80" t="s">
        <v>27</v>
      </c>
      <c r="P65" s="80" t="s">
        <v>26</v>
      </c>
      <c r="Q65" s="80" t="s">
        <v>25</v>
      </c>
      <c r="R65" s="80" t="s">
        <v>27</v>
      </c>
      <c r="S65" s="80" t="s">
        <v>26</v>
      </c>
      <c r="T65" s="80" t="s">
        <v>25</v>
      </c>
      <c r="U65" s="80" t="s">
        <v>27</v>
      </c>
      <c r="V65" s="80" t="s">
        <v>26</v>
      </c>
      <c r="W65" s="80" t="s">
        <v>25</v>
      </c>
      <c r="X65" s="80" t="s">
        <v>27</v>
      </c>
      <c r="Y65" s="80" t="s">
        <v>26</v>
      </c>
      <c r="Z65" s="80" t="s">
        <v>25</v>
      </c>
    </row>
    <row r="66" spans="2:26" s="2" customFormat="1" x14ac:dyDescent="0.25">
      <c r="B66" s="80" t="s">
        <v>57</v>
      </c>
      <c r="C66" s="61">
        <f>IF(selection!$C$33="All 22 sites combined",D28,"0")</f>
        <v>33.016154302380855</v>
      </c>
      <c r="D66" s="61">
        <f>IF(selection!$C$33="All 22 sites combined",D28-D29,"0")</f>
        <v>0.11615430238085622</v>
      </c>
      <c r="E66" s="61">
        <f>IF(selection!$C$33="All 22 sites combined",E29-D28,"0")</f>
        <v>8.384569761914662E-2</v>
      </c>
      <c r="F66" s="61">
        <f>IF(selection!$C$33="All 22 sites combined",G28,"0")</f>
        <v>6.8013504761275625</v>
      </c>
      <c r="G66" s="61">
        <f>IF(selection!$C$33="All 22 sites combined",G28-G29,"0")</f>
        <v>0.10135047612756232</v>
      </c>
      <c r="H66" s="61">
        <f>IF(selection!$C$33="All 22 sites combined",H29-G28,"0")</f>
        <v>9.8649523872437861E-2</v>
      </c>
      <c r="I66" s="61">
        <f>IF(selection!$C$33="All 22 sites combined",J28,"0")</f>
        <v>21.476792461229817</v>
      </c>
      <c r="J66" s="61">
        <f>IF(selection!$C$33="All 22 sites combined",J28-J29,"0")</f>
        <v>7.6792461229818088E-2</v>
      </c>
      <c r="K66" s="61">
        <f>IF(selection!$C$33="All 22 sites combined",K29-J28,"0")</f>
        <v>0.12320753877018475</v>
      </c>
      <c r="L66" s="61">
        <f>IF(selection!$C$33="All 22 sites combined",M28,"0")</f>
        <v>10.132161120820509</v>
      </c>
      <c r="M66" s="61">
        <f>IF(selection!$C$33="All 22 sites combined",M28-M29,"0")</f>
        <v>3.2161120820507705E-2</v>
      </c>
      <c r="N66" s="61">
        <f>IF(selection!$C$33="All 22 sites combined",N29-M28,"0")</f>
        <v>6.7838879179490164E-2</v>
      </c>
      <c r="O66" s="61">
        <f>IF(selection!$C$33="All 22 sites combined",P28,"0")</f>
        <v>5.1872126971179604</v>
      </c>
      <c r="P66" s="61">
        <f>IF(selection!$C$33="All 22 sites combined",P28-P29,"0")</f>
        <v>8.7212697117960758E-2</v>
      </c>
      <c r="Q66" s="61">
        <f>IF(selection!$C$33="All 22 sites combined",Q29-P28,"0")</f>
        <v>1.2787302882039775E-2</v>
      </c>
      <c r="R66" s="61">
        <f>IF(selection!$C$33="All 22 sites combined",S28,"0")</f>
        <v>7.813058719287941</v>
      </c>
      <c r="S66" s="61">
        <f>IF(selection!$C$33="All 22 sites combined",S28-S29,"0")</f>
        <v>1.3058719287941223E-2</v>
      </c>
      <c r="T66" s="61">
        <f>IF(selection!$C$33="All 22 sites combined",T29-S28,"0")</f>
        <v>8.694128071205931E-2</v>
      </c>
      <c r="U66" s="61">
        <f>IF(selection!$C$33="All 22 sites combined",V28,"0")</f>
        <v>8.7038502355865681</v>
      </c>
      <c r="V66" s="61">
        <f>IF(selection!$C$33="All 22 sites combined",V28-V29,"0")</f>
        <v>0.10385023558656847</v>
      </c>
      <c r="W66" s="61">
        <f>IF(selection!$C$33="All 22 sites combined",W29-V28,"0")</f>
        <v>9.6149764413430816E-2</v>
      </c>
      <c r="X66" s="61">
        <f>IF(selection!$C$33="All 22 sites combined",Y28,"0")</f>
        <v>6.8694199874487865</v>
      </c>
      <c r="Y66" s="61">
        <f>IF(selection!$C$33="All 22 sites combined",Y28-Y29,"0")</f>
        <v>6.9419987448785747E-2</v>
      </c>
      <c r="Z66" s="61">
        <f>IF(selection!$C$33="All 22 sites combined",Z29-Y28,"0")</f>
        <v>3.0580012551213898E-2</v>
      </c>
    </row>
    <row r="67" spans="2:26" s="2" customFormat="1" x14ac:dyDescent="0.25">
      <c r="B67" s="80" t="s">
        <v>48</v>
      </c>
      <c r="C67" s="61">
        <f>IF(selection!$C$33="All 22 sites combined",D30,"0")</f>
        <v>22.026908404321684</v>
      </c>
      <c r="D67" s="61">
        <f>IF(selection!$C$33="All 22 sites combined",D30-D31,"0")</f>
        <v>0.22690840432168358</v>
      </c>
      <c r="E67" s="61">
        <f>IF(selection!$C$33="All 22 sites combined",E31-D30,"0")</f>
        <v>0.173091595678315</v>
      </c>
      <c r="F67" s="61">
        <f>IF(selection!$C$33="All 22 sites combined",G30,"0")</f>
        <v>0.65697581335261934</v>
      </c>
      <c r="G67" s="61">
        <f>IF(selection!$C$33="All 22 sites combined",G30-G31,"0")</f>
        <v>5.6975813352619364E-2</v>
      </c>
      <c r="H67" s="61">
        <f>IF(selection!$C$33="All 22 sites combined",H31-G30,"0")</f>
        <v>4.3024186647380724E-2</v>
      </c>
      <c r="I67" s="61">
        <f>IF(selection!$C$33="All 22 sites combined",J30,"0")</f>
        <v>40.847885255585673</v>
      </c>
      <c r="J67" s="61">
        <f>IF(selection!$C$33="All 22 sites combined",J30-J31,"0")</f>
        <v>0.24788525558567187</v>
      </c>
      <c r="K67" s="61">
        <f>IF(selection!$C$33="All 22 sites combined",K31-J30,"0")</f>
        <v>0.25211474441432102</v>
      </c>
      <c r="L67" s="61">
        <f>IF(selection!$C$33="All 22 sites combined",M30,"0")</f>
        <v>7.1522030772967931</v>
      </c>
      <c r="M67" s="61">
        <f>IF(selection!$C$33="All 22 sites combined",M30-M31,"0")</f>
        <v>0.15220307729679217</v>
      </c>
      <c r="N67" s="61">
        <f>IF(selection!$C$33="All 22 sites combined",N31-M30,"0")</f>
        <v>0.14779692270320677</v>
      </c>
      <c r="O67" s="61">
        <f>IF(selection!$C$33="All 22 sites combined",P30,"0")</f>
        <v>0.69396520788591809</v>
      </c>
      <c r="P67" s="61">
        <f>IF(selection!$C$33="All 22 sites combined",P30-P31,"0")</f>
        <v>-6.0347921140819771E-3</v>
      </c>
      <c r="Q67" s="61">
        <f>IF(selection!$C$33="All 22 sites combined",Q31-P30,"0")</f>
        <v>6.0347921140819771E-3</v>
      </c>
      <c r="R67" s="61">
        <f>IF(selection!$C$33="All 22 sites combined",S30,"0")</f>
        <v>5.4689095857739893</v>
      </c>
      <c r="S67" s="61">
        <f>IF(selection!$C$33="All 22 sites combined",S30-S31,"0")</f>
        <v>6.8909585773988979E-2</v>
      </c>
      <c r="T67" s="61">
        <f>IF(selection!$C$33="All 22 sites combined",T31-S30,"0")</f>
        <v>0.1310904142260112</v>
      </c>
      <c r="U67" s="61">
        <f>IF(selection!$C$33="All 22 sites combined",V30,"0")</f>
        <v>18.683508802923818</v>
      </c>
      <c r="V67" s="61">
        <f>IF(selection!$C$33="All 22 sites combined",V30-V31,"0")</f>
        <v>0.18350880292381788</v>
      </c>
      <c r="W67" s="61">
        <f>IF(selection!$C$33="All 22 sites combined",W31-V30,"0")</f>
        <v>0.2164911970761807</v>
      </c>
      <c r="X67" s="61">
        <f>IF(selection!$C$33="All 22 sites combined",Y30,"0")</f>
        <v>4.4696438528595017</v>
      </c>
      <c r="Y67" s="61">
        <f>IF(selection!$C$33="All 22 sites combined",Y30-Y31,"0")</f>
        <v>6.9643852859502253E-2</v>
      </c>
      <c r="Z67" s="61">
        <f>IF(selection!$C$33="All 22 sites combined",Z31-Y30,"0")</f>
        <v>0.13035614714049792</v>
      </c>
    </row>
    <row r="68" spans="2:26" s="2" customFormat="1" x14ac:dyDescent="0.25">
      <c r="B68" s="80" t="s">
        <v>49</v>
      </c>
      <c r="C68" s="61">
        <f>IF(selection!$C$33="All 22 sites combined",D32,"0")</f>
        <v>17.547642772622531</v>
      </c>
      <c r="D68" s="61">
        <f>IF(selection!$C$33="All 22 sites combined",D32-D33,"0")</f>
        <v>0.24764277262253387</v>
      </c>
      <c r="E68" s="61">
        <f>IF(selection!$C$33="All 22 sites combined",E33-D32,"0")</f>
        <v>0.25235722737746968</v>
      </c>
      <c r="F68" s="61">
        <f>IF(selection!$C$33="All 22 sites combined",G32,"0")</f>
        <v>1.7679205331008283</v>
      </c>
      <c r="G68" s="61">
        <f>IF(selection!$C$33="All 22 sites combined",G32-G33,"0")</f>
        <v>6.7920533100828129E-2</v>
      </c>
      <c r="H68" s="61">
        <f>IF(selection!$C$33="All 22 sites combined",H33-G32,"0")</f>
        <v>3.2079466899171516E-2</v>
      </c>
      <c r="I68" s="61">
        <f>IF(selection!$C$33="All 22 sites combined",J32,"0")</f>
        <v>28.869807560565487</v>
      </c>
      <c r="J68" s="61">
        <f>IF(selection!$C$33="All 22 sites combined",J32-J33,"0")</f>
        <v>0.26980756056548927</v>
      </c>
      <c r="K68" s="61">
        <f>IF(selection!$C$33="All 22 sites combined",K33-J32,"0")</f>
        <v>0.23019243943451073</v>
      </c>
      <c r="L68" s="61">
        <f>IF(selection!$C$33="All 22 sites combined",M32,"0")</f>
        <v>10.667465902721554</v>
      </c>
      <c r="M68" s="61">
        <f>IF(selection!$C$33="All 22 sites combined",M32-M33,"0")</f>
        <v>0.16746590272155437</v>
      </c>
      <c r="N68" s="61">
        <f>IF(selection!$C$33="All 22 sites combined",N33-M32,"0")</f>
        <v>0.13253409727844634</v>
      </c>
      <c r="O68" s="61">
        <f>IF(selection!$C$33="All 22 sites combined",P32,"0")</f>
        <v>3.4377530049199723</v>
      </c>
      <c r="P68" s="61">
        <f>IF(selection!$C$33="All 22 sites combined",P32-P33,"0")</f>
        <v>0.137753004919972</v>
      </c>
      <c r="Q68" s="61">
        <f>IF(selection!$C$33="All 22 sites combined",Q33-P32,"0")</f>
        <v>6.2246995080028178E-2</v>
      </c>
      <c r="R68" s="61">
        <f>IF(selection!$C$33="All 22 sites combined",S32,"0")</f>
        <v>10.433922899669925</v>
      </c>
      <c r="S68" s="61">
        <f>IF(selection!$C$33="All 22 sites combined",S32-S33,"0")</f>
        <v>0.13392289966992621</v>
      </c>
      <c r="T68" s="61">
        <f>IF(selection!$C$33="All 22 sites combined",T33-S32,"0")</f>
        <v>0.1660771003300745</v>
      </c>
      <c r="U68" s="61">
        <f>IF(selection!$C$33="All 22 sites combined",V32,"0")</f>
        <v>12.073394781092359</v>
      </c>
      <c r="V68" s="61">
        <f>IF(selection!$C$33="All 22 sites combined",V32-V33,"0")</f>
        <v>0.17339478109236062</v>
      </c>
      <c r="W68" s="61">
        <f>IF(selection!$C$33="All 22 sites combined",W33-V32,"0")</f>
        <v>0.22660521890764151</v>
      </c>
      <c r="X68" s="61">
        <f>IF(selection!$C$33="All 22 sites combined",Y32,"0")</f>
        <v>15.202092545307341</v>
      </c>
      <c r="Y68" s="61">
        <f>IF(selection!$C$33="All 22 sites combined",Y32-Y33,"0")</f>
        <v>0.202092545307341</v>
      </c>
      <c r="Z68" s="61">
        <f>IF(selection!$C$33="All 22 sites combined",Z33-Y32,"0")</f>
        <v>0.19790745469265936</v>
      </c>
    </row>
    <row r="69" spans="2:26" s="2" customFormat="1" x14ac:dyDescent="0.25">
      <c r="B69" s="80" t="s">
        <v>50</v>
      </c>
      <c r="C69" s="61">
        <f>IF(selection!$C$33="All 22 sites combined",D34,"0")</f>
        <v>18.741622504504985</v>
      </c>
      <c r="D69" s="61">
        <f>IF(selection!$C$33="All 22 sites combined",D34-D35,"0")</f>
        <v>0.2416225045049849</v>
      </c>
      <c r="E69" s="61">
        <f>IF(selection!$C$33="All 22 sites combined",E35-D34,"0")</f>
        <v>0.2583774954950151</v>
      </c>
      <c r="F69" s="61">
        <f>IF(selection!$C$33="All 22 sites combined",G34,"0")</f>
        <v>7.278101781577055</v>
      </c>
      <c r="G69" s="61">
        <f>IF(selection!$C$33="All 22 sites combined",G34-G35,"0")</f>
        <v>0.17810178157705536</v>
      </c>
      <c r="H69" s="61">
        <f>IF(selection!$C$33="All 22 sites combined",H35-G34,"0")</f>
        <v>0.12189821842294446</v>
      </c>
      <c r="I69" s="61">
        <f>IF(selection!$C$33="All 22 sites combined",J34,"0")</f>
        <v>16.321802348805626</v>
      </c>
      <c r="J69" s="61">
        <f>IF(selection!$C$33="All 22 sites combined",J34-J35,"0")</f>
        <v>0.22180234880562466</v>
      </c>
      <c r="K69" s="61">
        <f>IF(selection!$C$33="All 22 sites combined",K35-J34,"0")</f>
        <v>0.17819765119437392</v>
      </c>
      <c r="L69" s="61">
        <f>IF(selection!$C$33="All 22 sites combined",M34,"0")</f>
        <v>15.632961394725395</v>
      </c>
      <c r="M69" s="61">
        <f>IF(selection!$C$33="All 22 sites combined",M34-M35,"0")</f>
        <v>0.23296139472539501</v>
      </c>
      <c r="N69" s="61">
        <f>IF(selection!$C$33="All 22 sites combined",N35-M34,"0")</f>
        <v>0.16703860527460535</v>
      </c>
      <c r="O69" s="61">
        <f>IF(selection!$C$33="All 22 sites combined",P34,"0")</f>
        <v>8.9877766237916425</v>
      </c>
      <c r="P69" s="61">
        <f>IF(selection!$C$33="All 22 sites combined",P34-P35,"0")</f>
        <v>0.18777662379164362</v>
      </c>
      <c r="Q69" s="61">
        <f>IF(selection!$C$33="All 22 sites combined",Q35-P34,"0")</f>
        <v>0.21222337620835674</v>
      </c>
      <c r="R69" s="61">
        <f>IF(selection!$C$33="All 22 sites combined",S34,"0")</f>
        <v>17.519284883669322</v>
      </c>
      <c r="S69" s="61">
        <f>IF(selection!$C$33="All 22 sites combined",S34-S35,"0")</f>
        <v>0.21928488366932442</v>
      </c>
      <c r="T69" s="61">
        <f>IF(selection!$C$33="All 22 sites combined",T35-S34,"0")</f>
        <v>0.18071511633067772</v>
      </c>
      <c r="U69" s="61">
        <f>IF(selection!$C$33="All 22 sites combined",V34,"0")</f>
        <v>4.4463973440565274</v>
      </c>
      <c r="V69" s="61">
        <f>IF(selection!$C$33="All 22 sites combined",V34-V35,"0")</f>
        <v>0.1463973440565276</v>
      </c>
      <c r="W69" s="61">
        <f>IF(selection!$C$33="All 22 sites combined",W35-V34,"0")</f>
        <v>0.15360265594347222</v>
      </c>
      <c r="X69" s="61">
        <f>IF(selection!$C$33="All 22 sites combined",Y34,"0")</f>
        <v>11.072053118869448</v>
      </c>
      <c r="Y69" s="61">
        <f>IF(selection!$C$33="All 22 sites combined",Y34-Y35,"0")</f>
        <v>0.17205311886944763</v>
      </c>
      <c r="Z69" s="61">
        <f>IF(selection!$C$33="All 22 sites combined",Z35-Y34,"0")</f>
        <v>0.22794688113055273</v>
      </c>
    </row>
    <row r="70" spans="2:26" s="2" customFormat="1" x14ac:dyDescent="0.25">
      <c r="B70" s="80" t="s">
        <v>51</v>
      </c>
      <c r="C70" s="61">
        <f>IF(selection!$C$33="All 22 sites combined",D36,"0")</f>
        <v>46.333730424639512</v>
      </c>
      <c r="D70" s="61">
        <f>IF(selection!$C$33="All 22 sites combined",D36-D37,"0")</f>
        <v>0.23373042463951066</v>
      </c>
      <c r="E70" s="61">
        <f>IF(selection!$C$33="All 22 sites combined",E37-D36,"0")</f>
        <v>0.26626957536048934</v>
      </c>
      <c r="F70" s="61">
        <f>IF(selection!$C$33="All 22 sites combined",G36,"0")</f>
        <v>18.516863971409425</v>
      </c>
      <c r="G70" s="61">
        <f>IF(selection!$C$33="All 22 sites combined",G36-G37,"0")</f>
        <v>0.21686397140942404</v>
      </c>
      <c r="H70" s="61">
        <f>IF(selection!$C$33="All 22 sites combined",H37-G36,"0")</f>
        <v>0.18313602859057454</v>
      </c>
      <c r="I70" s="61">
        <f>IF(selection!$C$33="All 22 sites combined",J36,"0")</f>
        <v>3.6042240587695131</v>
      </c>
      <c r="J70" s="61">
        <f>IF(selection!$C$33="All 22 sites combined",J36-J37,"0")</f>
        <v>0.10422405876951268</v>
      </c>
      <c r="K70" s="61">
        <f>IF(selection!$C$33="All 22 sites combined",K37-J36,"0")</f>
        <v>9.5775941230486605E-2</v>
      </c>
      <c r="L70" s="61">
        <f>IF(selection!$C$33="All 22 sites combined",M36,"0")</f>
        <v>11.858759586032313</v>
      </c>
      <c r="M70" s="61">
        <f>IF(selection!$C$33="All 22 sites combined",M36-M37,"0")</f>
        <v>0.15875958603231233</v>
      </c>
      <c r="N70" s="61">
        <f>IF(selection!$C$33="All 22 sites combined",N37-M36,"0")</f>
        <v>0.14124041396768661</v>
      </c>
      <c r="O70" s="61">
        <f>IF(selection!$C$33="All 22 sites combined",P36,"0")</f>
        <v>10.599235599235598</v>
      </c>
      <c r="P70" s="61">
        <f>IF(selection!$C$33="All 22 sites combined",P36-P37,"0")</f>
        <v>0.19923559923559786</v>
      </c>
      <c r="Q70" s="61">
        <f>IF(selection!$C$33="All 22 sites combined",Q37-P36,"0")</f>
        <v>0.2007644007644025</v>
      </c>
      <c r="R70" s="61">
        <f>IF(selection!$C$33="All 22 sites combined",S36,"0")</f>
        <v>4.5342863524681709</v>
      </c>
      <c r="S70" s="61">
        <f>IF(selection!$C$33="All 22 sites combined",S36-S37,"0")</f>
        <v>0.13428635246817144</v>
      </c>
      <c r="T70" s="61">
        <f>IF(selection!$C$33="All 22 sites combined",T37-S36,"0")</f>
        <v>6.5713647531828734E-2</v>
      </c>
      <c r="U70" s="61">
        <f>IF(selection!$C$33="All 22 sites combined",V36,"0")</f>
        <v>1.9866974412428957</v>
      </c>
      <c r="V70" s="61">
        <f>IF(selection!$C$33="All 22 sites combined",V36-V37,"0")</f>
        <v>8.6697441242895801E-2</v>
      </c>
      <c r="W70" s="61">
        <f>IF(selection!$C$33="All 22 sites combined",W37-V36,"0")</f>
        <v>0.11330255875710438</v>
      </c>
      <c r="X70" s="61">
        <f>IF(selection!$C$33="All 22 sites combined",Y36,"0")</f>
        <v>2.5662025662025663</v>
      </c>
      <c r="Y70" s="61">
        <f>IF(selection!$C$33="All 22 sites combined",Y36-Y37,"0")</f>
        <v>6.620256620256626E-2</v>
      </c>
      <c r="Z70" s="61">
        <f>IF(selection!$C$33="All 22 sites combined",Z37-Y36,"0")</f>
        <v>3.3797433797433829E-2</v>
      </c>
    </row>
    <row r="71" spans="2:26" s="2" customFormat="1" x14ac:dyDescent="0.25">
      <c r="B71" s="80" t="s">
        <v>52</v>
      </c>
      <c r="C71" s="61">
        <f>IF(selection!$C$33="All 22 sites combined",D38,"0")</f>
        <v>63.469490760008149</v>
      </c>
      <c r="D71" s="61">
        <f>IF(selection!$C$33="All 22 sites combined",D38-D39,"0")</f>
        <v>0.26949076000814642</v>
      </c>
      <c r="E71" s="61">
        <f>IF(selection!$C$33="All 22 sites combined",E39-D38,"0")</f>
        <v>0.23050923999185358</v>
      </c>
      <c r="F71" s="61">
        <f>IF(selection!$C$33="All 22 sites combined",G38,"0")</f>
        <v>5.1862608803449834</v>
      </c>
      <c r="G71" s="61">
        <f>IF(selection!$C$33="All 22 sites combined",G38-G39,"0")</f>
        <v>8.6260880344983804E-2</v>
      </c>
      <c r="H71" s="61">
        <f>IF(selection!$C$33="All 22 sites combined",H39-G38,"0")</f>
        <v>0.11373911965501637</v>
      </c>
      <c r="I71" s="61">
        <f>IF(selection!$C$33="All 22 sites combined",J38,"0")</f>
        <v>12.647321863405736</v>
      </c>
      <c r="J71" s="61">
        <f>IF(selection!$C$33="All 22 sites combined",J38-J39,"0")</f>
        <v>0.14732186340573605</v>
      </c>
      <c r="K71" s="61">
        <f>IF(selection!$C$33="All 22 sites combined",K39-J38,"0")</f>
        <v>0.15267813659426466</v>
      </c>
      <c r="L71" s="61">
        <f>IF(selection!$C$33="All 22 sites combined",M38,"0")</f>
        <v>6.351553576014096</v>
      </c>
      <c r="M71" s="61">
        <f>IF(selection!$C$33="All 22 sites combined",M38-M39,"0")</f>
        <v>0.1515535760140958</v>
      </c>
      <c r="N71" s="61">
        <f>IF(selection!$C$33="All 22 sites combined",N39-M38,"0")</f>
        <v>0.14844642398590402</v>
      </c>
      <c r="O71" s="61">
        <f>IF(selection!$C$33="All 22 sites combined",P38,"0")</f>
        <v>2.8689577005835321</v>
      </c>
      <c r="P71" s="61">
        <f>IF(selection!$C$33="All 22 sites combined",P38-P39,"0")</f>
        <v>6.8957700583531789E-2</v>
      </c>
      <c r="Q71" s="61">
        <f>IF(selection!$C$33="All 22 sites combined",Q39-P38,"0")</f>
        <v>0.13104229941646794</v>
      </c>
      <c r="R71" s="61">
        <f>IF(selection!$C$33="All 22 sites combined",S38,"0")</f>
        <v>3.5888535680447697</v>
      </c>
      <c r="S71" s="61">
        <f>IF(selection!$C$33="All 22 sites combined",S38-S39,"0")</f>
        <v>8.8853568044769293E-2</v>
      </c>
      <c r="T71" s="61">
        <f>IF(selection!$C$33="All 22 sites combined",T39-S38,"0")</f>
        <v>0.11114643195523</v>
      </c>
      <c r="U71" s="61">
        <f>IF(selection!$C$33="All 22 sites combined",V38,"0")</f>
        <v>2.6980599116290191</v>
      </c>
      <c r="V71" s="61">
        <f>IF(selection!$C$33="All 22 sites combined",V38-V39,"0")</f>
        <v>9.8059911629019059E-2</v>
      </c>
      <c r="W71" s="61">
        <f>IF(selection!$C$33="All 22 sites combined",W39-V38,"0")</f>
        <v>0.10194008837098112</v>
      </c>
      <c r="X71" s="61">
        <f>IF(selection!$C$33="All 22 sites combined",Y38,"0")</f>
        <v>3.189501739969717</v>
      </c>
      <c r="Y71" s="61">
        <f>IF(selection!$C$33="All 22 sites combined",Y38-Y39,"0")</f>
        <v>8.9501739969716887E-2</v>
      </c>
      <c r="Z71" s="61">
        <f>IF(selection!$C$33="All 22 sites combined",Z39-Y38,"0")</f>
        <v>0.11049826003028329</v>
      </c>
    </row>
  </sheetData>
  <mergeCells count="162">
    <mergeCell ref="B2:AA4"/>
    <mergeCell ref="C55:E55"/>
    <mergeCell ref="F55:H55"/>
    <mergeCell ref="I55:K55"/>
    <mergeCell ref="L55:N55"/>
    <mergeCell ref="O55:Q55"/>
    <mergeCell ref="R55:T55"/>
    <mergeCell ref="U55:W55"/>
    <mergeCell ref="X55:Z55"/>
    <mergeCell ref="AA26:AA27"/>
    <mergeCell ref="D27:E27"/>
    <mergeCell ref="C26:C27"/>
    <mergeCell ref="G27:H27"/>
    <mergeCell ref="J27:K27"/>
    <mergeCell ref="M27:N27"/>
    <mergeCell ref="P27:Q27"/>
    <mergeCell ref="S27:T27"/>
    <mergeCell ref="V27:W27"/>
    <mergeCell ref="Y27:Z27"/>
    <mergeCell ref="X26:X27"/>
    <mergeCell ref="U26:U27"/>
    <mergeCell ref="R26:R27"/>
    <mergeCell ref="O26:O27"/>
    <mergeCell ref="L26:L27"/>
    <mergeCell ref="B28:B29"/>
    <mergeCell ref="C28:C29"/>
    <mergeCell ref="D28:E28"/>
    <mergeCell ref="F28:F29"/>
    <mergeCell ref="G28:H28"/>
    <mergeCell ref="I28:I29"/>
    <mergeCell ref="B38:B39"/>
    <mergeCell ref="F38:F39"/>
    <mergeCell ref="G38:H38"/>
    <mergeCell ref="I38:I39"/>
    <mergeCell ref="B34:B35"/>
    <mergeCell ref="C34:C35"/>
    <mergeCell ref="D34:E34"/>
    <mergeCell ref="F34:F35"/>
    <mergeCell ref="G34:H34"/>
    <mergeCell ref="B30:B31"/>
    <mergeCell ref="C30:C31"/>
    <mergeCell ref="D30:E30"/>
    <mergeCell ref="F30:F31"/>
    <mergeCell ref="G30:H30"/>
    <mergeCell ref="B32:B33"/>
    <mergeCell ref="C32:C33"/>
    <mergeCell ref="D32:E32"/>
    <mergeCell ref="F32:F33"/>
    <mergeCell ref="Y36:Z36"/>
    <mergeCell ref="C38:C39"/>
    <mergeCell ref="D38:E38"/>
    <mergeCell ref="C64:E64"/>
    <mergeCell ref="F64:H64"/>
    <mergeCell ref="I64:K64"/>
    <mergeCell ref="L64:N64"/>
    <mergeCell ref="O64:Q64"/>
    <mergeCell ref="R64:T64"/>
    <mergeCell ref="U64:W64"/>
    <mergeCell ref="X64:Z64"/>
    <mergeCell ref="J38:K38"/>
    <mergeCell ref="O36:O37"/>
    <mergeCell ref="P36:Q36"/>
    <mergeCell ref="X36:X37"/>
    <mergeCell ref="S36:T36"/>
    <mergeCell ref="U36:U37"/>
    <mergeCell ref="V36:W36"/>
    <mergeCell ref="M34:N34"/>
    <mergeCell ref="O34:O35"/>
    <mergeCell ref="P34:Q34"/>
    <mergeCell ref="AA36:AA37"/>
    <mergeCell ref="R36:R37"/>
    <mergeCell ref="AA38:AA39"/>
    <mergeCell ref="C43:E43"/>
    <mergeCell ref="F43:H43"/>
    <mergeCell ref="I43:K43"/>
    <mergeCell ref="L43:N43"/>
    <mergeCell ref="O43:Q43"/>
    <mergeCell ref="L38:L39"/>
    <mergeCell ref="M38:N38"/>
    <mergeCell ref="O38:O39"/>
    <mergeCell ref="P38:Q38"/>
    <mergeCell ref="R38:R39"/>
    <mergeCell ref="S38:T38"/>
    <mergeCell ref="R43:T43"/>
    <mergeCell ref="U43:W43"/>
    <mergeCell ref="X43:Z43"/>
    <mergeCell ref="Y38:Z38"/>
    <mergeCell ref="U38:U39"/>
    <mergeCell ref="V38:W38"/>
    <mergeCell ref="X38:X39"/>
    <mergeCell ref="Y30:Z30"/>
    <mergeCell ref="U32:U33"/>
    <mergeCell ref="V32:W32"/>
    <mergeCell ref="X32:X33"/>
    <mergeCell ref="X30:X31"/>
    <mergeCell ref="AA34:AA35"/>
    <mergeCell ref="B36:B37"/>
    <mergeCell ref="C36:C37"/>
    <mergeCell ref="D36:E36"/>
    <mergeCell ref="F36:F37"/>
    <mergeCell ref="G36:H36"/>
    <mergeCell ref="I36:I37"/>
    <mergeCell ref="J36:K36"/>
    <mergeCell ref="L36:L37"/>
    <mergeCell ref="M36:N36"/>
    <mergeCell ref="R34:R35"/>
    <mergeCell ref="S34:T34"/>
    <mergeCell ref="U34:U35"/>
    <mergeCell ref="V34:W34"/>
    <mergeCell ref="X34:X35"/>
    <mergeCell ref="Y34:Z34"/>
    <mergeCell ref="I34:I35"/>
    <mergeCell ref="J34:K34"/>
    <mergeCell ref="L34:L35"/>
    <mergeCell ref="M32:N32"/>
    <mergeCell ref="O32:O33"/>
    <mergeCell ref="AA28:AA29"/>
    <mergeCell ref="R28:R29"/>
    <mergeCell ref="J30:K30"/>
    <mergeCell ref="L30:L31"/>
    <mergeCell ref="M30:N30"/>
    <mergeCell ref="J28:K28"/>
    <mergeCell ref="L28:L29"/>
    <mergeCell ref="M28:N28"/>
    <mergeCell ref="O28:O29"/>
    <mergeCell ref="P28:Q28"/>
    <mergeCell ref="O30:O31"/>
    <mergeCell ref="P30:Q30"/>
    <mergeCell ref="AA30:AA31"/>
    <mergeCell ref="R30:R31"/>
    <mergeCell ref="S30:T30"/>
    <mergeCell ref="U30:U31"/>
    <mergeCell ref="V30:W30"/>
    <mergeCell ref="P32:Q32"/>
    <mergeCell ref="AA32:AA33"/>
    <mergeCell ref="R32:R33"/>
    <mergeCell ref="S32:T32"/>
    <mergeCell ref="Y32:Z32"/>
    <mergeCell ref="D23:AA24"/>
    <mergeCell ref="B40:AA40"/>
    <mergeCell ref="A57:A62"/>
    <mergeCell ref="C25:Z25"/>
    <mergeCell ref="D26:E26"/>
    <mergeCell ref="G26:H26"/>
    <mergeCell ref="J26:K26"/>
    <mergeCell ref="M26:N26"/>
    <mergeCell ref="P26:Q26"/>
    <mergeCell ref="S26:T26"/>
    <mergeCell ref="V26:W26"/>
    <mergeCell ref="Y26:Z26"/>
    <mergeCell ref="I26:I27"/>
    <mergeCell ref="F26:F27"/>
    <mergeCell ref="S28:T28"/>
    <mergeCell ref="U28:U29"/>
    <mergeCell ref="V28:W28"/>
    <mergeCell ref="X28:X29"/>
    <mergeCell ref="Y28:Z28"/>
    <mergeCell ref="G32:H32"/>
    <mergeCell ref="I32:I33"/>
    <mergeCell ref="J32:K32"/>
    <mergeCell ref="I30:I31"/>
    <mergeCell ref="L32:L33"/>
  </mergeCells>
  <pageMargins left="0.7" right="0.7" top="0.75" bottom="0.75" header="0.3" footer="0.3"/>
  <pageSetup paperSize="9" scale="39" orientation="landscape" r:id="rId1"/>
  <ignoredErrors>
    <ignoredError sqref="D29:AA29 D28:E28 G28:H28 J28:K28 M28:N28 P28:Q28 S28:T28 V28:W28 Y28:Z28 D31:AA31 D30:E30 G30:H30 J30:K30 M30:N30 P30:Q30 S30:T30 V30:W30 Y30:Z30 D33:E33 D32:E32 G32:H32 J32:K32 M32:N32 P32:Q32 S32:T32 V32:W32 Y32:Z32 D35:E35 D34:E34 G34:H34 J34:K34 M34:N34 P34:Q34 S34:T34 V34:W34 Y34:Z34 D37:E37 D36:E36 G36:H36 J36:K36 M36:N36 P36:Q36 S36:T36 V36:W36 Y36:Z36 D39:E39 D38:E38 G38:H38 J38:K38 M38:N38 P38:Q38 S38:T38 V38:W38 Y38:Z38 Y33:Z33 Y35:Z35 Y37:Z37 Y39:Z39 V33:W33 V35:W35 V37:W37 V39:W39 S33:T33 S35:T35 S37:T37 S39:T39 P33:Q33 P35:Q35 P37:Q37 P39:Q39 M33:N33 M35:N35 M37:N37 M39:N39 J33:K33 J35:K35 J37:K37 J39:K39 G33:H33 G35:H35 G37:H37 G39:H39" formula="1"/>
    <ignoredError sqref="D44:Z5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7174" r:id="rId4" name="List Box 6">
              <controlPr defaultSize="0" autoLine="0" autoPict="0">
                <anchor moveWithCells="1">
                  <from>
                    <xdr:col>1</xdr:col>
                    <xdr:colOff>28575</xdr:colOff>
                    <xdr:row>6</xdr:row>
                    <xdr:rowOff>57150</xdr:rowOff>
                  </from>
                  <to>
                    <xdr:col>2</xdr:col>
                    <xdr:colOff>600075</xdr:colOff>
                    <xdr:row>18</xdr:row>
                    <xdr:rowOff>85725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00B0F0"/>
  </sheetPr>
  <dimension ref="A1:AB68"/>
  <sheetViews>
    <sheetView showGridLines="0" zoomScaleNormal="100" zoomScaleSheetLayoutView="100" workbookViewId="0"/>
  </sheetViews>
  <sheetFormatPr defaultRowHeight="15" x14ac:dyDescent="0.25"/>
  <cols>
    <col min="1" max="1" width="2" style="4" customWidth="1"/>
    <col min="2" max="2" width="14" style="4" customWidth="1"/>
    <col min="3" max="3" width="20.85546875" style="3" customWidth="1"/>
    <col min="4" max="5" width="15.7109375" style="4" customWidth="1"/>
    <col min="6" max="6" width="25.7109375" style="4" customWidth="1"/>
    <col min="7" max="8" width="15.7109375" style="4" customWidth="1"/>
    <col min="9" max="9" width="25.7109375" style="4" customWidth="1"/>
    <col min="10" max="11" width="15.7109375" style="4" customWidth="1"/>
    <col min="12" max="12" width="21.140625" style="4" customWidth="1"/>
    <col min="13" max="13" width="27.140625" style="4" customWidth="1"/>
    <col min="14" max="15" width="6.5703125" style="4" customWidth="1"/>
    <col min="16" max="16" width="18" style="4" customWidth="1"/>
    <col min="17" max="17" width="33.140625" style="4" customWidth="1"/>
    <col min="18" max="29" width="6.5703125" style="4" customWidth="1"/>
    <col min="30" max="16384" width="9.140625" style="4"/>
  </cols>
  <sheetData>
    <row r="1" spans="2:28" ht="15.75" thickBot="1" x14ac:dyDescent="0.3">
      <c r="C1" s="4"/>
      <c r="N1" s="6"/>
      <c r="O1" s="6"/>
      <c r="P1" s="6"/>
      <c r="Q1" s="6"/>
      <c r="R1" s="6"/>
      <c r="S1" s="6"/>
      <c r="U1" s="6"/>
      <c r="V1" s="6"/>
      <c r="W1" s="6"/>
      <c r="X1" s="6"/>
      <c r="Y1" s="6"/>
      <c r="Z1" s="6"/>
      <c r="AA1" s="6"/>
      <c r="AB1" s="6"/>
    </row>
    <row r="2" spans="2:28" ht="15.75" customHeight="1" x14ac:dyDescent="0.25">
      <c r="B2" s="194" t="str">
        <f>"Number of "&amp;selection!B35&amp;" diagnosed in "&amp;selection!D12&amp;" and recorded to have been treated with chemotherapy, tumour resection or radiotherapy in England"</f>
        <v>Number of all malignant tumours (excl NMSC) diagnosed in 2013-2015 and recorded to have been treated with chemotherapy, tumour resection or radiotherapy in England</v>
      </c>
      <c r="C2" s="195"/>
      <c r="D2" s="195"/>
      <c r="E2" s="195"/>
      <c r="F2" s="195"/>
      <c r="G2" s="195"/>
      <c r="H2" s="195"/>
      <c r="I2" s="195"/>
      <c r="J2" s="195"/>
      <c r="K2" s="195"/>
      <c r="L2" s="195"/>
      <c r="M2" s="196"/>
      <c r="N2" s="7"/>
      <c r="O2" s="7"/>
      <c r="P2" s="7"/>
      <c r="Q2" s="7"/>
      <c r="R2" s="7"/>
      <c r="S2" s="7"/>
      <c r="T2" s="6"/>
      <c r="U2" s="7"/>
      <c r="V2" s="7"/>
      <c r="W2" s="7"/>
      <c r="X2" s="7"/>
      <c r="Y2" s="7"/>
      <c r="Z2" s="7"/>
      <c r="AA2" s="7"/>
      <c r="AB2" s="7"/>
    </row>
    <row r="3" spans="2:28" ht="15.75" customHeight="1" x14ac:dyDescent="0.25">
      <c r="B3" s="197"/>
      <c r="C3" s="198"/>
      <c r="D3" s="198"/>
      <c r="E3" s="198"/>
      <c r="F3" s="198"/>
      <c r="G3" s="198"/>
      <c r="H3" s="198"/>
      <c r="I3" s="198"/>
      <c r="J3" s="198"/>
      <c r="K3" s="198"/>
      <c r="L3" s="198"/>
      <c r="M3" s="199"/>
      <c r="N3" s="7"/>
      <c r="O3" s="7"/>
      <c r="P3" s="7"/>
      <c r="Q3" s="7"/>
      <c r="R3" s="7"/>
      <c r="S3" s="7"/>
      <c r="U3" s="7"/>
      <c r="V3" s="7"/>
      <c r="W3" s="7"/>
      <c r="X3" s="7"/>
      <c r="Y3" s="7"/>
      <c r="Z3" s="7"/>
      <c r="AA3" s="7"/>
      <c r="AB3" s="7"/>
    </row>
    <row r="4" spans="2:28" ht="15.75" customHeight="1" thickBot="1" x14ac:dyDescent="0.3">
      <c r="B4" s="200"/>
      <c r="C4" s="201"/>
      <c r="D4" s="201"/>
      <c r="E4" s="201"/>
      <c r="F4" s="201"/>
      <c r="G4" s="201"/>
      <c r="H4" s="201"/>
      <c r="I4" s="201"/>
      <c r="J4" s="201"/>
      <c r="K4" s="201"/>
      <c r="L4" s="201"/>
      <c r="M4" s="202"/>
      <c r="N4" s="7"/>
      <c r="O4" s="7"/>
      <c r="P4" s="7"/>
      <c r="Q4" s="7"/>
      <c r="R4" s="7"/>
      <c r="S4" s="7"/>
      <c r="T4" s="3"/>
      <c r="U4" s="7"/>
      <c r="V4" s="7"/>
      <c r="W4" s="7"/>
      <c r="X4" s="7"/>
      <c r="Y4" s="7"/>
      <c r="Z4" s="7"/>
      <c r="AA4" s="7"/>
      <c r="AB4" s="7"/>
    </row>
    <row r="5" spans="2:28" ht="15.75" customHeight="1" x14ac:dyDescent="0.25">
      <c r="C5" s="9"/>
      <c r="D5" s="91" t="str">
        <f>"Proportion of "&amp;selection!B35&amp;" diagnosed in "&amp;selection!D12&amp;", by age group** - treatments are presented independently"</f>
        <v>Proportion of all malignant tumours (excl NMSC) diagnosed in 2013-2015, by age group** - treatments are presented independently</v>
      </c>
      <c r="F5" s="91"/>
      <c r="G5" s="91"/>
      <c r="H5" s="91"/>
      <c r="I5" s="91"/>
      <c r="J5" s="9"/>
      <c r="K5" s="9"/>
      <c r="L5" s="9"/>
      <c r="M5" s="9"/>
      <c r="N5" s="7"/>
      <c r="O5" s="7"/>
      <c r="P5" s="7"/>
      <c r="Q5" s="7"/>
      <c r="R5" s="7"/>
      <c r="S5" s="7"/>
      <c r="T5" s="3"/>
      <c r="U5" s="7"/>
      <c r="V5" s="7"/>
      <c r="W5" s="7"/>
      <c r="X5" s="7"/>
      <c r="Y5" s="7"/>
      <c r="Z5" s="7"/>
      <c r="AA5" s="7"/>
      <c r="AB5" s="7"/>
    </row>
    <row r="6" spans="2:28" ht="20.100000000000001" customHeight="1" x14ac:dyDescent="0.25">
      <c r="B6" s="18" t="s">
        <v>116</v>
      </c>
      <c r="D6" s="3"/>
      <c r="E6" s="3"/>
      <c r="F6" s="3"/>
      <c r="G6" s="3"/>
      <c r="H6" s="3"/>
      <c r="I6" s="3"/>
      <c r="J6" s="3"/>
      <c r="K6" s="3"/>
      <c r="L6" s="3"/>
      <c r="M6" s="3"/>
      <c r="N6" s="8"/>
      <c r="O6" s="8"/>
      <c r="P6" s="8"/>
      <c r="Q6" s="7"/>
      <c r="R6" s="7"/>
      <c r="S6" s="7"/>
      <c r="T6" s="3"/>
      <c r="U6" s="7"/>
      <c r="V6" s="7"/>
      <c r="W6" s="7"/>
      <c r="X6" s="7"/>
      <c r="Y6" s="7"/>
      <c r="Z6" s="7"/>
      <c r="AA6" s="7"/>
      <c r="AB6" s="7"/>
    </row>
    <row r="7" spans="2:28" ht="20.100000000000001" customHeight="1" x14ac:dyDescent="0.25">
      <c r="B7" s="14"/>
      <c r="C7" s="14"/>
      <c r="D7" s="14"/>
      <c r="E7" s="14"/>
      <c r="F7" s="14"/>
      <c r="G7" s="14"/>
      <c r="H7" s="14"/>
      <c r="I7" s="14"/>
      <c r="J7" s="14"/>
      <c r="K7" s="14"/>
      <c r="L7" s="14"/>
      <c r="M7" s="3"/>
      <c r="N7" s="8"/>
      <c r="O7" s="8"/>
      <c r="P7" s="8"/>
      <c r="Q7" s="7"/>
      <c r="R7" s="7"/>
      <c r="S7" s="7"/>
      <c r="T7" s="3"/>
      <c r="U7" s="7"/>
      <c r="V7" s="7"/>
      <c r="W7" s="7"/>
      <c r="X7" s="7"/>
      <c r="Y7" s="7"/>
      <c r="Z7" s="7"/>
      <c r="AA7" s="7"/>
      <c r="AB7" s="7"/>
    </row>
    <row r="8" spans="2:28" ht="20.100000000000001" customHeight="1" x14ac:dyDescent="0.25">
      <c r="B8" s="3"/>
      <c r="D8" s="3"/>
      <c r="E8" s="3"/>
      <c r="F8" s="3"/>
      <c r="G8" s="3"/>
      <c r="H8" s="3"/>
      <c r="I8" s="3"/>
      <c r="J8" s="3"/>
      <c r="K8" s="3"/>
      <c r="L8" s="3"/>
      <c r="M8" s="3"/>
      <c r="N8" s="8"/>
      <c r="O8" s="8"/>
      <c r="P8" s="8"/>
      <c r="Q8" s="7"/>
      <c r="R8" s="7"/>
      <c r="S8" s="7"/>
      <c r="T8" s="3"/>
      <c r="U8" s="7"/>
      <c r="V8" s="7"/>
      <c r="W8" s="7"/>
      <c r="X8" s="7"/>
      <c r="Y8" s="7"/>
      <c r="Z8" s="7"/>
      <c r="AA8" s="7"/>
      <c r="AB8" s="7"/>
    </row>
    <row r="9" spans="2:28" ht="20.100000000000001" customHeight="1" x14ac:dyDescent="0.25">
      <c r="B9" s="69"/>
      <c r="C9" s="69"/>
      <c r="D9" s="69"/>
      <c r="E9" s="69"/>
      <c r="F9" s="69"/>
      <c r="G9" s="69"/>
      <c r="H9" s="69"/>
      <c r="I9" s="69"/>
      <c r="J9" s="69"/>
      <c r="K9" s="69"/>
      <c r="L9" s="69"/>
      <c r="M9" s="3"/>
      <c r="N9" s="7"/>
      <c r="O9" s="7"/>
      <c r="P9" s="7"/>
      <c r="Q9" s="7"/>
      <c r="R9" s="7"/>
      <c r="S9" s="7"/>
      <c r="T9" s="3"/>
      <c r="U9" s="7"/>
      <c r="V9" s="7"/>
      <c r="W9" s="7"/>
      <c r="X9" s="7"/>
      <c r="Y9" s="7"/>
      <c r="Z9" s="7"/>
      <c r="AA9" s="7"/>
      <c r="AB9" s="7"/>
    </row>
    <row r="10" spans="2:28" ht="20.100000000000001" customHeight="1" x14ac:dyDescent="0.25">
      <c r="B10" s="69"/>
      <c r="C10" s="69"/>
      <c r="D10" s="69"/>
      <c r="E10" s="69"/>
      <c r="F10" s="69"/>
      <c r="G10" s="69"/>
      <c r="H10" s="69"/>
      <c r="I10" s="69"/>
      <c r="J10" s="69"/>
      <c r="K10" s="69"/>
      <c r="L10" s="69"/>
      <c r="M10" s="3"/>
      <c r="N10" s="7"/>
      <c r="O10" s="7"/>
      <c r="P10" s="7"/>
      <c r="Q10" s="7"/>
      <c r="R10" s="7"/>
      <c r="S10" s="7"/>
      <c r="T10" s="3"/>
      <c r="U10" s="7"/>
      <c r="V10" s="7"/>
      <c r="W10" s="7"/>
      <c r="X10" s="7"/>
      <c r="Y10" s="7"/>
      <c r="Z10" s="7"/>
      <c r="AA10" s="7"/>
      <c r="AB10" s="7"/>
    </row>
    <row r="11" spans="2:28" ht="20.100000000000001" customHeight="1" x14ac:dyDescent="0.25">
      <c r="B11" s="3"/>
      <c r="D11" s="3"/>
      <c r="E11" s="3"/>
      <c r="F11" s="3"/>
      <c r="G11" s="3"/>
      <c r="H11" s="3"/>
      <c r="I11" s="3"/>
      <c r="J11" s="3"/>
      <c r="K11" s="3"/>
      <c r="L11" s="3"/>
      <c r="M11" s="3"/>
      <c r="N11" s="7"/>
      <c r="O11" s="7"/>
      <c r="P11" s="11"/>
      <c r="Q11" s="7"/>
      <c r="R11" s="7"/>
      <c r="S11" s="7"/>
      <c r="T11" s="3"/>
      <c r="U11" s="7"/>
      <c r="V11" s="7"/>
      <c r="W11" s="7"/>
      <c r="X11" s="7"/>
      <c r="Y11" s="7"/>
      <c r="Z11" s="7"/>
      <c r="AA11" s="7"/>
      <c r="AB11" s="7"/>
    </row>
    <row r="12" spans="2:28" ht="20.100000000000001" customHeight="1" x14ac:dyDescent="0.25">
      <c r="B12" s="3"/>
      <c r="D12" s="3"/>
      <c r="E12" s="3"/>
      <c r="F12" s="3"/>
      <c r="G12" s="3"/>
      <c r="H12" s="3"/>
      <c r="I12" s="3"/>
      <c r="J12" s="3"/>
      <c r="K12" s="3"/>
      <c r="L12" s="3"/>
      <c r="M12" s="3"/>
      <c r="N12" s="7"/>
      <c r="O12" s="7"/>
      <c r="P12" s="11"/>
      <c r="Q12" s="11"/>
      <c r="R12" s="7"/>
      <c r="S12" s="7"/>
      <c r="T12" s="3"/>
      <c r="U12" s="7"/>
      <c r="V12" s="7"/>
      <c r="W12" s="7"/>
      <c r="X12" s="7"/>
      <c r="Y12" s="7"/>
      <c r="Z12" s="7"/>
      <c r="AA12" s="7"/>
      <c r="AB12" s="7"/>
    </row>
    <row r="13" spans="2:28" ht="20.100000000000001" customHeight="1" x14ac:dyDescent="0.25">
      <c r="B13" s="3"/>
      <c r="D13" s="3"/>
      <c r="E13" s="3"/>
      <c r="F13" s="3"/>
      <c r="G13" s="3"/>
      <c r="H13" s="3"/>
      <c r="I13" s="3"/>
      <c r="J13" s="3"/>
      <c r="K13" s="3"/>
      <c r="L13" s="3"/>
      <c r="M13" s="3"/>
      <c r="N13" s="10"/>
      <c r="O13" s="10"/>
      <c r="P13" s="11"/>
      <c r="Q13" s="11"/>
      <c r="R13" s="7"/>
      <c r="S13" s="7"/>
      <c r="T13" s="3"/>
      <c r="U13" s="7"/>
      <c r="V13" s="7"/>
      <c r="W13" s="7"/>
      <c r="X13" s="7"/>
      <c r="Y13" s="7"/>
      <c r="Z13" s="7"/>
      <c r="AA13" s="7"/>
      <c r="AB13" s="7"/>
    </row>
    <row r="14" spans="2:28" ht="20.100000000000001" customHeight="1" x14ac:dyDescent="0.25">
      <c r="B14" s="3"/>
      <c r="D14" s="3"/>
      <c r="E14" s="3"/>
      <c r="F14" s="3"/>
      <c r="G14" s="3"/>
      <c r="H14" s="3"/>
      <c r="I14" s="3"/>
      <c r="J14" s="3"/>
      <c r="K14" s="3"/>
      <c r="L14" s="3"/>
      <c r="M14" s="3"/>
      <c r="N14" s="7"/>
      <c r="O14" s="7"/>
      <c r="P14" s="11"/>
      <c r="Q14" s="11"/>
      <c r="R14" s="7"/>
      <c r="S14" s="7"/>
      <c r="T14" s="3"/>
      <c r="U14" s="7"/>
      <c r="V14" s="7"/>
      <c r="W14" s="7"/>
      <c r="X14" s="7"/>
      <c r="Y14" s="7"/>
      <c r="Z14" s="7"/>
      <c r="AA14" s="7"/>
      <c r="AB14" s="7"/>
    </row>
    <row r="15" spans="2:28" s="5" customFormat="1" ht="20.100000000000001" customHeight="1" x14ac:dyDescent="0.25">
      <c r="B15" s="3"/>
      <c r="C15" s="3"/>
      <c r="D15" s="3"/>
      <c r="E15" s="3"/>
      <c r="F15" s="3"/>
      <c r="G15" s="3"/>
      <c r="H15" s="3"/>
      <c r="I15" s="3"/>
      <c r="J15" s="3"/>
      <c r="K15" s="3"/>
      <c r="L15" s="3"/>
      <c r="M15" s="3"/>
      <c r="N15" s="11"/>
      <c r="O15" s="11"/>
      <c r="P15" s="11"/>
      <c r="Q15" s="11"/>
      <c r="R15" s="7"/>
      <c r="S15" s="7"/>
      <c r="U15" s="7"/>
      <c r="V15" s="7"/>
      <c r="W15" s="7"/>
      <c r="X15" s="7"/>
      <c r="Y15" s="7"/>
      <c r="Z15" s="7"/>
      <c r="AA15" s="7"/>
      <c r="AB15" s="7"/>
    </row>
    <row r="16" spans="2:28" ht="20.100000000000001" customHeight="1" x14ac:dyDescent="0.25">
      <c r="B16" s="3"/>
      <c r="D16" s="3"/>
      <c r="E16" s="3"/>
      <c r="F16" s="3"/>
      <c r="G16" s="3"/>
      <c r="H16" s="3"/>
      <c r="I16" s="3"/>
      <c r="J16" s="3"/>
      <c r="K16" s="3"/>
      <c r="L16" s="3"/>
      <c r="M16" s="3"/>
      <c r="P16" s="11"/>
      <c r="Q16" s="11"/>
    </row>
    <row r="17" spans="1:28" s="12" customFormat="1" ht="20.100000000000001" customHeight="1" x14ac:dyDescent="0.25">
      <c r="B17" s="3"/>
      <c r="C17" s="3"/>
      <c r="D17" s="3"/>
      <c r="E17" s="3"/>
      <c r="F17" s="3"/>
      <c r="G17" s="3"/>
      <c r="H17" s="3"/>
      <c r="I17" s="3"/>
      <c r="J17" s="3"/>
      <c r="K17" s="3"/>
      <c r="L17" s="3"/>
      <c r="M17" s="3"/>
      <c r="N17" s="4"/>
      <c r="O17" s="4"/>
      <c r="P17" s="11"/>
      <c r="Q17" s="11"/>
      <c r="R17" s="4"/>
      <c r="S17" s="4"/>
      <c r="T17" s="4"/>
      <c r="U17" s="4"/>
      <c r="V17" s="4"/>
      <c r="W17" s="4"/>
      <c r="X17" s="4"/>
      <c r="Y17" s="4"/>
      <c r="Z17" s="4"/>
      <c r="AA17" s="4"/>
      <c r="AB17" s="4"/>
    </row>
    <row r="18" spans="1:28" s="12" customFormat="1" ht="20.100000000000001" customHeight="1" x14ac:dyDescent="0.25">
      <c r="B18" s="3"/>
      <c r="C18" s="3"/>
      <c r="D18" s="3"/>
      <c r="E18" s="3"/>
      <c r="F18" s="3"/>
      <c r="G18" s="3"/>
      <c r="H18" s="3"/>
      <c r="I18" s="3"/>
      <c r="J18" s="3"/>
      <c r="K18" s="3"/>
      <c r="L18" s="3"/>
      <c r="M18" s="3"/>
      <c r="N18" s="13"/>
      <c r="O18" s="13"/>
      <c r="P18" s="11"/>
      <c r="Q18" s="11"/>
      <c r="R18" s="13" t="s">
        <v>41</v>
      </c>
      <c r="S18" s="13"/>
      <c r="T18" s="4"/>
      <c r="U18" s="13"/>
      <c r="V18" s="13"/>
      <c r="W18" s="13"/>
      <c r="X18" s="13"/>
      <c r="Y18" s="13"/>
      <c r="Z18" s="13"/>
      <c r="AA18" s="13"/>
      <c r="AB18" s="13"/>
    </row>
    <row r="19" spans="1:28" ht="20.100000000000001" customHeight="1" x14ac:dyDescent="0.25">
      <c r="D19" s="3"/>
      <c r="E19" s="3"/>
      <c r="F19" s="3"/>
      <c r="G19" s="3"/>
      <c r="H19" s="3"/>
      <c r="I19" s="3"/>
      <c r="J19" s="3"/>
      <c r="K19" s="3"/>
      <c r="L19" s="3"/>
      <c r="M19" s="3"/>
      <c r="P19" s="11"/>
      <c r="Q19" s="11"/>
    </row>
    <row r="20" spans="1:28" ht="20.100000000000001" customHeight="1" x14ac:dyDescent="0.25">
      <c r="B20" s="76"/>
      <c r="D20" s="3"/>
      <c r="E20" s="3"/>
      <c r="F20" s="3"/>
      <c r="G20" s="3"/>
      <c r="H20" s="3"/>
      <c r="I20" s="3"/>
      <c r="J20" s="3"/>
      <c r="K20" s="3"/>
      <c r="L20" s="3"/>
      <c r="M20" s="3"/>
      <c r="P20" s="11"/>
      <c r="Q20" s="11"/>
    </row>
    <row r="21" spans="1:28" ht="20.100000000000001" customHeight="1" x14ac:dyDescent="0.25">
      <c r="B21" s="3"/>
      <c r="D21" s="3"/>
      <c r="E21" s="3"/>
      <c r="F21" s="3"/>
      <c r="G21" s="3"/>
      <c r="H21" s="3"/>
      <c r="I21" s="3"/>
      <c r="J21" s="3"/>
      <c r="K21" s="3"/>
      <c r="L21" s="3"/>
      <c r="M21" s="3"/>
      <c r="P21" s="11"/>
      <c r="Q21" s="11"/>
    </row>
    <row r="22" spans="1:28" ht="20.100000000000001" customHeight="1" x14ac:dyDescent="0.25">
      <c r="B22" s="3"/>
      <c r="D22" s="3"/>
      <c r="E22" s="3"/>
      <c r="F22" s="3"/>
      <c r="G22" s="3"/>
      <c r="H22" s="3"/>
      <c r="I22" s="3"/>
      <c r="J22" s="3"/>
      <c r="K22" s="3"/>
      <c r="L22" s="3"/>
      <c r="M22" s="3"/>
      <c r="P22" s="11"/>
      <c r="Q22" s="11"/>
    </row>
    <row r="23" spans="1:28" ht="27" customHeight="1" x14ac:dyDescent="0.25">
      <c r="C23" s="251" t="s">
        <v>228</v>
      </c>
      <c r="D23" s="251"/>
      <c r="E23" s="251"/>
      <c r="F23" s="251"/>
      <c r="G23" s="251"/>
      <c r="H23" s="251"/>
      <c r="I23" s="251"/>
      <c r="J23" s="251"/>
      <c r="K23" s="251"/>
      <c r="L23" s="251"/>
      <c r="M23" s="251"/>
      <c r="P23" s="11"/>
      <c r="Q23" s="11"/>
    </row>
    <row r="24" spans="1:28" ht="8.25" customHeight="1" thickBot="1" x14ac:dyDescent="0.3">
      <c r="C24" s="4"/>
      <c r="P24" s="11"/>
      <c r="Q24" s="11"/>
    </row>
    <row r="25" spans="1:28" s="38" customFormat="1" ht="19.5" thickBot="1" x14ac:dyDescent="0.35">
      <c r="B25" s="12"/>
      <c r="C25" s="226" t="s">
        <v>154</v>
      </c>
      <c r="D25" s="227"/>
      <c r="E25" s="227"/>
      <c r="F25" s="227"/>
      <c r="G25" s="227"/>
      <c r="H25" s="227"/>
      <c r="I25" s="227"/>
      <c r="J25" s="227"/>
      <c r="K25" s="228"/>
      <c r="L25" s="12"/>
      <c r="M25" s="12"/>
      <c r="P25" s="39"/>
      <c r="Q25" s="39"/>
    </row>
    <row r="26" spans="1:28" s="38" customFormat="1" ht="18.75" x14ac:dyDescent="0.3">
      <c r="B26" s="12"/>
      <c r="C26" s="149" t="s">
        <v>42</v>
      </c>
      <c r="D26" s="147" t="s">
        <v>115</v>
      </c>
      <c r="E26" s="148"/>
      <c r="F26" s="150" t="s">
        <v>85</v>
      </c>
      <c r="G26" s="147" t="s">
        <v>115</v>
      </c>
      <c r="H26" s="148"/>
      <c r="I26" s="163" t="s">
        <v>43</v>
      </c>
      <c r="J26" s="147" t="s">
        <v>115</v>
      </c>
      <c r="K26" s="148"/>
      <c r="L26" s="232" t="s">
        <v>180</v>
      </c>
      <c r="M26" s="232" t="s">
        <v>177</v>
      </c>
      <c r="P26" s="39"/>
    </row>
    <row r="27" spans="1:28" s="38" customFormat="1" ht="19.5" thickBot="1" x14ac:dyDescent="0.35">
      <c r="B27" s="12"/>
      <c r="C27" s="229"/>
      <c r="D27" s="234" t="s">
        <v>155</v>
      </c>
      <c r="E27" s="235"/>
      <c r="F27" s="230"/>
      <c r="G27" s="234" t="s">
        <v>155</v>
      </c>
      <c r="H27" s="235"/>
      <c r="I27" s="231"/>
      <c r="J27" s="234" t="s">
        <v>155</v>
      </c>
      <c r="K27" s="235"/>
      <c r="L27" s="233"/>
      <c r="M27" s="233"/>
      <c r="P27" s="39"/>
    </row>
    <row r="28" spans="1:28" s="38" customFormat="1" ht="18.75" x14ac:dyDescent="0.3">
      <c r="B28" s="247" t="s">
        <v>198</v>
      </c>
      <c r="C28" s="153">
        <f>IF(selection!$B$33="All malignant (excl NMSC)",SUMIFS('data '!F:F,'data '!D:D,1),SUMIFS('data '!F:F,'data '!D:D,1,'data '!A:A,selection!$B$33))</f>
        <v>258082</v>
      </c>
      <c r="D28" s="221">
        <f>IF(C28=0,"",IFERROR(C28/$L28*100,""))</f>
        <v>28.540401141695671</v>
      </c>
      <c r="E28" s="222"/>
      <c r="F28" s="223">
        <f>IF(selection!$B$33="All malignant (excl NMSC)", SUMIFS('data '!F:F,'data '!E:E,1,'data '!A:A,"&lt;&gt;Other"), SUMIFS('data '!F:F,'data '!E:E,1,'data '!A:A,selection!$B$33))</f>
        <v>312403</v>
      </c>
      <c r="G28" s="221">
        <f>IF(F28=0,"",IFERROR(F28/$M28*100,""))</f>
        <v>44.863121403553116</v>
      </c>
      <c r="H28" s="221"/>
      <c r="I28" s="153">
        <f>IF(selection!$B$33="All malignant (excl NMSC)", SUMIFS('data '!F:F,'data '!C:C,1), SUMIFS('data '!F:F,'data '!C:C,1,'data '!A:A,selection!$B$33))</f>
        <v>249688</v>
      </c>
      <c r="J28" s="221">
        <f>IF(I28=0,"",IFERROR(I28/$L28*100,""))</f>
        <v>27.612137538719121</v>
      </c>
      <c r="K28" s="221"/>
      <c r="L28" s="224">
        <f>IF(selection!$B$33="All malignant (excl NMSC)",SUM('data '!F:F),SUMIFS('data '!F:F,'data '!A:A,selection!$B$33))</f>
        <v>904269</v>
      </c>
      <c r="M28" s="225">
        <f>IF(selection!$B$33="All malignant (excl NMSC)",SUMIFS('data '!F:F,'data '!A:A,"&lt;&gt;Other"),SUMIFS('data '!F:F,'data '!A:A,selection!$B$33))</f>
        <v>696347</v>
      </c>
    </row>
    <row r="29" spans="1:28" s="38" customFormat="1" ht="18.75" x14ac:dyDescent="0.3">
      <c r="A29" s="40"/>
      <c r="B29" s="187"/>
      <c r="C29" s="154"/>
      <c r="D29" s="121">
        <f>IFERROR(IF(OR(D28="",C28=0),"",ROUND((2*C28+1.96^2-(1.96*SQRT((1.96^2+4*C28*(1-(D28/100))))))/(2*($L28+(1.96^2))),3))*100,"")</f>
        <v>28.4</v>
      </c>
      <c r="E29" s="122">
        <f>IFERROR(IF(OR(D28="",C28=0),"",ROUND((2*C28+1.96^2+(1.96*SQRT((1.96^2+4*C28*(1-(D28/100))))))/(2*($L28+(1.96^2))),3))*100,"")</f>
        <v>28.599999999999998</v>
      </c>
      <c r="F29" s="219"/>
      <c r="G29" s="121">
        <f>IFERROR(IF(OR(G28="",F28=0),"",ROUND((2*F28+1.96^2-(1.96*SQRT((1.96^2+4*F28*(1-(G28/100))))))/(2*($M28+(1.96^2))),3))*100,"")</f>
        <v>44.7</v>
      </c>
      <c r="H29" s="121">
        <f>IFERROR(IF(OR(G28="",F28=0),"",ROUND((2*F28+1.96^2+(1.96*SQRT((1.96^2+4*F28*(1-(G28/100))))))/(2*($M28+(1.96^2))),3))*100,"")</f>
        <v>45</v>
      </c>
      <c r="I29" s="154"/>
      <c r="J29" s="121">
        <f>IFERROR(IF(OR(J28="",I28=0),"",ROUND((2*I28+1.96^2-(1.96*SQRT((1.96^2+4*I28*(1-(J28/100))))))/(2*($L28+(1.96^2))),3))*100,"")</f>
        <v>27.500000000000004</v>
      </c>
      <c r="K29" s="121">
        <f>IFERROR(IF(OR(J28="",I28=0),"",ROUND((2*I28+1.96^2+(1.96*SQRT((1.96^2+4*I28*(1-(J28/100))))))/(2*($L28+(1.96^2))),3))*100,"")</f>
        <v>27.700000000000003</v>
      </c>
      <c r="L29" s="211"/>
      <c r="M29" s="211"/>
    </row>
    <row r="30" spans="1:28" s="38" customFormat="1" ht="18.75" x14ac:dyDescent="0.3">
      <c r="A30" s="90" t="s">
        <v>186</v>
      </c>
      <c r="B30" s="252" t="s">
        <v>191</v>
      </c>
      <c r="C30" s="214">
        <f>IF(selection!$B$33="All malignant (excl NMSC)",SUMIFS(data2!F:F,data2!D:D,1,data2!B:B,$A30),SUMIFS(data2!F:F,data2!D:D,1,data2!A:A,selection!$B$33,data2!B:B,$A30))</f>
        <v>48518</v>
      </c>
      <c r="D30" s="206">
        <f>IF(C30=0,"",IFERROR(C30/$L30*100,""))</f>
        <v>49.396768511825371</v>
      </c>
      <c r="E30" s="215"/>
      <c r="F30" s="216">
        <f>IF(selection!$B$33="All malignant (excl NMSC)",SUMIFS(data2!F:F,data2!E:E,1,data2!B:B,$A30),SUMIFS(data2!F:F,data2!E:E,1,data2!A:A,selection!$B$33,data2!B:B,$A30))</f>
        <v>43381</v>
      </c>
      <c r="G30" s="206">
        <f>IF(F30=0,"",IFERROR(F30/$M30*100,""))</f>
        <v>75.421607149066389</v>
      </c>
      <c r="H30" s="206"/>
      <c r="I30" s="209">
        <f>IF(selection!$B$33="All malignant (excl NMSC)",SUMIFS(data2!F:F,data2!C:C,1,data2!B:B,$A30),SUMIFS(data2!F:F,data2!C:C,1,data2!A:A,selection!$B$33,data2!B:B,$A30))</f>
        <v>33846</v>
      </c>
      <c r="J30" s="206">
        <f>IF(I30=0,"",IFERROR(I30/$L30*100,""))</f>
        <v>34.459026073853863</v>
      </c>
      <c r="K30" s="206"/>
      <c r="L30" s="207">
        <f>IF(selection!$B$33="All malignant (excl NMSC)",SUMIFS(data2!F:F,data2!B:B,$A30),SUMIFS(data2!F:F,data2!A:A,selection!$B$33,data2!B:B,$A30))</f>
        <v>98221</v>
      </c>
      <c r="M30" s="207">
        <f>IF(selection!$B$33="All malignant (excl NMSC)",SUMIFS(data2!F:F,data2!B:B,$A30,data2!A:A,"&lt;&gt;Other"),SUMIFS(data2!F:F,data2!A:A,selection!$B$33,data2!B:B,$A30))</f>
        <v>57518</v>
      </c>
    </row>
    <row r="31" spans="1:28" s="38" customFormat="1" ht="18.75" x14ac:dyDescent="0.3">
      <c r="A31" s="90"/>
      <c r="B31" s="253"/>
      <c r="C31" s="154"/>
      <c r="D31" s="121">
        <f>IFERROR(IF(OR(D30="",C30=0),"",ROUND((2*C30+1.96^2-(1.96*SQRT((1.96^2+4*C30*(1-(D30/100))))))/(2*($L30+(1.96^2))),3))*100,"")</f>
        <v>49.1</v>
      </c>
      <c r="E31" s="122">
        <f>IFERROR(IF(OR(D30="",C30=0),"",ROUND((2*C30+1.96^2+(1.96*SQRT((1.96^2+4*C30*(1-(D30/100))))))/(2*($L30+(1.96^2))),3))*100,"")</f>
        <v>49.7</v>
      </c>
      <c r="F31" s="219"/>
      <c r="G31" s="121">
        <f>IFERROR(IF(OR(G30="",F30=0),"",ROUND((2*F30+1.96^2-(1.96*SQRT((1.96^2+4*F30*(1-(G30/100))))))/(2*($M30+(1.96^2))),3))*100,"")</f>
        <v>75.099999999999994</v>
      </c>
      <c r="H31" s="121">
        <f>IFERROR(IF(OR(G30="",F30=0),"",ROUND((2*F30+1.96^2+(1.96*SQRT((1.96^2+4*F30*(1-(G30/100))))))/(2*($M30+(1.96^2))),3))*100,"")</f>
        <v>75.8</v>
      </c>
      <c r="I31" s="154"/>
      <c r="J31" s="121">
        <f>IFERROR(IF(OR(J30="",I30=0),"",ROUND((2*I30+1.96^2-(1.96*SQRT((1.96^2+4*I30*(1-(J30/100))))))/(2*($L30+(1.96^2))),3))*100,"")</f>
        <v>34.200000000000003</v>
      </c>
      <c r="K31" s="121">
        <f>IFERROR(IF(OR(J30="",I30=0),"",ROUND((2*I30+1.96^2+(1.96*SQRT((1.96^2+4*I30*(1-(J30/100))))))/(2*($L30+(1.96^2))),3))*100,"")</f>
        <v>34.799999999999997</v>
      </c>
      <c r="L31" s="211"/>
      <c r="M31" s="211"/>
    </row>
    <row r="32" spans="1:28" s="38" customFormat="1" ht="18.75" x14ac:dyDescent="0.3">
      <c r="A32" s="90" t="s">
        <v>187</v>
      </c>
      <c r="B32" s="252" t="s">
        <v>187</v>
      </c>
      <c r="C32" s="214">
        <f>IF(selection!$B$33="All malignant (excl NMSC)",SUMIFS(data2!F:F,data2!D:D,1,data2!B:B,$A32),SUMIFS(data2!F:F,data2!D:D,1,data2!A:A,selection!$B$33,data2!B:B,$A32))</f>
        <v>50096</v>
      </c>
      <c r="D32" s="206">
        <f>IF(C32=0,"",IFERROR(C32/$L32*100,""))</f>
        <v>41.161149317623476</v>
      </c>
      <c r="E32" s="215"/>
      <c r="F32" s="216">
        <f>IF(selection!$B$33="All malignant (excl NMSC)",SUMIFS(data2!F:F,data2!E:E,1,data2!B:B,$A32),SUMIFS(data2!F:F,data2!E:E,1,data2!A:A,selection!$B$33,data2!B:B,$A32))</f>
        <v>60696</v>
      </c>
      <c r="G32" s="206">
        <f>IF(F32=0,"",IFERROR(F32/$M32*100,""))</f>
        <v>63.943700550984502</v>
      </c>
      <c r="H32" s="206"/>
      <c r="I32" s="209">
        <f>IF(selection!$B$33="All malignant (excl NMSC)",SUMIFS(data2!F:F,data2!C:C,1,data2!B:B,$A32),SUMIFS(data2!F:F,data2!C:C,1,data2!A:A,selection!$B$33,data2!B:B,$A32))</f>
        <v>45278</v>
      </c>
      <c r="J32" s="206">
        <f>IF(I32=0,"",IFERROR(I32/$L32*100,""))</f>
        <v>37.202461649699686</v>
      </c>
      <c r="K32" s="206"/>
      <c r="L32" s="207">
        <f>IF(selection!$B$33="All malignant (excl NMSC)",SUMIFS(data2!F:F,data2!B:B,$A32),SUMIFS(data2!F:F,data2!A:A,selection!$B$33,data2!B:B,$A32))</f>
        <v>121707</v>
      </c>
      <c r="M32" s="207">
        <f>IF(selection!$B$33="All malignant (excl NMSC)",SUMIFS(data2!F:F,data2!B:B,$A32,data2!A:A,"&lt;&gt;Other"),SUMIFS(data2!F:F,data2!A:A,selection!$B$33,data2!B:B,$A32))</f>
        <v>94921</v>
      </c>
    </row>
    <row r="33" spans="1:20" s="38" customFormat="1" ht="18.75" x14ac:dyDescent="0.3">
      <c r="A33" s="90"/>
      <c r="B33" s="253"/>
      <c r="C33" s="154"/>
      <c r="D33" s="121">
        <f>IFERROR(IF(OR(D32="",C32=0),"",ROUND((2*C32+1.96^2-(1.96*SQRT((1.96^2+4*C32*(1-(D32/100))))))/(2*($L32+(1.96^2))),3))*100,"")</f>
        <v>40.9</v>
      </c>
      <c r="E33" s="122">
        <f>IFERROR(IF(OR(D32="",C32=0),"",ROUND((2*C32+1.96^2+(1.96*SQRT((1.96^2+4*C32*(1-(D32/100))))))/(2*($L32+(1.96^2))),3))*100,"")</f>
        <v>41.4</v>
      </c>
      <c r="F33" s="219"/>
      <c r="G33" s="121">
        <f>IFERROR(IF(OR(G32="",F32=0),"",ROUND((2*F32+1.96^2-(1.96*SQRT((1.96^2+4*F32*(1-(G32/100))))))/(2*($M32+(1.96^2))),3))*100,"")</f>
        <v>63.6</v>
      </c>
      <c r="H33" s="121">
        <f>IFERROR(IF(OR(G32="",F32=0),"",ROUND((2*F32+1.96^2+(1.96*SQRT((1.96^2+4*F32*(1-(G32/100))))))/(2*($M32+(1.96^2))),3))*100,"")</f>
        <v>64.2</v>
      </c>
      <c r="I33" s="154"/>
      <c r="J33" s="121">
        <f>IFERROR(IF(OR(J32="",I32=0),"",ROUND((2*I32+1.96^2-(1.96*SQRT((1.96^2+4*I32*(1-(J32/100))))))/(2*($L32+(1.96^2))),3))*100,"")</f>
        <v>36.9</v>
      </c>
      <c r="K33" s="121">
        <f>IFERROR(IF(OR(J32="",I32=0),"",ROUND((2*I32+1.96^2+(1.96*SQRT((1.96^2+4*I32*(1-(J32/100))))))/(2*($L32+(1.96^2))),3))*100,"")</f>
        <v>37.5</v>
      </c>
      <c r="L33" s="211"/>
      <c r="M33" s="211"/>
    </row>
    <row r="34" spans="1:20" s="38" customFormat="1" ht="18.75" x14ac:dyDescent="0.3">
      <c r="A34" s="90" t="s">
        <v>188</v>
      </c>
      <c r="B34" s="252" t="s">
        <v>188</v>
      </c>
      <c r="C34" s="214">
        <f>IF(selection!$B$33="All malignant (excl NMSC)",SUMIFS(data2!F:F,data2!D:D,1,data2!B:B,$A34),SUMIFS(data2!F:F,data2!D:D,1,data2!A:A,selection!$B$33,data2!B:B,$A34))</f>
        <v>77367</v>
      </c>
      <c r="D34" s="206">
        <f>IF(C34=0,"",IFERROR(C34/$L34*100,""))</f>
        <v>33.823561557596719</v>
      </c>
      <c r="E34" s="215"/>
      <c r="F34" s="216">
        <f>IF(selection!$B$33="All malignant (excl NMSC)",SUMIFS(data2!F:F,data2!E:E,1,data2!B:B,$A34),SUMIFS(data2!F:F,data2!E:E,1,data2!A:A,selection!$B$33,data2!B:B,$A34))</f>
        <v>95272</v>
      </c>
      <c r="G34" s="206">
        <f>IF(F34=0,"",IFERROR(F34/$M34*100,""))</f>
        <v>51.611085830678896</v>
      </c>
      <c r="H34" s="206"/>
      <c r="I34" s="209">
        <f>IF(selection!$B$33="All malignant (excl NMSC)",SUMIFS(data2!F:F,data2!C:C,1,data2!B:B,$A34),SUMIFS(data2!F:F,data2!C:C,1,data2!A:A,selection!$B$33,data2!B:B,$A34))</f>
        <v>75028</v>
      </c>
      <c r="J34" s="206">
        <f>IF(I34=0,"",IFERROR(I34/$L34*100,""))</f>
        <v>32.800989783025919</v>
      </c>
      <c r="K34" s="206"/>
      <c r="L34" s="207">
        <f>IF(selection!$B$33="All malignant (excl NMSC)",SUMIFS(data2!F:F,data2!B:B,$A34),SUMIFS(data2!F:F,data2!A:A,selection!$B$33,data2!B:B,$A34))</f>
        <v>228737</v>
      </c>
      <c r="M34" s="207">
        <f>IF(selection!$B$33="All malignant (excl NMSC)",SUMIFS(data2!F:F,data2!B:B,$A34,data2!A:A,"&lt;&gt;Other"),SUMIFS(data2!F:F,data2!A:A,selection!$B$33,data2!B:B,$A34))</f>
        <v>184596</v>
      </c>
    </row>
    <row r="35" spans="1:20" s="38" customFormat="1" ht="18.75" x14ac:dyDescent="0.3">
      <c r="A35" s="90"/>
      <c r="B35" s="253"/>
      <c r="C35" s="154"/>
      <c r="D35" s="121">
        <f>IFERROR(IF(OR(D34="",C34=0),"",ROUND((2*C34+1.96^2-(1.96*SQRT((1.96^2+4*C34*(1-(D34/100))))))/(2*($L34+(1.96^2))),3))*100,"")</f>
        <v>33.6</v>
      </c>
      <c r="E35" s="122">
        <f>IFERROR(IF(OR(D34="",C34=0),"",ROUND((2*C34+1.96^2+(1.96*SQRT((1.96^2+4*C34*(1-(D34/100))))))/(2*($L34+(1.96^2))),3))*100,"")</f>
        <v>34</v>
      </c>
      <c r="F35" s="219"/>
      <c r="G35" s="121">
        <f>IFERROR(IF(OR(G34="",F34=0),"",ROUND((2*F34+1.96^2-(1.96*SQRT((1.96^2+4*F34*(1-(G34/100))))))/(2*($M34+(1.96^2))),3))*100,"")</f>
        <v>51.4</v>
      </c>
      <c r="H35" s="121">
        <f>IFERROR(IF(OR(G34="",F34=0),"",ROUND((2*F34+1.96^2+(1.96*SQRT((1.96^2+4*F34*(1-(G34/100))))))/(2*($M34+(1.96^2))),3))*100,"")</f>
        <v>51.800000000000004</v>
      </c>
      <c r="I35" s="154"/>
      <c r="J35" s="121">
        <f>IFERROR(IF(OR(J34="",I34=0),"",ROUND((2*I34+1.96^2-(1.96*SQRT((1.96^2+4*I34*(1-(J34/100))))))/(2*($L34+(1.96^2))),3))*100,"")</f>
        <v>32.6</v>
      </c>
      <c r="K35" s="121">
        <f>IFERROR(IF(OR(J34="",I34=0),"",ROUND((2*I34+1.96^2+(1.96*SQRT((1.96^2+4*I34*(1-(J34/100))))))/(2*($L34+(1.96^2))),3))*100,"")</f>
        <v>33</v>
      </c>
      <c r="L35" s="211"/>
      <c r="M35" s="211"/>
    </row>
    <row r="36" spans="1:20" s="38" customFormat="1" ht="18.75" x14ac:dyDescent="0.3">
      <c r="A36" s="90" t="s">
        <v>189</v>
      </c>
      <c r="B36" s="254" t="s">
        <v>189</v>
      </c>
      <c r="C36" s="214">
        <f>IF(selection!$B$33="All malignant (excl NMSC)",SUMIFS(data2!F:F,data2!D:D,1,data2!B:B,$A36),SUMIFS(data2!F:F,data2!D:D,1,data2!A:A,selection!$B$33,data2!B:B,$A36))</f>
        <v>63584</v>
      </c>
      <c r="D36" s="206">
        <f>IF(C36=0,"",IFERROR(C36/$L36*100,""))</f>
        <v>25.469767069238319</v>
      </c>
      <c r="E36" s="215"/>
      <c r="F36" s="216">
        <f>IF(selection!$B$33="All malignant (excl NMSC)",SUMIFS(data2!F:F,data2!E:E,1,data2!B:B,$A36),SUMIFS(data2!F:F,data2!E:E,1,data2!A:A,selection!$B$33,data2!B:B,$A36))</f>
        <v>76856</v>
      </c>
      <c r="G36" s="206">
        <f>IF(F36=0,"",IFERROR(F36/$M36*100,""))</f>
        <v>38.572453839629411</v>
      </c>
      <c r="H36" s="206"/>
      <c r="I36" s="209">
        <f>IF(selection!$B$33="All malignant (excl NMSC)",SUMIFS(data2!F:F,data2!C:C,1,data2!B:B,$A36),SUMIFS(data2!F:F,data2!C:C,1,data2!A:A,selection!$B$33,data2!B:B,$A36))</f>
        <v>67444</v>
      </c>
      <c r="J36" s="206">
        <f>IF(I36=0,"",IFERROR(I36/$L36*100,""))</f>
        <v>27.015962666987122</v>
      </c>
      <c r="K36" s="206"/>
      <c r="L36" s="207">
        <f>IF(selection!$B$33="All malignant (excl NMSC)",SUMIFS(data2!F:F,data2!B:B,$A36),SUMIFS(data2!F:F,data2!A:A,selection!$B$33,data2!B:B,$A36))</f>
        <v>249645</v>
      </c>
      <c r="M36" s="207">
        <f>IF(selection!$B$33="All malignant (excl NMSC)",SUMIFS(data2!F:F,data2!B:B,$A36,data2!A:A,"&lt;&gt;Other"),SUMIFS(data2!F:F,data2!A:A,selection!$B$33,data2!B:B,$A36))</f>
        <v>199251</v>
      </c>
    </row>
    <row r="37" spans="1:20" s="38" customFormat="1" ht="18.75" x14ac:dyDescent="0.3">
      <c r="A37" s="90"/>
      <c r="B37" s="255"/>
      <c r="C37" s="154"/>
      <c r="D37" s="121">
        <f>IFERROR(IF(OR(D36="",C36=0),"",ROUND((2*C36+1.96^2-(1.96*SQRT((1.96^2+4*C36*(1-(D36/100))))))/(2*($L36+(1.96^2))),3))*100,"")</f>
        <v>25.3</v>
      </c>
      <c r="E37" s="122">
        <f>IFERROR(IF(OR(D36="",C36=0),"",ROUND((2*C36+1.96^2+(1.96*SQRT((1.96^2+4*C36*(1-(D36/100))))))/(2*($L36+(1.96^2))),3))*100,"")</f>
        <v>25.6</v>
      </c>
      <c r="F37" s="219"/>
      <c r="G37" s="121">
        <f>IFERROR(IF(OR(G36="",F36=0),"",ROUND((2*F36+1.96^2-(1.96*SQRT((1.96^2+4*F36*(1-(G36/100))))))/(2*($M36+(1.96^2))),3))*100,"")</f>
        <v>38.4</v>
      </c>
      <c r="H37" s="121">
        <f>IFERROR(IF(OR(G36="",F36=0),"",ROUND((2*F36+1.96^2+(1.96*SQRT((1.96^2+4*F36*(1-(G36/100))))))/(2*($M36+(1.96^2))),3))*100,"")</f>
        <v>38.800000000000004</v>
      </c>
      <c r="I37" s="154"/>
      <c r="J37" s="121">
        <f>IFERROR(IF(OR(J36="",I36=0),"",ROUND((2*I36+1.96^2-(1.96*SQRT((1.96^2+4*I36*(1-(J36/100))))))/(2*($L36+(1.96^2))),3))*100,"")</f>
        <v>26.8</v>
      </c>
      <c r="K37" s="121">
        <f>IFERROR(IF(OR(J36="",I36=0),"",ROUND((2*I36+1.96^2+(1.96*SQRT((1.96^2+4*I36*(1-(J36/100))))))/(2*($L36+(1.96^2))),3))*100,"")</f>
        <v>27.200000000000003</v>
      </c>
      <c r="L37" s="211"/>
      <c r="M37" s="211"/>
    </row>
    <row r="38" spans="1:20" s="38" customFormat="1" ht="18.75" x14ac:dyDescent="0.3">
      <c r="A38" s="90" t="s">
        <v>190</v>
      </c>
      <c r="B38" s="252" t="s">
        <v>190</v>
      </c>
      <c r="C38" s="214">
        <f>IF(selection!$B$33="All malignant (excl NMSC)",SUMIFS(data2!F:F,data2!D:D,1,data2!B:B,$A38),SUMIFS(data2!F:F,data2!D:D,1,data2!A:A,selection!$B$33,data2!B:B,$A38))</f>
        <v>18517</v>
      </c>
      <c r="D38" s="206">
        <f>IF(C38=0,"",IFERROR(C38/$L38*100,""))</f>
        <v>8.9906243475643208</v>
      </c>
      <c r="E38" s="215"/>
      <c r="F38" s="216">
        <f>IF(selection!$B$33="All malignant (excl NMSC)",SUMIFS(data2!F:F,data2!E:E,1,data2!B:B,$A38),SUMIFS(data2!F:F,data2!E:E,1,data2!A:A,selection!$B$33,data2!B:B,$A38))</f>
        <v>36198</v>
      </c>
      <c r="G38" s="206">
        <f>IF(F38=0,"",IFERROR(F38/$M38*100,""))</f>
        <v>22.615127982456691</v>
      </c>
      <c r="H38" s="206"/>
      <c r="I38" s="209">
        <f>IF(selection!$B$33="All malignant (excl NMSC)",SUMIFS(data2!F:F,data2!C:C,1,data2!B:B,$A38),SUMIFS(data2!F:F,data2!C:C,1,data2!A:A,selection!$B$33,data2!B:B,$A38))</f>
        <v>28092</v>
      </c>
      <c r="J38" s="206">
        <f>IF(I38=0,"",IFERROR(I38/$L38*100,""))</f>
        <v>13.639607883122368</v>
      </c>
      <c r="K38" s="206"/>
      <c r="L38" s="207">
        <f>IF(selection!$B$33="All malignant (excl NMSC)",SUMIFS(data2!F:F,data2!B:B,$A38),SUMIFS(data2!F:F,data2!A:A,selection!$B$33,data2!B:B,$A38))</f>
        <v>205959</v>
      </c>
      <c r="M38" s="207">
        <f>IF(selection!$B$33="All malignant (excl NMSC)",SUMIFS(data2!F:F,data2!B:B,$A38,data2!A:A,"&lt;&gt;Other"),SUMIFS(data2!F:F,data2!A:A,selection!$B$33,data2!B:B,$A38))</f>
        <v>160061</v>
      </c>
    </row>
    <row r="39" spans="1:20" s="38" customFormat="1" ht="19.5" thickBot="1" x14ac:dyDescent="0.35">
      <c r="A39" s="90"/>
      <c r="B39" s="256"/>
      <c r="C39" s="210"/>
      <c r="D39" s="123">
        <f>IFERROR(IF(OR(D38="",C38=0),"",ROUND((2*C38+1.96^2-(1.96*SQRT((1.96^2+4*C38*(1-(D38/100))))))/(2*($L38+(1.96^2))),3))*100,"")</f>
        <v>8.9</v>
      </c>
      <c r="E39" s="124">
        <f>IFERROR(IF(OR(D38="",C38=0),"",ROUND((2*C38+1.96^2+(1.96*SQRT((1.96^2+4*C38*(1-(D38/100))))))/(2*($L38+(1.96^2))),3))*100,"")</f>
        <v>9.1</v>
      </c>
      <c r="F39" s="217"/>
      <c r="G39" s="123">
        <f>IFERROR(IF(OR(G38="",F38=0),"",ROUND((2*F38+1.96^2-(1.96*SQRT((1.96^2+4*F38*(1-(G38/100))))))/(2*($M38+(1.96^2))),3))*100,"")</f>
        <v>22.400000000000002</v>
      </c>
      <c r="H39" s="123">
        <f>IFERROR(IF(OR(G38="",F38=0),"",ROUND((2*F38+1.96^2+(1.96*SQRT((1.96^2+4*F38*(1-(G38/100))))))/(2*($M38+(1.96^2))),3))*100,"")</f>
        <v>22.8</v>
      </c>
      <c r="I39" s="210"/>
      <c r="J39" s="123">
        <f>IFERROR(IF(OR(J38="",I38=0),"",ROUND((2*I38+1.96^2-(1.96*SQRT((1.96^2+4*I38*(1-(J38/100))))))/(2*($L38+(1.96^2))),3))*100,"")</f>
        <v>13.5</v>
      </c>
      <c r="K39" s="123">
        <f>IFERROR(IF(OR(J38="",I38=0),"",ROUND((2*I38+1.96^2+(1.96*SQRT((1.96^2+4*I38*(1-(J38/100))))))/(2*($L38+(1.96^2))),3))*100,"")</f>
        <v>13.8</v>
      </c>
      <c r="L39" s="208"/>
      <c r="M39" s="208"/>
    </row>
    <row r="40" spans="1:20" ht="19.5" customHeight="1" x14ac:dyDescent="0.25">
      <c r="A40" s="1"/>
      <c r="B40" s="52" t="s">
        <v>179</v>
      </c>
      <c r="C40" s="4"/>
    </row>
    <row r="41" spans="1:20" ht="19.5" customHeight="1" x14ac:dyDescent="0.25">
      <c r="A41" s="1"/>
      <c r="B41" s="3"/>
      <c r="C41" s="4"/>
    </row>
    <row r="42" spans="1:20" s="1" customFormat="1" ht="19.5" customHeight="1" x14ac:dyDescent="0.25">
      <c r="B42" s="2"/>
    </row>
    <row r="43" spans="1:20" s="1" customFormat="1" ht="19.5" customHeight="1" x14ac:dyDescent="0.25">
      <c r="B43" s="2"/>
      <c r="C43" s="205" t="s">
        <v>92</v>
      </c>
      <c r="D43" s="205"/>
      <c r="E43" s="205"/>
      <c r="F43" s="205" t="s">
        <v>90</v>
      </c>
      <c r="G43" s="205"/>
      <c r="H43" s="205"/>
      <c r="I43" s="205" t="s">
        <v>91</v>
      </c>
      <c r="J43" s="205"/>
      <c r="K43" s="205"/>
      <c r="L43" s="58"/>
      <c r="M43" s="58"/>
      <c r="N43" s="58"/>
    </row>
    <row r="44" spans="1:20" s="1" customFormat="1" ht="19.5" customHeight="1" x14ac:dyDescent="0.25">
      <c r="B44" s="19" t="s">
        <v>35</v>
      </c>
      <c r="C44" s="205" t="s">
        <v>127</v>
      </c>
      <c r="D44" s="205"/>
      <c r="E44" s="205"/>
      <c r="F44" s="205"/>
      <c r="G44" s="205"/>
      <c r="H44" s="205"/>
      <c r="I44" s="205"/>
      <c r="J44" s="205"/>
      <c r="K44" s="205"/>
      <c r="O44" s="58"/>
      <c r="P44" s="58"/>
      <c r="Q44" s="58"/>
      <c r="R44" s="189"/>
      <c r="S44" s="189"/>
      <c r="T44" s="189"/>
    </row>
    <row r="45" spans="1:20" s="1" customFormat="1" ht="19.5" customHeight="1" x14ac:dyDescent="0.25">
      <c r="B45" s="19"/>
      <c r="C45" s="92" t="s">
        <v>27</v>
      </c>
      <c r="D45" s="86" t="s">
        <v>26</v>
      </c>
      <c r="E45" s="86" t="s">
        <v>25</v>
      </c>
      <c r="F45" s="92" t="s">
        <v>27</v>
      </c>
      <c r="G45" s="86" t="s">
        <v>26</v>
      </c>
      <c r="H45" s="86" t="s">
        <v>25</v>
      </c>
      <c r="I45" s="92" t="s">
        <v>27</v>
      </c>
      <c r="J45" s="86" t="s">
        <v>26</v>
      </c>
      <c r="K45" s="86" t="s">
        <v>25</v>
      </c>
      <c r="O45" s="21"/>
      <c r="P45" s="21"/>
      <c r="Q45" s="21"/>
      <c r="R45" s="21"/>
      <c r="S45" s="21"/>
      <c r="T45" s="21"/>
    </row>
    <row r="46" spans="1:20" s="1" customFormat="1" ht="19.5" customHeight="1" x14ac:dyDescent="0.25">
      <c r="B46" s="19"/>
      <c r="C46" s="87"/>
      <c r="D46" s="88"/>
      <c r="E46" s="88"/>
      <c r="F46" s="87"/>
      <c r="G46" s="88"/>
      <c r="H46" s="88"/>
      <c r="I46" s="87"/>
      <c r="J46" s="88"/>
      <c r="K46" s="88"/>
      <c r="O46" s="94"/>
      <c r="P46" s="94"/>
      <c r="Q46" s="94"/>
      <c r="R46" s="94"/>
      <c r="S46" s="94"/>
      <c r="T46" s="94"/>
    </row>
    <row r="47" spans="1:20" s="1" customFormat="1" ht="19.5" customHeight="1" x14ac:dyDescent="0.25">
      <c r="B47" s="19" t="s">
        <v>192</v>
      </c>
      <c r="C47" s="85">
        <f>IF(selection!$B$33="All malignant (excl NMSC)",D28,"0")</f>
        <v>28.540401141695671</v>
      </c>
      <c r="D47" s="89">
        <f>IF(selection!$B$33="All malignant (excl NMSC)",D28-D29,"0")</f>
        <v>0.14040114169567275</v>
      </c>
      <c r="E47" s="89">
        <f>IF(selection!$B$33="All malignant (excl NMSC)",E29-D28,"0")</f>
        <v>5.9598858304326541E-2</v>
      </c>
      <c r="F47" s="85">
        <f>IF(selection!$B$33="All malignant (excl NMSC)",G28,"0")</f>
        <v>44.863121403553116</v>
      </c>
      <c r="G47" s="89">
        <f>IF(selection!$B$33="All malignant (excl NMSC)",G28-G29,"0")</f>
        <v>0.163121403553113</v>
      </c>
      <c r="H47" s="89">
        <f>IF(selection!$B$33="All malignant (excl NMSC)",H29-G28,"0")</f>
        <v>0.13687859644688416</v>
      </c>
      <c r="I47" s="85">
        <f>IF(selection!$B$33="All malignant (excl NMSC)",J28,"0")</f>
        <v>27.612137538719121</v>
      </c>
      <c r="J47" s="89">
        <f>IF(selection!$B$33="All malignant (excl NMSC)",J28-J29,"0")</f>
        <v>0.11213753871911791</v>
      </c>
      <c r="K47" s="89">
        <f>IF(selection!$B$33="All malignant (excl NMSC)",K29-J28,"0")</f>
        <v>8.7862461280881377E-2</v>
      </c>
      <c r="O47" s="53"/>
      <c r="P47" s="53"/>
      <c r="Q47" s="53"/>
      <c r="R47" s="53"/>
      <c r="S47" s="53"/>
      <c r="T47" s="53"/>
    </row>
    <row r="48" spans="1:20" s="1" customFormat="1" ht="19.5" customHeight="1" x14ac:dyDescent="0.25">
      <c r="B48" s="19" t="s">
        <v>191</v>
      </c>
      <c r="C48" s="85">
        <f>IF(selection!$B$33="All malignant (excl NMSC)",D30,"0")</f>
        <v>49.396768511825371</v>
      </c>
      <c r="D48" s="89">
        <f>IF(selection!$B$33="All malignant (excl NMSC)",D30-D31,"0")</f>
        <v>0.29676851182536979</v>
      </c>
      <c r="E48" s="89">
        <f>IF(selection!$B$33="All malignant (excl NMSC)",E31-D30,"0")</f>
        <v>0.30323148817463164</v>
      </c>
      <c r="F48" s="85">
        <f>IF(selection!$B$33="All malignant (excl NMSC)",G30,"0")</f>
        <v>75.421607149066389</v>
      </c>
      <c r="G48" s="89">
        <f>IF(selection!$B$33="All malignant (excl NMSC)",G30-G31,"0")</f>
        <v>0.32160714906639498</v>
      </c>
      <c r="H48" s="89">
        <f>IF(selection!$B$33="All malignant (excl NMSC)",H31-G30,"0")</f>
        <v>0.37839285093360786</v>
      </c>
      <c r="I48" s="85">
        <f>IF(selection!$B$33="All malignant (excl NMSC)",J30,"0")</f>
        <v>34.459026073853863</v>
      </c>
      <c r="J48" s="89">
        <f>IF(selection!$B$33="All malignant (excl NMSC)",J30-J31,"0")</f>
        <v>0.25902607385386034</v>
      </c>
      <c r="K48" s="89">
        <f>IF(selection!$B$33="All malignant (excl NMSC)",K31-J30,"0")</f>
        <v>0.34097392614613398</v>
      </c>
      <c r="O48" s="53"/>
      <c r="P48" s="53"/>
      <c r="Q48" s="53"/>
      <c r="R48" s="53"/>
      <c r="S48" s="53"/>
      <c r="T48" s="53"/>
    </row>
    <row r="49" spans="2:20" s="1" customFormat="1" x14ac:dyDescent="0.25">
      <c r="B49" s="19" t="s">
        <v>187</v>
      </c>
      <c r="C49" s="85">
        <f>IF(selection!$B$33="All malignant (excl NMSC)",D32,"0")</f>
        <v>41.161149317623476</v>
      </c>
      <c r="D49" s="89">
        <f>IF(selection!$B$33="All malignant (excl NMSC)",D32-D33,"0")</f>
        <v>0.26114931762347737</v>
      </c>
      <c r="E49" s="89">
        <f>IF(selection!$B$33="All malignant (excl NMSC)",E33-D32,"0")</f>
        <v>0.23885068237652263</v>
      </c>
      <c r="F49" s="85">
        <f>IF(selection!$B$33="All malignant (excl NMSC)",G32,"0")</f>
        <v>63.943700550984502</v>
      </c>
      <c r="G49" s="89">
        <f>IF(selection!$B$33="All malignant (excl NMSC)",G32-G33,"0")</f>
        <v>0.34370055098450081</v>
      </c>
      <c r="H49" s="89">
        <f>IF(selection!$B$33="All malignant (excl NMSC)",H33-G32,"0")</f>
        <v>0.25629944901550061</v>
      </c>
      <c r="I49" s="85">
        <f>IF(selection!$B$33="All malignant (excl NMSC)",J32,"0")</f>
        <v>37.202461649699686</v>
      </c>
      <c r="J49" s="89">
        <f>IF(selection!$B$33="All malignant (excl NMSC)",J32-J33,"0")</f>
        <v>0.30246164969968703</v>
      </c>
      <c r="K49" s="89">
        <f>IF(selection!$B$33="All malignant (excl NMSC)",K33-J32,"0")</f>
        <v>0.29753835030031439</v>
      </c>
      <c r="O49" s="53"/>
      <c r="P49" s="53"/>
      <c r="Q49" s="53"/>
      <c r="R49" s="53"/>
      <c r="S49" s="53"/>
      <c r="T49" s="53"/>
    </row>
    <row r="50" spans="2:20" s="1" customFormat="1" x14ac:dyDescent="0.25">
      <c r="B50" s="19" t="s">
        <v>188</v>
      </c>
      <c r="C50" s="85">
        <f>IF(selection!$B$33="All malignant (excl NMSC)",D34,"0")</f>
        <v>33.823561557596719</v>
      </c>
      <c r="D50" s="89">
        <f>IF(selection!$B$33="All malignant (excl NMSC)",D34-D35,"0")</f>
        <v>0.22356155759671736</v>
      </c>
      <c r="E50" s="89">
        <f>IF(selection!$B$33="All malignant (excl NMSC)",E35-D34,"0")</f>
        <v>0.17643844240328121</v>
      </c>
      <c r="F50" s="85">
        <f>IF(selection!$B$33="All malignant (excl NMSC)",G34,"0")</f>
        <v>51.611085830678896</v>
      </c>
      <c r="G50" s="89">
        <f>IF(selection!$B$33="All malignant (excl NMSC)",G34-G35,"0")</f>
        <v>0.21108583067889697</v>
      </c>
      <c r="H50" s="89">
        <f>IF(selection!$B$33="All malignant (excl NMSC)",H35-G34,"0")</f>
        <v>0.18891416932110872</v>
      </c>
      <c r="I50" s="85">
        <f>IF(selection!$B$33="All malignant (excl NMSC)",J34,"0")</f>
        <v>32.800989783025919</v>
      </c>
      <c r="J50" s="89">
        <f>IF(selection!$B$33="All malignant (excl NMSC)",J34-J35,"0")</f>
        <v>0.20098978302591775</v>
      </c>
      <c r="K50" s="89">
        <f>IF(selection!$B$33="All malignant (excl NMSC)",K35-J34,"0")</f>
        <v>0.19901021697408083</v>
      </c>
      <c r="O50" s="53"/>
      <c r="P50" s="53"/>
      <c r="Q50" s="53"/>
      <c r="R50" s="53"/>
      <c r="S50" s="53"/>
      <c r="T50" s="53"/>
    </row>
    <row r="51" spans="2:20" s="1" customFormat="1" x14ac:dyDescent="0.25">
      <c r="B51" s="19" t="s">
        <v>189</v>
      </c>
      <c r="C51" s="85">
        <f>IF(selection!$B$33="All malignant (excl NMSC)",D36,"0")</f>
        <v>25.469767069238319</v>
      </c>
      <c r="D51" s="89">
        <f>IF(selection!$B$33="All malignant (excl NMSC)",D36-D37,"0")</f>
        <v>0.16976706923831841</v>
      </c>
      <c r="E51" s="89">
        <f>IF(selection!$B$33="All malignant (excl NMSC)",E37-D36,"0")</f>
        <v>0.1302329307616823</v>
      </c>
      <c r="F51" s="85">
        <f>IF(selection!$B$33="All malignant (excl NMSC)",G36,"0")</f>
        <v>38.572453839629411</v>
      </c>
      <c r="G51" s="89">
        <f>IF(selection!$B$33="All malignant (excl NMSC)",G36-G37,"0")</f>
        <v>0.17245383962941219</v>
      </c>
      <c r="H51" s="89">
        <f>IF(selection!$B$33="All malignant (excl NMSC)",H37-G36,"0")</f>
        <v>0.2275461603705935</v>
      </c>
      <c r="I51" s="85">
        <f>IF(selection!$B$33="All malignant (excl NMSC)",J36,"0")</f>
        <v>27.015962666987122</v>
      </c>
      <c r="J51" s="89">
        <f>IF(selection!$B$33="All malignant (excl NMSC)",J36-J37,"0")</f>
        <v>0.21596266698712085</v>
      </c>
      <c r="K51" s="89">
        <f>IF(selection!$B$33="All malignant (excl NMSC)",K37-J36,"0")</f>
        <v>0.18403733301288128</v>
      </c>
      <c r="O51" s="53"/>
      <c r="P51" s="53"/>
      <c r="Q51" s="53"/>
      <c r="R51" s="53"/>
      <c r="S51" s="53"/>
      <c r="T51" s="53"/>
    </row>
    <row r="52" spans="2:20" s="1" customFormat="1" x14ac:dyDescent="0.25">
      <c r="B52" s="19" t="s">
        <v>190</v>
      </c>
      <c r="C52" s="85">
        <f>IF(selection!$B$33="All malignant (excl NMSC)",D38,"0")</f>
        <v>8.9906243475643208</v>
      </c>
      <c r="D52" s="89">
        <f>IF(selection!$B$33="All malignant (excl NMSC)",D38-D39,"0")</f>
        <v>9.0624347564320473E-2</v>
      </c>
      <c r="E52" s="89">
        <f>IF(selection!$B$33="All malignant (excl NMSC)",E39-D38,"0")</f>
        <v>0.10937565243567882</v>
      </c>
      <c r="F52" s="85">
        <f>IF(selection!$B$33="All malignant (excl NMSC)",G38,"0")</f>
        <v>22.615127982456691</v>
      </c>
      <c r="G52" s="89">
        <f>IF(selection!$B$33="All malignant (excl NMSC)",G38-G39,"0")</f>
        <v>0.21512798245668918</v>
      </c>
      <c r="H52" s="89">
        <f>IF(selection!$B$33="All malignant (excl NMSC)",H39-G38,"0")</f>
        <v>0.1848720175433094</v>
      </c>
      <c r="I52" s="85">
        <f>IF(selection!$B$33="All malignant (excl NMSC)",J38,"0")</f>
        <v>13.639607883122368</v>
      </c>
      <c r="J52" s="89">
        <f>IF(selection!$B$33="All malignant (excl NMSC)",J38-J39,"0")</f>
        <v>0.13960788312236794</v>
      </c>
      <c r="K52" s="89">
        <f>IF(selection!$B$33="All malignant (excl NMSC)",K39-J38,"0")</f>
        <v>0.16039211687763277</v>
      </c>
      <c r="O52" s="53"/>
      <c r="P52" s="53"/>
      <c r="Q52" s="53"/>
      <c r="R52" s="53"/>
      <c r="S52" s="53"/>
      <c r="T52" s="53"/>
    </row>
    <row r="53" spans="2:20" s="96" customFormat="1" ht="19.5" customHeight="1" x14ac:dyDescent="0.25">
      <c r="B53" s="56"/>
      <c r="C53" s="85"/>
      <c r="D53" s="85"/>
      <c r="E53" s="89"/>
      <c r="F53" s="89"/>
      <c r="G53" s="85"/>
      <c r="H53" s="85"/>
      <c r="I53" s="89"/>
      <c r="J53" s="89"/>
      <c r="K53" s="85"/>
      <c r="L53" s="95"/>
    </row>
    <row r="54" spans="2:20" s="96" customFormat="1" ht="19.5" customHeight="1" x14ac:dyDescent="0.25">
      <c r="B54" s="56"/>
      <c r="C54" s="205" t="s">
        <v>128</v>
      </c>
      <c r="D54" s="205"/>
      <c r="E54" s="205"/>
      <c r="F54" s="205"/>
      <c r="G54" s="205"/>
      <c r="H54" s="205"/>
      <c r="I54" s="205"/>
      <c r="J54" s="205"/>
      <c r="K54" s="205"/>
      <c r="L54" s="95"/>
    </row>
    <row r="55" spans="2:20" s="96" customFormat="1" x14ac:dyDescent="0.25">
      <c r="B55" s="56"/>
      <c r="C55" s="92" t="s">
        <v>27</v>
      </c>
      <c r="D55" s="86" t="s">
        <v>26</v>
      </c>
      <c r="E55" s="86" t="s">
        <v>25</v>
      </c>
      <c r="F55" s="92" t="s">
        <v>27</v>
      </c>
      <c r="G55" s="86" t="s">
        <v>26</v>
      </c>
      <c r="H55" s="86" t="s">
        <v>25</v>
      </c>
      <c r="I55" s="92" t="s">
        <v>27</v>
      </c>
      <c r="J55" s="86" t="s">
        <v>26</v>
      </c>
      <c r="K55" s="86" t="s">
        <v>25</v>
      </c>
      <c r="L55" s="95"/>
    </row>
    <row r="56" spans="2:20" s="96" customFormat="1" x14ac:dyDescent="0.25">
      <c r="B56" s="56"/>
      <c r="C56" s="92"/>
      <c r="D56" s="88"/>
      <c r="E56" s="88"/>
      <c r="F56" s="92"/>
      <c r="G56" s="88"/>
      <c r="H56" s="88"/>
      <c r="I56" s="92"/>
      <c r="J56" s="88"/>
      <c r="K56" s="88"/>
    </row>
    <row r="57" spans="2:20" s="96" customFormat="1" x14ac:dyDescent="0.25">
      <c r="B57" s="19" t="s">
        <v>192</v>
      </c>
      <c r="C57" s="85" t="str">
        <f>IF(selection!$B$33&lt;&gt;"All malignant (excl NMSC)",D28,"0")</f>
        <v>0</v>
      </c>
      <c r="D57" s="89" t="str">
        <f>IF(selection!$B$33&lt;&gt;"All malignant (excl NMSC)",D28-D29,"0")</f>
        <v>0</v>
      </c>
      <c r="E57" s="89" t="str">
        <f>IF(selection!$B$33&lt;&gt;"All malignant (excl NMSC)",E29-D28,"0")</f>
        <v>0</v>
      </c>
      <c r="F57" s="85" t="str">
        <f>IF(selection!$B$33&lt;&gt;"All malignant (excl NMSC)",G28,"0")</f>
        <v>0</v>
      </c>
      <c r="G57" s="89" t="str">
        <f>IF(selection!$B$33&lt;&gt;"All malignant (excl NMSC)",G28-G29,"0")</f>
        <v>0</v>
      </c>
      <c r="H57" s="89" t="str">
        <f>IF(selection!$B$33&lt;&gt;"All malignant (excl NMSC)",H29-G28,"0")</f>
        <v>0</v>
      </c>
      <c r="I57" s="85" t="str">
        <f>IF(selection!$B$33&lt;&gt;"All malignant (excl NMSC)",J28,"0")</f>
        <v>0</v>
      </c>
      <c r="J57" s="89" t="str">
        <f>IF(selection!$B$33&lt;&gt;"All malignant (excl NMSC)",J28-J29,"0")</f>
        <v>0</v>
      </c>
      <c r="K57" s="89" t="str">
        <f>IF(selection!$B$33&lt;&gt;"All malignant (excl NMSC)",K29-J28,"0")</f>
        <v>0</v>
      </c>
      <c r="L57" s="95"/>
    </row>
    <row r="58" spans="2:20" s="96" customFormat="1" x14ac:dyDescent="0.25">
      <c r="B58" s="19" t="s">
        <v>191</v>
      </c>
      <c r="C58" s="85" t="str">
        <f>IF(selection!$B$33&lt;&gt;"All malignant (excl NMSC)",D30,"0")</f>
        <v>0</v>
      </c>
      <c r="D58" s="89" t="str">
        <f>IF(selection!$B$33&lt;&gt;"All malignant (excl NMSC)",D30-D31,"0")</f>
        <v>0</v>
      </c>
      <c r="E58" s="89" t="str">
        <f>IF(selection!$B$33&lt;&gt;"All malignant (excl NMSC)",E31-D30,"0")</f>
        <v>0</v>
      </c>
      <c r="F58" s="85" t="str">
        <f>IF(selection!$B$33&lt;&gt;"All malignant (excl NMSC)",G30,"0")</f>
        <v>0</v>
      </c>
      <c r="G58" s="89" t="str">
        <f>IF(selection!$B$33&lt;&gt;"All malignant (excl NMSC)",G30-G31,"0")</f>
        <v>0</v>
      </c>
      <c r="H58" s="89" t="str">
        <f>IF(selection!$B$33&lt;&gt;"All malignant (excl NMSC)",H31-G30,"0")</f>
        <v>0</v>
      </c>
      <c r="I58" s="85" t="str">
        <f>IF(selection!$B$33&lt;&gt;"All malignant (excl NMSC)",J30,"0")</f>
        <v>0</v>
      </c>
      <c r="J58" s="89" t="str">
        <f>IF(selection!$B$33&lt;&gt;"All malignant (excl NMSC)",J30-J31,"0")</f>
        <v>0</v>
      </c>
      <c r="K58" s="89" t="str">
        <f>IF(selection!$B$33&lt;&gt;"All malignant (excl NMSC)",K31-J30,"0")</f>
        <v>0</v>
      </c>
      <c r="L58" s="95"/>
    </row>
    <row r="59" spans="2:20" s="1" customFormat="1" x14ac:dyDescent="0.25">
      <c r="B59" s="19" t="s">
        <v>187</v>
      </c>
      <c r="C59" s="85" t="str">
        <f>IF(selection!$B$33&lt;&gt;"All malignant (excl NMSC)",D32,"0")</f>
        <v>0</v>
      </c>
      <c r="D59" s="89" t="str">
        <f>IF(selection!$B$33&lt;&gt;"All malignant (excl NMSC)",D32-D33,"0")</f>
        <v>0</v>
      </c>
      <c r="E59" s="89" t="str">
        <f>IF(selection!$B$33&lt;&gt;"All malignant (excl NMSC)",E33-D32,"0")</f>
        <v>0</v>
      </c>
      <c r="F59" s="85" t="str">
        <f>IF(selection!$B$33&lt;&gt;"All malignant (excl NMSC)",G32,"0")</f>
        <v>0</v>
      </c>
      <c r="G59" s="89" t="str">
        <f>IF(selection!$B$33&lt;&gt;"All malignant (excl NMSC)",G32-G33,"0")</f>
        <v>0</v>
      </c>
      <c r="H59" s="89" t="str">
        <f>IF(selection!$B$33&lt;&gt;"All malignant (excl NMSC)",H33-G32,"0")</f>
        <v>0</v>
      </c>
      <c r="I59" s="85" t="str">
        <f>IF(selection!$B$33&lt;&gt;"All malignant (excl NMSC)",J32,"0")</f>
        <v>0</v>
      </c>
      <c r="J59" s="89" t="str">
        <f>IF(selection!$B$33&lt;&gt;"All malignant (excl NMSC)",J32-J33,"0")</f>
        <v>0</v>
      </c>
      <c r="K59" s="89" t="str">
        <f>IF(selection!$B$33&lt;&gt;"All malignant (excl NMSC)",K33-J32,"0")</f>
        <v>0</v>
      </c>
      <c r="L59" s="95"/>
    </row>
    <row r="60" spans="2:20" s="1" customFormat="1" x14ac:dyDescent="0.25">
      <c r="B60" s="19" t="s">
        <v>188</v>
      </c>
      <c r="C60" s="85" t="str">
        <f>IF(selection!$B$33&lt;&gt;"All malignant (excl NMSC)",D34,"0")</f>
        <v>0</v>
      </c>
      <c r="D60" s="89" t="str">
        <f>IF(selection!$B$33&lt;&gt;"All malignant (excl NMSC)",D34-D35,"0")</f>
        <v>0</v>
      </c>
      <c r="E60" s="89" t="str">
        <f>IF(selection!$B$33&lt;&gt;"All malignant (excl NMSC)",E35-D34,"0")</f>
        <v>0</v>
      </c>
      <c r="F60" s="85" t="str">
        <f>IF(selection!$B$33&lt;&gt;"All malignant (excl NMSC)",G34,"0")</f>
        <v>0</v>
      </c>
      <c r="G60" s="89" t="str">
        <f>IF(selection!$B$33&lt;&gt;"All malignant (excl NMSC)",G34-G35,"0")</f>
        <v>0</v>
      </c>
      <c r="H60" s="89" t="str">
        <f>IF(selection!$B$33&lt;&gt;"All malignant (excl NMSC)",H35-G34,"0")</f>
        <v>0</v>
      </c>
      <c r="I60" s="85" t="str">
        <f>IF(selection!$B$33&lt;&gt;"All malignant (excl NMSC)",J34,"0")</f>
        <v>0</v>
      </c>
      <c r="J60" s="89" t="str">
        <f>IF(selection!$B$33&lt;&gt;"All malignant (excl NMSC)",J34-J35,"0")</f>
        <v>0</v>
      </c>
      <c r="K60" s="89" t="str">
        <f>IF(selection!$B$33&lt;&gt;"All malignant (excl NMSC)",K35-J34,"0")</f>
        <v>0</v>
      </c>
      <c r="L60" s="95"/>
    </row>
    <row r="61" spans="2:20" s="1" customFormat="1" x14ac:dyDescent="0.25">
      <c r="B61" s="19" t="s">
        <v>189</v>
      </c>
      <c r="C61" s="85" t="str">
        <f>IF(selection!$B$33&lt;&gt;"All malignant (excl NMSC)",D36,"0")</f>
        <v>0</v>
      </c>
      <c r="D61" s="89" t="str">
        <f>IF(selection!$B$33&lt;&gt;"All malignant (excl NMSC)",D36-D37,"0")</f>
        <v>0</v>
      </c>
      <c r="E61" s="89" t="str">
        <f>IF(selection!$B$33&lt;&gt;"All malignant (excl NMSC)",E37-D36,"0")</f>
        <v>0</v>
      </c>
      <c r="F61" s="85" t="str">
        <f>IF(selection!$B$33&lt;&gt;"All malignant (excl NMSC)",G36,"0")</f>
        <v>0</v>
      </c>
      <c r="G61" s="89" t="str">
        <f>IF(selection!$B$33&lt;&gt;"All malignant (excl NMSC)",G36-G37,"0")</f>
        <v>0</v>
      </c>
      <c r="H61" s="89" t="str">
        <f>IF(selection!$B$33&lt;&gt;"All malignant (excl NMSC)",H37-G36,"0")</f>
        <v>0</v>
      </c>
      <c r="I61" s="85" t="str">
        <f>IF(selection!$B$33&lt;&gt;"All malignant (excl NMSC)",J36,"0")</f>
        <v>0</v>
      </c>
      <c r="J61" s="89" t="str">
        <f>IF(selection!$B$33&lt;&gt;"All malignant (excl NMSC)",J36-J37,"0")</f>
        <v>0</v>
      </c>
      <c r="K61" s="89" t="str">
        <f>IF(selection!$B$33&lt;&gt;"All malignant (excl NMSC)",K37-J36,"0")</f>
        <v>0</v>
      </c>
    </row>
    <row r="62" spans="2:20" s="1" customFormat="1" x14ac:dyDescent="0.25">
      <c r="B62" s="19" t="s">
        <v>190</v>
      </c>
      <c r="C62" s="85" t="str">
        <f>IF(selection!$B$33&lt;&gt;"All malignant (excl NMSC)",D38,"0")</f>
        <v>0</v>
      </c>
      <c r="D62" s="89" t="str">
        <f>IF(selection!$B$33&lt;&gt;"All malignant (excl NMSC)",D38-D39,"0")</f>
        <v>0</v>
      </c>
      <c r="E62" s="89" t="str">
        <f>IF(selection!$B$33&lt;&gt;"All malignant (excl NMSC)",E39-D38,"0")</f>
        <v>0</v>
      </c>
      <c r="F62" s="85" t="str">
        <f>IF(selection!$B$33&lt;&gt;"All malignant (excl NMSC)",G38,"0")</f>
        <v>0</v>
      </c>
      <c r="G62" s="89" t="str">
        <f>IF(selection!$B$33&lt;&gt;"All malignant (excl NMSC)",G38-G39,"0")</f>
        <v>0</v>
      </c>
      <c r="H62" s="89" t="str">
        <f>IF(selection!$B$33&lt;&gt;"All malignant (excl NMSC)",H39-G38,"0")</f>
        <v>0</v>
      </c>
      <c r="I62" s="85" t="str">
        <f>IF(selection!$B$33&lt;&gt;"All malignant (excl NMSC)",J38,"0")</f>
        <v>0</v>
      </c>
      <c r="J62" s="89" t="str">
        <f>IF(selection!$B$33&lt;&gt;"All malignant (excl NMSC)",J38-J39,"0")</f>
        <v>0</v>
      </c>
      <c r="K62" s="89" t="str">
        <f>IF(selection!$B$33&lt;&gt;"All malignant (excl NMSC)",K39-J38,"0")</f>
        <v>0</v>
      </c>
    </row>
    <row r="63" spans="2:20" x14ac:dyDescent="0.25">
      <c r="B63" s="14"/>
      <c r="C63" s="55"/>
      <c r="D63" s="3"/>
    </row>
    <row r="64" spans="2:20" x14ac:dyDescent="0.25">
      <c r="B64" s="14"/>
      <c r="C64" s="55"/>
      <c r="D64" s="3"/>
    </row>
    <row r="65" spans="2:4" x14ac:dyDescent="0.25">
      <c r="B65" s="3"/>
      <c r="D65" s="3"/>
    </row>
    <row r="66" spans="2:4" x14ac:dyDescent="0.25">
      <c r="B66" s="3"/>
      <c r="D66" s="3"/>
    </row>
    <row r="67" spans="2:4" x14ac:dyDescent="0.25">
      <c r="B67" s="3"/>
      <c r="D67" s="3"/>
    </row>
    <row r="68" spans="2:4" x14ac:dyDescent="0.25">
      <c r="C68" s="4"/>
    </row>
  </sheetData>
  <mergeCells count="74">
    <mergeCell ref="C54:K54"/>
    <mergeCell ref="B30:B31"/>
    <mergeCell ref="B32:B33"/>
    <mergeCell ref="B36:B37"/>
    <mergeCell ref="B38:B39"/>
    <mergeCell ref="J34:K34"/>
    <mergeCell ref="B34:B35"/>
    <mergeCell ref="C34:C35"/>
    <mergeCell ref="D34:E34"/>
    <mergeCell ref="F34:F35"/>
    <mergeCell ref="G34:H34"/>
    <mergeCell ref="I34:I35"/>
    <mergeCell ref="C36:C37"/>
    <mergeCell ref="D36:E36"/>
    <mergeCell ref="F36:F37"/>
    <mergeCell ref="G36:H36"/>
    <mergeCell ref="R44:T44"/>
    <mergeCell ref="L36:L37"/>
    <mergeCell ref="M36:M37"/>
    <mergeCell ref="C38:C39"/>
    <mergeCell ref="D38:E38"/>
    <mergeCell ref="F38:F39"/>
    <mergeCell ref="G38:H38"/>
    <mergeCell ref="I38:I39"/>
    <mergeCell ref="J38:K38"/>
    <mergeCell ref="L38:L39"/>
    <mergeCell ref="M38:M39"/>
    <mergeCell ref="C43:E43"/>
    <mergeCell ref="F43:H43"/>
    <mergeCell ref="I43:K43"/>
    <mergeCell ref="C44:K44"/>
    <mergeCell ref="J36:K36"/>
    <mergeCell ref="I36:I37"/>
    <mergeCell ref="J32:K32"/>
    <mergeCell ref="L32:L33"/>
    <mergeCell ref="M32:M33"/>
    <mergeCell ref="L34:L35"/>
    <mergeCell ref="M34:M35"/>
    <mergeCell ref="C32:C33"/>
    <mergeCell ref="D32:E32"/>
    <mergeCell ref="F32:F33"/>
    <mergeCell ref="G32:H32"/>
    <mergeCell ref="I32:I33"/>
    <mergeCell ref="I28:I29"/>
    <mergeCell ref="J28:K28"/>
    <mergeCell ref="L28:L29"/>
    <mergeCell ref="M28:M29"/>
    <mergeCell ref="C30:C31"/>
    <mergeCell ref="D30:E30"/>
    <mergeCell ref="F30:F31"/>
    <mergeCell ref="G30:H30"/>
    <mergeCell ref="I30:I31"/>
    <mergeCell ref="J30:K30"/>
    <mergeCell ref="L30:L31"/>
    <mergeCell ref="M30:M31"/>
    <mergeCell ref="B28:B29"/>
    <mergeCell ref="C28:C29"/>
    <mergeCell ref="D28:E28"/>
    <mergeCell ref="F28:F29"/>
    <mergeCell ref="G28:H28"/>
    <mergeCell ref="B2:M4"/>
    <mergeCell ref="C25:K25"/>
    <mergeCell ref="C26:C27"/>
    <mergeCell ref="D26:E26"/>
    <mergeCell ref="F26:F27"/>
    <mergeCell ref="G26:H26"/>
    <mergeCell ref="I26:I27"/>
    <mergeCell ref="J26:K26"/>
    <mergeCell ref="L26:L27"/>
    <mergeCell ref="M26:M27"/>
    <mergeCell ref="D27:E27"/>
    <mergeCell ref="G27:H27"/>
    <mergeCell ref="J27:K27"/>
    <mergeCell ref="C23:M23"/>
  </mergeCells>
  <pageMargins left="0.7" right="0.7" top="0.75" bottom="0.75" header="0.3" footer="0.3"/>
  <pageSetup paperSize="9" scale="39" orientation="landscape" r:id="rId1"/>
  <ignoredErrors>
    <ignoredError sqref="G57:H62" evalError="1"/>
    <ignoredError sqref="D28:M39"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8674" r:id="rId4" name="List Box 2">
              <controlPr defaultSize="0" autoLine="0" autoPict="0">
                <anchor moveWithCells="1">
                  <from>
                    <xdr:col>1</xdr:col>
                    <xdr:colOff>28575</xdr:colOff>
                    <xdr:row>6</xdr:row>
                    <xdr:rowOff>28575</xdr:rowOff>
                  </from>
                  <to>
                    <xdr:col>2</xdr:col>
                    <xdr:colOff>533400</xdr:colOff>
                    <xdr:row>18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Info</vt:lpstr>
      <vt:lpstr>Sites</vt:lpstr>
      <vt:lpstr>3 treatments filtered</vt:lpstr>
      <vt:lpstr>3 treatments by year</vt:lpstr>
      <vt:lpstr>8 combinations by year</vt:lpstr>
      <vt:lpstr>3 treatments by stage</vt:lpstr>
      <vt:lpstr>8 combinations by stage</vt:lpstr>
      <vt:lpstr>3 treatments by age</vt:lpstr>
      <vt:lpstr>8 combinations by age</vt:lpstr>
      <vt:lpstr>3 treatments by sex</vt:lpstr>
      <vt:lpstr>8 combinations by sex</vt:lpstr>
      <vt:lpstr>3 treatments by deprivation</vt:lpstr>
      <vt:lpstr>8 combinations by deprivation</vt:lpstr>
      <vt:lpstr>3 treatments by ethnicity</vt:lpstr>
      <vt:lpstr>8 combinations by ethnicity</vt:lpstr>
      <vt:lpstr>3 treatments by comorbidities</vt:lpstr>
      <vt:lpstr>8 combinations by comorbidities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Fry</dc:creator>
  <cp:lastModifiedBy>Anna Fry</cp:lastModifiedBy>
  <dcterms:created xsi:type="dcterms:W3CDTF">2017-08-01T16:16:21Z</dcterms:created>
  <dcterms:modified xsi:type="dcterms:W3CDTF">2018-07-24T15:35:31Z</dcterms:modified>
</cp:coreProperties>
</file>