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<sst xmlns="http://schemas.openxmlformats.org/spreadsheetml/2006/main" count="2845" uniqueCount="770">
  <si>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</si>
  <si>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</si>
  <si>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</si>
  <si>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</si>
  <si>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</si>
  <si>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</si>
  <si>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</si>
  <si>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</si>
  <si>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</si>
  <si>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</si>
  <si>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</si>
  <si>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</si>
  <si>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</si>
  <si>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</si>
  <si>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</si>
  <si>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</si>
  <si>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</si>
  <si>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</si>
  <si>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</si>
  <si>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</si>
  <si>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</si>
  <si>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</si>
  <si>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</si>
  <si>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</si>
  <si>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</si>
  <si>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</si>
  <si>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</si>
  <si>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</si>
  <si>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</si>
  <si>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</si>
  <si>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</si>
  <si>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</si>
  <si>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</si>
  <si>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</si>
  <si>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</si>
  <si>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</si>
  <si>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</si>
  <si>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</si>
  <si>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</si>
  <si>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</si>
  <si>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</si>
  <si>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</si>
  <si>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</si>
  <si>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</si>
  <si>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</si>
  <si>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</si>
  <si>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</si>
  <si>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</si>
  <si>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</si>
  <si>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</si>
  <si>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</si>
  <si>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</si>
  <si>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</si>
  <si>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</si>
  <si>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</si>
  <si>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</si>
  <si>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</si>
  <si>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</si>
  <si>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</si>
  <si>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</si>
  <si>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</si>
  <si>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</si>
  <si>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</si>
  <si>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</si>
  <si>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</si>
  <si>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</si>
  <si>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</si>
  <si>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</si>
  <si>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</si>
  <si>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</si>
  <si>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</si>
  <si>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</si>
  <si>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</si>
  <si>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</si>
  <si>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</si>
  <si>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</si>
  <si>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</si>
  <si>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</si>
  <si>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</si>
  <si>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</si>
  <si>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</si>
  <si>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</si>
  <si>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</si>
  <si>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</si>
  <si>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</si>
  <si>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</si>
  <si>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</si>
  <si>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</si>
  <si>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</si>
  <si>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</si>
  <si>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</si>
  <si>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</si>
  <si>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</si>
  <si>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</si>
  <si>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</si>
  <si>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</si>
  <si>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</si>
  <si>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</si>
  <si>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</si>
  <si>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</si>
  <si>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</si>
  <si>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</si>
  <si>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</si>
  <si>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</si>
  <si>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</si>
  <si>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</si>
  <si>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</si>
  <si>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</si>
  <si>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</si>
  <si>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</si>
  <si>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</si>
  <si>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</si>
  <si>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</si>
  <si>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</si>
  <si>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</si>
  <si>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</si>
  <si>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</si>
  <si>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</si>
  <si>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</si>
  <si>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</si>
  <si>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</si>
  <si>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</si>
  <si>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</si>
  <si>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</si>
  <si>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</si>
  <si>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</si>
  <si>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</si>
  <si>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</si>
  <si>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</si>
  <si>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</si>
  <si>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</si>
  <si>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</si>
  <si>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</si>
  <si>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</si>
  <si>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</si>
  <si>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</si>
  <si>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</si>
  <si>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</si>
  <si>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</si>
  <si>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</si>
  <si>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</si>
  <si>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</si>
  <si>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</si>
  <si>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</si>
  <si>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</si>
  <si>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</si>
  <si>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</si>
  <si>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</si>
  <si>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</si>
  <si>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</si>
  <si>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</si>
  <si>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</si>
  <si>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</si>
  <si>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</si>
  <si>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</si>
  <si>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</si>
  <si>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</si>
  <si>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</si>
  <si>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</si>
  <si>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</si>
  <si>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</si>
  <si>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</si>
  <si>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</si>
  <si>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</si>
  <si>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</si>
  <si>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</si>
  <si>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</si>
  <si>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</si>
  <si>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</si>
  <si>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</si>
  <si>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</si>
  <si>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</si>
  <si>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</si>
  <si>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</si>
  <si>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</si>
  <si>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</si>
  <si>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</si>
  <si>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</si>
  <si>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</si>
  <si>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</si>
  <si>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</si>
  <si>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</si>
  <si>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</si>
  <si>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</si>
  <si>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</si>
  <si>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</si>
  <si>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</si>
  <si>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</si>
  <si>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</si>
  <si>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</si>
  <si>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</si>
  <si>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</si>
  <si>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</si>
  <si>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</si>
  <si>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</si>
  <si>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</si>
  <si>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</si>
  <si>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</si>
  <si>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</si>
  <si>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</si>
  <si>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</si>
  <si>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</si>
  <si>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</si>
  <si>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</si>
  <si>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</si>
  <si>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</si>
  <si>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</si>
  <si>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</si>
  <si>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</si>
  <si>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</si>
  <si>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</si>
  <si>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</si>
  <si>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</si>
  <si>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</si>
  <si>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</si>
  <si>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</si>
  <si>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</si>
  <si>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</si>
  <si>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</si>
  <si>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</si>
  <si>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</si>
  <si>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</si>
  <si>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</si>
  <si>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</si>
  <si>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</si>
  <si>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</si>
  <si>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</si>
  <si>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</si>
  <si>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</si>
  <si>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</si>
  <si>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</si>
  <si>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</si>
  <si>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</si>
  <si>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</si>
  <si>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</si>
  <si>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</si>
  <si>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</si>
  <si>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</si>
  <si>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</si>
  <si>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</si>
  <si>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</si>
  <si>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</si>
  <si>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</si>
  <si>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</si>
  <si>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</si>
  <si>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</si>
  <si>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</si>
  <si>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</si>
  <si>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</si>
  <si>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</si>
  <si>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</si>
  <si>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</si>
  <si>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</si>
  <si>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</si>
  <si>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</si>
  <si>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</si>
  <si>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</si>
  <si>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</si>
  <si>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</si>
  <si>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</si>
  <si>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</si>
  <si>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</si>
  <si>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</si>
  <si>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</si>
  <si>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</si>
  <si>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</si>
  <si>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</si>
  <si>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</si>
  <si>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</si>
  <si>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</si>
  <si>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</si>
  <si>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</si>
  <si>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</si>
  <si>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</si>
  <si>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</si>
  <si>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</si>
  <si>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</si>
  <si>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</si>
  <si>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</si>
  <si>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</si>
  <si>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</si>
  <si>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</si>
  <si>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J82005</t>
  </si>
  <si>
    <t>J82006</t>
  </si>
  <si>
    <t>J82007</t>
  </si>
  <si>
    <t>J82008</t>
  </si>
  <si>
    <t>J82009</t>
  </si>
  <si>
    <t>J82010</t>
  </si>
  <si>
    <t>J82012</t>
  </si>
  <si>
    <t>J82014</t>
  </si>
  <si>
    <t>J82015</t>
  </si>
  <si>
    <t>J82016</t>
  </si>
  <si>
    <t>J82017</t>
  </si>
  <si>
    <t>J82018</t>
  </si>
  <si>
    <t>J82019</t>
  </si>
  <si>
    <t>J82020</t>
  </si>
  <si>
    <t>J82021</t>
  </si>
  <si>
    <t>J82023</t>
  </si>
  <si>
    <t>J82025</t>
  </si>
  <si>
    <t>J82026</t>
  </si>
  <si>
    <t>J82027</t>
  </si>
  <si>
    <t>J82029</t>
  </si>
  <si>
    <t>J82030</t>
  </si>
  <si>
    <t>J82032</t>
  </si>
  <si>
    <t>J82033</t>
  </si>
  <si>
    <t>J82034</t>
  </si>
  <si>
    <t>J82035</t>
  </si>
  <si>
    <t>J82036</t>
  </si>
  <si>
    <t>J82037</t>
  </si>
  <si>
    <t>J82039</t>
  </si>
  <si>
    <t>J82041</t>
  </si>
  <si>
    <t>J82044</t>
  </si>
  <si>
    <t>J82046</t>
  </si>
  <si>
    <t>J82049</t>
  </si>
  <si>
    <t>J82050</t>
  </si>
  <si>
    <t>J82051</t>
  </si>
  <si>
    <t>J82052</t>
  </si>
  <si>
    <t>J82053</t>
  </si>
  <si>
    <t>J82056</t>
  </si>
  <si>
    <t>J82058</t>
  </si>
  <si>
    <t>J82059</t>
  </si>
  <si>
    <t>J82061</t>
  </si>
  <si>
    <t>J82063</t>
  </si>
  <si>
    <t>J82064</t>
  </si>
  <si>
    <t>J82065</t>
  </si>
  <si>
    <t>J82066</t>
  </si>
  <si>
    <t>J82067</t>
  </si>
  <si>
    <t>J82069</t>
  </si>
  <si>
    <t>J82071</t>
  </si>
  <si>
    <t>J82072</t>
  </si>
  <si>
    <t>J82074</t>
  </si>
  <si>
    <t>J82075</t>
  </si>
  <si>
    <t>J82077</t>
  </si>
  <si>
    <t>J82079</t>
  </si>
  <si>
    <t>J82082</t>
  </si>
  <si>
    <t>J82083</t>
  </si>
  <si>
    <t>J82084</t>
  </si>
  <si>
    <t>J82089</t>
  </si>
  <si>
    <t>J82093</t>
  </si>
  <si>
    <t>J82094</t>
  </si>
  <si>
    <t>J82096</t>
  </si>
  <si>
    <t>J82097</t>
  </si>
  <si>
    <t>J82098</t>
  </si>
  <si>
    <t>J82099</t>
  </si>
  <si>
    <t>J82100</t>
  </si>
  <si>
    <t>J82103</t>
  </si>
  <si>
    <t>J82104</t>
  </si>
  <si>
    <t>J82106</t>
  </si>
  <si>
    <t>J82110</t>
  </si>
  <si>
    <t>J82112</t>
  </si>
  <si>
    <t>J82113</t>
  </si>
  <si>
    <t>J82116</t>
  </si>
  <si>
    <t>J82119</t>
  </si>
  <si>
    <t>J82120</t>
  </si>
  <si>
    <t>J82121</t>
  </si>
  <si>
    <t>J82123</t>
  </si>
  <si>
    <t>J82124</t>
  </si>
  <si>
    <t>J82125</t>
  </si>
  <si>
    <t>J82127</t>
  </si>
  <si>
    <t>J82129</t>
  </si>
  <si>
    <t>J82130</t>
  </si>
  <si>
    <t>J82131</t>
  </si>
  <si>
    <t>J82132</t>
  </si>
  <si>
    <t>J82133</t>
  </si>
  <si>
    <t>J82134</t>
  </si>
  <si>
    <t>J82135</t>
  </si>
  <si>
    <t>J82136</t>
  </si>
  <si>
    <t>J82138</t>
  </si>
  <si>
    <t>J82139</t>
  </si>
  <si>
    <t>J82142</t>
  </si>
  <si>
    <t>J82143</t>
  </si>
  <si>
    <t>J82144</t>
  </si>
  <si>
    <t>J82145</t>
  </si>
  <si>
    <t>J82146</t>
  </si>
  <si>
    <t>J82147</t>
  </si>
  <si>
    <t>J82150</t>
  </si>
  <si>
    <t>J82151</t>
  </si>
  <si>
    <t>J82152</t>
  </si>
  <si>
    <t>J82154</t>
  </si>
  <si>
    <t>J82156</t>
  </si>
  <si>
    <t>J82157</t>
  </si>
  <si>
    <t>J82161</t>
  </si>
  <si>
    <t>J82163</t>
  </si>
  <si>
    <t>J82164</t>
  </si>
  <si>
    <t>J82166</t>
  </si>
  <si>
    <t>J82167</t>
  </si>
  <si>
    <t>J82169</t>
  </si>
  <si>
    <t>J82174</t>
  </si>
  <si>
    <t>J82178</t>
  </si>
  <si>
    <t>J82181</t>
  </si>
  <si>
    <t>J82184</t>
  </si>
  <si>
    <t>J82186</t>
  </si>
  <si>
    <t>J82188</t>
  </si>
  <si>
    <t>J82190</t>
  </si>
  <si>
    <t>J82192</t>
  </si>
  <si>
    <t>J82195</t>
  </si>
  <si>
    <t>J82196</t>
  </si>
  <si>
    <t>J82197</t>
  </si>
  <si>
    <t>J82198</t>
  </si>
  <si>
    <t>J82201</t>
  </si>
  <si>
    <t>J82206</t>
  </si>
  <si>
    <t>J82210</t>
  </si>
  <si>
    <t>J82214</t>
  </si>
  <si>
    <t>J82215</t>
  </si>
  <si>
    <t>J82216</t>
  </si>
  <si>
    <t>J82218</t>
  </si>
  <si>
    <t>J82219</t>
  </si>
  <si>
    <t>J82220</t>
  </si>
  <si>
    <t>J82609</t>
  </si>
  <si>
    <t>J82620</t>
  </si>
  <si>
    <t>J82625</t>
  </si>
  <si>
    <t>J82628</t>
  </si>
  <si>
    <t>J82629</t>
  </si>
  <si>
    <t>J82630</t>
  </si>
  <si>
    <t>J82633</t>
  </si>
  <si>
    <t>J82634</t>
  </si>
  <si>
    <t>J82639</t>
  </si>
  <si>
    <t>J82640</t>
  </si>
  <si>
    <t>J82646</t>
  </si>
  <si>
    <t>J82647</t>
  </si>
  <si>
    <t>J82648</t>
  </si>
  <si>
    <t>J82650</t>
  </si>
  <si>
    <t>J82657</t>
  </si>
  <si>
    <t>J82669</t>
  </si>
  <si>
    <t>J82688</t>
  </si>
  <si>
    <t>5CC</t>
  </si>
  <si>
    <t>Y01281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</si>
  <si>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</si>
  <si>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</si>
  <si>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</si>
  <si>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</si>
  <si>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</si>
  <si>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</si>
  <si>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</si>
  <si>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</si>
  <si>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</si>
  <si>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</si>
  <si>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</si>
  <si>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</si>
  <si>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</si>
  <si>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</si>
  <si>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</si>
  <si>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</si>
  <si>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</si>
  <si>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</si>
  <si>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</si>
  <si>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</si>
  <si>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</si>
  <si>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</si>
  <si>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</si>
  <si>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</si>
  <si>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</si>
  <si>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</si>
  <si>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</si>
  <si>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</si>
  <si>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</si>
  <si>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</si>
  <si>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</si>
  <si>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</si>
  <si>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</si>
  <si>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</si>
  <si>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</si>
  <si>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</si>
  <si>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</si>
  <si>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</si>
  <si>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</si>
  <si>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</si>
  <si>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</si>
  <si>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</si>
  <si>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</si>
  <si>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</si>
  <si>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</si>
  <si>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</si>
  <si>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</si>
  <si>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</si>
  <si>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</si>
  <si>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</si>
  <si>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</si>
  <si>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</si>
  <si>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</si>
  <si>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</si>
  <si>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</si>
  <si>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</si>
  <si>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</si>
  <si>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</si>
  <si>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</si>
  <si>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</si>
  <si>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</si>
  <si>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</si>
  <si>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</si>
  <si>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</si>
  <si>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</si>
  <si>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</si>
  <si>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</si>
  <si>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</si>
  <si>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</si>
  <si>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</si>
  <si>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</si>
  <si>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</si>
  <si>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</si>
  <si>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</si>
  <si>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</si>
  <si>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</si>
  <si>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</si>
  <si>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</si>
  <si>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</si>
  <si>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</si>
  <si>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</si>
  <si>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</si>
  <si>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</si>
  <si>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</si>
  <si>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</si>
  <si>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</si>
  <si>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</si>
  <si>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</si>
  <si>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</si>
  <si>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</si>
  <si>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</si>
  <si>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</si>
  <si>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</si>
  <si>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</si>
  <si>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</si>
  <si>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</si>
  <si>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</si>
  <si>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</si>
  <si>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</si>
  <si>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</si>
  <si>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</si>
  <si>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</si>
  <si>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</si>
  <si>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</si>
  <si>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</si>
  <si>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</si>
  <si>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</si>
  <si>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</si>
  <si>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</si>
  <si>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</si>
  <si>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</si>
  <si>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</si>
  <si>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</si>
  <si>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</si>
  <si>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</si>
  <si>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</si>
  <si>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</si>
  <si>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</si>
  <si>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</si>
  <si>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</si>
  <si>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</si>
  <si>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</si>
  <si>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</si>
  <si>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</si>
  <si>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</si>
  <si>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</si>
  <si>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</si>
  <si>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</si>
  <si>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</si>
  <si>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</si>
  <si>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</si>
  <si>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</si>
  <si>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</si>
  <si>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</si>
  <si>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</si>
  <si>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</si>
  <si>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</si>
  <si>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</si>
  <si>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</si>
  <si>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</si>
  <si>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</si>
  <si>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</si>
  <si>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</si>
  <si>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</si>
  <si>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</si>
  <si>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</si>
  <si>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</si>
  <si>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</si>
  <si>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</si>
  <si>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</si>
  <si>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</si>
  <si>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</si>
  <si>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</si>
  <si>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</si>
  <si>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</si>
  <si>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</si>
  <si>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</si>
  <si>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</si>
  <si>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</si>
  <si>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</si>
  <si>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</si>
  <si>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</si>
  <si>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</si>
  <si>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</si>
  <si>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</si>
  <si>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</si>
  <si>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</si>
  <si>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</si>
  <si>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</si>
  <si>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</si>
  <si>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</si>
  <si>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</si>
  <si>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</si>
  <si>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</si>
  <si>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</si>
  <si>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</si>
  <si>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</si>
  <si>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</si>
  <si>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</si>
  <si>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</si>
  <si>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</si>
  <si>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</si>
  <si>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J82042</t>
  </si>
  <si>
    <t>2010/11</t>
  </si>
  <si>
    <t>2008/09-2010/11</t>
  </si>
  <si>
    <t>2005/06-2010/11</t>
  </si>
  <si>
    <t>(J82005) ROWLANDS CASTLE SURGERY</t>
  </si>
  <si>
    <t>(J82006) GOSPORT HEALTH CENTRE PRACTICE</t>
  </si>
  <si>
    <t>(J82007) THE ARNEWOOD PRACTICE MILTON MEDICAL CENTRE</t>
  </si>
  <si>
    <t>(J82008) WEST END SURGERY</t>
  </si>
  <si>
    <t>(J82009) EMSWORTH SURGERY</t>
  </si>
  <si>
    <t>(J82010) THE BOSMERE MEDICAL PRACTICE</t>
  </si>
  <si>
    <t>(J82012) PORTCHESTER PRACTICE</t>
  </si>
  <si>
    <t>(J82014) HAVANT SURGERY</t>
  </si>
  <si>
    <t>(J82015) GIFFARD DRIVE SURGERY</t>
  </si>
  <si>
    <t>(J82016) STOCKBRIDGE SURGERY</t>
  </si>
  <si>
    <t>(J82017) THE ANDOVER HEALTH CENTRE MEDICAL PRACTICE</t>
  </si>
  <si>
    <t>(J82018) STOKEWOOD SURGERY</t>
  </si>
  <si>
    <t>(J82019) THE FRYERN SURGERY</t>
  </si>
  <si>
    <t>(J82020) PINE VIEW PRACTICE</t>
  </si>
  <si>
    <t>(J82021) WATERSIDE MEDICAL PRACTICE</t>
  </si>
  <si>
    <t>(J82023) THE WHITELEY SURGERY</t>
  </si>
  <si>
    <t>(J82025) CHARLTON HILL SURGERY</t>
  </si>
  <si>
    <t>(J82026) CENTRE PRACTICE</t>
  </si>
  <si>
    <t>(J82027) LIPHOOK VILLAGE SURGERY</t>
  </si>
  <si>
    <t>(J82029) NEW MILTON HEALTH CENTRE</t>
  </si>
  <si>
    <t>(J82030) VICTORIA PRACTICE</t>
  </si>
  <si>
    <t>(J82032) THE CURLEW PRACTICE</t>
  </si>
  <si>
    <t>(J82033) GUDGEHEATH LANE SURGERY</t>
  </si>
  <si>
    <t>(J82034) WICKHAM SURGERY</t>
  </si>
  <si>
    <t>(J82035) ST. CLEMENTS PARTNERSHIP</t>
  </si>
  <si>
    <t>(J82036) WEST MEON SURGERY</t>
  </si>
  <si>
    <t>(J82037) WATERBROOK MEDICAL PRACTICE</t>
  </si>
  <si>
    <t>(J82039) RINGWOOD MEDICAL CENTRE</t>
  </si>
  <si>
    <t>(J82041) THE STAUNTON SURGERY</t>
  </si>
  <si>
    <t>(J82042) BADGERSWOOD SURGERY</t>
  </si>
  <si>
    <t>(J82044) JUBILEE SURGERY</t>
  </si>
  <si>
    <t>(J82049) HARTLEY CORNER SURGERY</t>
  </si>
  <si>
    <t>(J82050) ST. PAUL'S PRACTICE</t>
  </si>
  <si>
    <t>(J82051) DR SJF GOODISON AND PARTNERS</t>
  </si>
  <si>
    <t>(J82052) THE OAKLANDS PRACTICE</t>
  </si>
  <si>
    <t>(J82053) ADELAIDE MEDICAL CENTRE</t>
  </si>
  <si>
    <t>(J82056) RED AND GREEN PRACTICE</t>
  </si>
  <si>
    <t>(J82058) BRAMBLYS GRANGE MEDICAL PRACTICE</t>
  </si>
  <si>
    <t>(J82059) THE WATERCRESS MEDICAL GROUP</t>
  </si>
  <si>
    <t>(J82061) ODIHAM HEALTH CENTRE</t>
  </si>
  <si>
    <t>(J82063) PARKSIDE FAMILY PRACTICE</t>
  </si>
  <si>
    <t>(J82064) BISHOPS WALTHAM SURGERY</t>
  </si>
  <si>
    <t>(J82065) SOUTH HAM SURGERY</t>
  </si>
  <si>
    <t>(J82066) SOUTHLEA GROUP PRACTICE</t>
  </si>
  <si>
    <t>(J82067) MILESTONE SURGERY</t>
  </si>
  <si>
    <t>(J82071) ST. ANDREW'S SURGERY</t>
  </si>
  <si>
    <t>(J82072) FORESTSIDE MEDICAL PRACTICE</t>
  </si>
  <si>
    <t>(J82074) ALMA ROAD SURGERY</t>
  </si>
  <si>
    <t>(J82075) CHAWTON HOUSE SURGERY</t>
  </si>
  <si>
    <t>(J82077) THE BERMUDA PRACTICE</t>
  </si>
  <si>
    <t>(J82079) CLIFT SURGERY</t>
  </si>
  <si>
    <t>(J82082) SHEPHERDS SPRING MEDICAL CENTRE</t>
  </si>
  <si>
    <t>(J82083) STOKE ROAD MEDICAL CENTRE</t>
  </si>
  <si>
    <t>(J82084) BURY ROAD SURGERY</t>
  </si>
  <si>
    <t>(J82089) HEDGE END MEDICAL CENTRE</t>
  </si>
  <si>
    <t>(J82093) STAKES LODGE SURGERY</t>
  </si>
  <si>
    <t>(J82094) TADLEY MEDICAL PARTNERSHIP</t>
  </si>
  <si>
    <t>(J82096) MARLOWE PRACTICE</t>
  </si>
  <si>
    <t>(J82097) TOTTON HEALTH CENTRE</t>
  </si>
  <si>
    <t>(J82098) SWAN SURGERY</t>
  </si>
  <si>
    <t>(J82099) RICHMOND SURGERY</t>
  </si>
  <si>
    <t>(J82100) FORTON MEDICAL CENTRE</t>
  </si>
  <si>
    <t>(J82103) ST. MARY'S SURGERY</t>
  </si>
  <si>
    <t>(J82104) STUBBINGTON MEDICAL PRACTICE</t>
  </si>
  <si>
    <t>(J82106) GRATTON SURGERY</t>
  </si>
  <si>
    <t>(J82110) FLEET MEDICAL CENTRE</t>
  </si>
  <si>
    <t>(J82112) FOREST GATE SURGERY</t>
  </si>
  <si>
    <t>(J82113) WATERSIDE MEDICAL CENTRE</t>
  </si>
  <si>
    <t>(J82116) TWYFORD SURGERY</t>
  </si>
  <si>
    <t>(J82119) DENMEAD HEALTH CENTRE</t>
  </si>
  <si>
    <t>(J82120) ALEXANDER HOUSE SURGERY</t>
  </si>
  <si>
    <t>(J82121) NORTH BADDESLEY SURGERY</t>
  </si>
  <si>
    <t>(J82123) HACKWOOD PARTNERSHIP</t>
  </si>
  <si>
    <t>(J82124) ALRESFORD SURGERY</t>
  </si>
  <si>
    <t>(J82125) JENNER HOUSE SURGERY</t>
  </si>
  <si>
    <t>(J82127) BRUNE MEDICAL CENTRE</t>
  </si>
  <si>
    <t>(J82129) NEW FOREST MEDICAL GROUP</t>
  </si>
  <si>
    <t>(J82130) FRIARSGATE PRACTICE</t>
  </si>
  <si>
    <t>(J82131) FORDINGBRIDGE SURGERY</t>
  </si>
  <si>
    <t>(J82132) TESTVALE SURGERY</t>
  </si>
  <si>
    <t>(J82133) BROCKHURST MEDICAL CENTRE</t>
  </si>
  <si>
    <t>(J82134) FOREST END SURGERY</t>
  </si>
  <si>
    <t>(J82135) BRANKSOMEWOOD HEALTH CENTREARE CENTRE</t>
  </si>
  <si>
    <t>(J82136) CHAWTON PARK SURGERY</t>
  </si>
  <si>
    <t>(J82142) THE BORDER PRACTICE</t>
  </si>
  <si>
    <t>(J82143) PARK SURGERY</t>
  </si>
  <si>
    <t>(J82144) CROWN HEIGHTS MEDICAL CENTRE</t>
  </si>
  <si>
    <t>(J82145) ABBEY MEAD SURGERY</t>
  </si>
  <si>
    <t>(J82146) LYNDHURST SURGERY</t>
  </si>
  <si>
    <t>(J82147) SOUTH BUTSER PRACTICE</t>
  </si>
  <si>
    <t>(J82150) CORNERWAYS MEDICAL CENTRE</t>
  </si>
  <si>
    <t>(J82151) TWIN OAKS MEDICAL CENTRE</t>
  </si>
  <si>
    <t>(J82152) BRIDGEMARY MEDICAL CENTRE</t>
  </si>
  <si>
    <t>(J82154) FAREHAM HIGHLANDS PRACTICE</t>
  </si>
  <si>
    <t>(J82156) WATERFRONT AND SOLENT SURGERY</t>
  </si>
  <si>
    <t>(J82157) WILSON PRACTICE</t>
  </si>
  <si>
    <t>(J82161) WESTLANDS MEDICAL CENTRE</t>
  </si>
  <si>
    <t>(J82163) COWPLAIN FAMILY PRACTICE</t>
  </si>
  <si>
    <t>(J82164) LIPHOOK AND LISS SURGERY</t>
  </si>
  <si>
    <t>(J82166) BARTON SURGERY</t>
  </si>
  <si>
    <t>(J82167) RIVERSIDE PARTNERSHIP</t>
  </si>
  <si>
    <t>(J82169) BOYATT WOOD SURGERY</t>
  </si>
  <si>
    <t>(J82174) LOCKSWOOD SURGERY</t>
  </si>
  <si>
    <t>(J82178) PRINCES GARDENS SURGERY</t>
  </si>
  <si>
    <t>(J82181) MAYFIELD MEDICAL CENTRE</t>
  </si>
  <si>
    <t>(J82184) PINEHILL SURGERY</t>
  </si>
  <si>
    <t>(J82186) NIGHTINGALE SURGERY</t>
  </si>
  <si>
    <t>(J82188) BURSLEDON SURGERY</t>
  </si>
  <si>
    <t>(J82190) THE BROWNHILL SURGERY</t>
  </si>
  <si>
    <t>(J82192) ST. LUKES SURGERY</t>
  </si>
  <si>
    <t>(J82195) SOUTHWOOD PRACTICE</t>
  </si>
  <si>
    <t>(J82196) THE HOMEWELL PRACTICE</t>
  </si>
  <si>
    <t>(J82197) BENTLEY VILLAGE SURGERY</t>
  </si>
  <si>
    <t>(J82198) THE WELLINGTON PRACTICE</t>
  </si>
  <si>
    <t>(J82201) THE GRANGE SURGERY</t>
  </si>
  <si>
    <t>(J82206) MONTEAGLE SURGERY</t>
  </si>
  <si>
    <t>(J82210) THE ELMS PRACTICE</t>
  </si>
  <si>
    <t>(J82214) WHITCHURCH SURGERY</t>
  </si>
  <si>
    <t>(J82215) LEE-ON-THE-SOLENT HEALTH CENTRE</t>
  </si>
  <si>
    <t>(J82216) BROOK LANE SURGERY</t>
  </si>
  <si>
    <t>(J82218) CHINEHAM MEDICAL PRACTICE</t>
  </si>
  <si>
    <t>(J82219) HIGHVIEW SURGERY</t>
  </si>
  <si>
    <t>(J82220) ROOKSDOWN PRACTICE</t>
  </si>
  <si>
    <t>(J82609) QUEENSWOOD SURGERY</t>
  </si>
  <si>
    <t>(J82620) LEIGHSIDE PRACTICE</t>
  </si>
  <si>
    <t>(J82625) BOUNDARIES SURGERY</t>
  </si>
  <si>
    <t>(J82628) CRONDALL NEW SURGERY</t>
  </si>
  <si>
    <t>(J82629) DERRY DOWN CLINIC</t>
  </si>
  <si>
    <t>(J82630) NORTH CAMP SURGERY</t>
  </si>
  <si>
    <t>(J82633) RIVERSIDE KELSEY SURGERY</t>
  </si>
  <si>
    <t>(J82634) THE OLD ANCHOR SURGERY</t>
  </si>
  <si>
    <t>(J82639) KINGSCLERE HEALTH CENTRE</t>
  </si>
  <si>
    <t>(J82640) HORNDEAN SURGERY</t>
  </si>
  <si>
    <t>(J82646) PARK LANE MEDICAL CENTRE</t>
  </si>
  <si>
    <t>(J82647) EAST BARN SURGERY</t>
  </si>
  <si>
    <t>(J82648) MANOR WAY SURGERY</t>
  </si>
  <si>
    <t>(J82650) MIDDLE PARK MEDICAL CENTRE</t>
  </si>
  <si>
    <t>(J82657) GREYWELLS MEDICAL CENTRE</t>
  </si>
  <si>
    <t>(J82669) ROWNER HEALTH CENTRE</t>
  </si>
  <si>
    <t>(J82688) BEGGARWOOD SURGERY</t>
  </si>
  <si>
    <t>(Y01281) THE VILLAGE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</si>
  <si>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</si>
  <si>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</si>
  <si>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</si>
  <si>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</si>
  <si>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</si>
  <si>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</si>
  <si>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</si>
  <si>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</si>
  <si>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</si>
  <si>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</si>
  <si>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(J82046) OAKLEY + OVERTON PARTNERSHIP</t>
  </si>
  <si>
    <t>(J82069) GILLIES + OVERBRIDGE MEDICAL PARTNERSHIP</t>
  </si>
  <si>
    <t>(J82138) HOOK + HARTLEY WINTNEY MEDICAL PTNERSHIP</t>
  </si>
  <si>
    <t>(J82139) WISTARIA + MILFORD SURGERIES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</si>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</sst>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5">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0.6575846826383418</c:v>
                </c:pt>
                <c:pt idx="8">
                  <c:v>0.766057706410088</c:v>
                </c:pt>
                <c:pt idx="9">
                  <c:v>0.7577620014198723</c:v>
                </c:pt>
                <c:pt idx="10">
                  <c:v>0.7062076147140831</c:v>
                </c:pt>
                <c:pt idx="11">
                  <c:v>0.6770584139307342</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0.5948150278735231</c:v>
                </c:pt>
                <c:pt idx="3">
                  <c:v>0.5526315841070499</c:v>
                </c:pt>
                <c:pt idx="4">
                  <c:v>0.5718311473807283</c:v>
                </c:pt>
                <c:pt idx="5">
                  <c:v>0.6009874852422712</c:v>
                </c:pt>
                <c:pt idx="6">
                  <c:v>0.631578937049056</c:v>
                </c:pt>
                <c:pt idx="7">
                  <c:v>0.5543741597887988</c:v>
                </c:pt>
                <c:pt idx="8">
                  <c:v>0.629353632840454</c:v>
                </c:pt>
                <c:pt idx="9">
                  <c:v>0.603241108300253</c:v>
                </c:pt>
                <c:pt idx="10">
                  <c:v>0.56704770800126</c:v>
                </c:pt>
                <c:pt idx="11">
                  <c:v>0.5587995989548142</c:v>
                </c:pt>
                <c:pt idx="12">
                  <c:v>0.6625001326897841</c:v>
                </c:pt>
                <c:pt idx="13">
                  <c:v>0</c:v>
                </c:pt>
                <c:pt idx="14">
                  <c:v>0.5744176620376895</c:v>
                </c:pt>
                <c:pt idx="15">
                  <c:v>0.5897058641296975</c:v>
                </c:pt>
                <c:pt idx="16">
                  <c:v>0.5850218110566331</c:v>
                </c:pt>
                <c:pt idx="17">
                  <c:v>0.604975426230029</c:v>
                </c:pt>
                <c:pt idx="18">
                  <c:v>0.5982924051935872</c:v>
                </c:pt>
                <c:pt idx="19">
                  <c:v>0.6363602761745731</c:v>
                </c:pt>
                <c:pt idx="20">
                  <c:v>0.5887197884369235</c:v>
                </c:pt>
                <c:pt idx="21">
                  <c:v>0.5729634514612036</c:v>
                </c:pt>
                <c:pt idx="22">
                  <c:v>0.5862683672689846</c:v>
                </c:pt>
                <c:pt idx="23">
                  <c:v>0.5707372230515156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0.4339512871709543</c:v>
                </c:pt>
                <c:pt idx="3">
                  <c:v>0.44736842569634494</c:v>
                </c:pt>
                <c:pt idx="4">
                  <c:v>0.43048474548838717</c:v>
                </c:pt>
                <c:pt idx="5">
                  <c:v>0.3974731534729961</c:v>
                </c:pt>
                <c:pt idx="6">
                  <c:v>0.421052608360376</c:v>
                </c:pt>
                <c:pt idx="7">
                  <c:v>0.4328340124725011</c:v>
                </c:pt>
                <c:pt idx="8">
                  <c:v>0.36922419653212823</c:v>
                </c:pt>
                <c:pt idx="9">
                  <c:v>0.4125414712675859</c:v>
                </c:pt>
                <c:pt idx="10">
                  <c:v>0.4135227572050721</c:v>
                </c:pt>
                <c:pt idx="11">
                  <c:v>0.3981950354049647</c:v>
                </c:pt>
                <c:pt idx="12">
                  <c:v>0.39735477121814305</c:v>
                </c:pt>
                <c:pt idx="13">
                  <c:v>0</c:v>
                </c:pt>
                <c:pt idx="14">
                  <c:v>0.42998379559038463</c:v>
                </c:pt>
                <c:pt idx="15">
                  <c:v>0.4149999911487102</c:v>
                </c:pt>
                <c:pt idx="16">
                  <c:v>0.38140510888899526</c:v>
                </c:pt>
                <c:pt idx="17">
                  <c:v>0.4168872402566811</c:v>
                </c:pt>
                <c:pt idx="18">
                  <c:v>0.4209797490652553</c:v>
                </c:pt>
                <c:pt idx="19">
                  <c:v>0.41027142381523646</c:v>
                </c:pt>
                <c:pt idx="20">
                  <c:v>0.40817974980212013</c:v>
                </c:pt>
                <c:pt idx="21">
                  <c:v>0.421602844444791</c:v>
                </c:pt>
                <c:pt idx="22">
                  <c:v>0.43668684667062074</c:v>
                </c:pt>
                <c:pt idx="23">
                  <c:v>0.45372967354335275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0.1342706483182312</c:v>
                </c:pt>
                <c:pt idx="3">
                  <c:v>0.3947368513926899</c:v>
                </c:pt>
                <c:pt idx="4">
                  <c:v>0.1993736502236497</c:v>
                </c:pt>
                <c:pt idx="5">
                  <c:v>0.09177480514196572</c:v>
                </c:pt>
                <c:pt idx="6">
                  <c:v>0.15789467299103402</c:v>
                </c:pt>
                <c:pt idx="7">
                  <c:v>0</c:v>
                </c:pt>
                <c:pt idx="8">
                  <c:v>0</c:v>
                </c:pt>
                <c:pt idx="9">
                  <c:v>0</c:v>
                </c:pt>
                <c:pt idx="10">
                  <c:v>0</c:v>
                </c:pt>
                <c:pt idx="11">
                  <c:v>0</c:v>
                </c:pt>
                <c:pt idx="12">
                  <c:v>0.12133246371065225</c:v>
                </c:pt>
                <c:pt idx="13">
                  <c:v>0</c:v>
                </c:pt>
                <c:pt idx="14">
                  <c:v>0.18548414410905217</c:v>
                </c:pt>
                <c:pt idx="15">
                  <c:v>0.1831489506849584</c:v>
                </c:pt>
                <c:pt idx="16">
                  <c:v>0.09481917931072761</c:v>
                </c:pt>
                <c:pt idx="17">
                  <c:v>0.26606128734181217</c:v>
                </c:pt>
                <c:pt idx="18">
                  <c:v>0.32607323931798665</c:v>
                </c:pt>
                <c:pt idx="19">
                  <c:v>0.3131082496952689</c:v>
                </c:pt>
                <c:pt idx="20">
                  <c:v>0.22744460348556345</c:v>
                </c:pt>
                <c:pt idx="21">
                  <c:v>0.2892095221620129</c:v>
                </c:pt>
                <c:pt idx="22">
                  <c:v>0.3116030531331502</c:v>
                </c:pt>
                <c:pt idx="23">
                  <c:v>0.2968239989723502</c:v>
                </c:pt>
                <c:pt idx="24">
                  <c:v>0</c:v>
                </c:pt>
                <c:pt idx="25">
                  <c:v>0</c:v>
                </c:pt>
                <c:pt idx="26">
                  <c:v>0</c:v>
                </c:pt>
              </c:numCache>
            </c:numRef>
          </c:val>
        </c:ser>
        <c:overlap val="100"/>
        <c:gapWidth val="100"/>
        <c:axId val="42536041"/>
        <c:axId val="472800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0.4614412647015335</c:v>
                </c:pt>
                <c:pt idx="3">
                  <c:v>0.6844981581446449</c:v>
                </c:pt>
                <c:pt idx="4">
                  <c:v>0.515414791163895</c:v>
                </c:pt>
                <c:pt idx="5">
                  <c:v>0.48796137773780296</c:v>
                </c:pt>
                <c:pt idx="6">
                  <c:v>0.47212434949340587</c:v>
                </c:pt>
                <c:pt idx="7">
                  <c:v>0.4727164678133416</c:v>
                </c:pt>
                <c:pt idx="8">
                  <c:v>0.6174983418397655</c:v>
                </c:pt>
                <c:pt idx="9">
                  <c:v>0.38089636601494514</c:v>
                </c:pt>
                <c:pt idx="10">
                  <c:v>0.3338822462864061</c:v>
                </c:pt>
                <c:pt idx="11">
                  <c:v>0.34132140653127685</c:v>
                </c:pt>
                <c:pt idx="12">
                  <c:v>0.5748208666792644</c:v>
                </c:pt>
                <c:pt idx="13">
                  <c:v>0.5</c:v>
                </c:pt>
                <c:pt idx="14">
                  <c:v>0.4391166986553294</c:v>
                </c:pt>
                <c:pt idx="15">
                  <c:v>0.5081097608410255</c:v>
                </c:pt>
                <c:pt idx="16">
                  <c:v>0.4829514876546436</c:v>
                </c:pt>
                <c:pt idx="17">
                  <c:v>0.5784472027522531</c:v>
                </c:pt>
                <c:pt idx="18">
                  <c:v>0.5884834167776495</c:v>
                </c:pt>
                <c:pt idx="19">
                  <c:v>0.5180332851614711</c:v>
                </c:pt>
                <c:pt idx="20">
                  <c:v>0.5105474352473606</c:v>
                </c:pt>
                <c:pt idx="21">
                  <c:v>0.5734276153338559</c:v>
                </c:pt>
                <c:pt idx="22">
                  <c:v>0.5222158268654458</c:v>
                </c:pt>
                <c:pt idx="23">
                  <c:v>0.5084948693954225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0.5939946694398484</c:v>
                </c:pt>
                <c:pt idx="5">
                  <c:v>0.5095468310771617</c:v>
                </c:pt>
                <c:pt idx="6">
                  <c:v>-999</c:v>
                </c:pt>
                <c:pt idx="7">
                  <c:v>-999</c:v>
                </c:pt>
                <c:pt idx="8">
                  <c:v>-999</c:v>
                </c:pt>
                <c:pt idx="9">
                  <c:v>-999</c:v>
                </c:pt>
                <c:pt idx="10">
                  <c:v>-999</c:v>
                </c:pt>
                <c:pt idx="11">
                  <c:v>-999</c:v>
                </c:pt>
                <c:pt idx="12">
                  <c:v>-999</c:v>
                </c:pt>
                <c:pt idx="13">
                  <c:v>0.4168294073547065</c:v>
                </c:pt>
                <c:pt idx="14">
                  <c:v>0.4903608834631078</c:v>
                </c:pt>
                <c:pt idx="15">
                  <c:v>0.5499999973177909</c:v>
                </c:pt>
                <c:pt idx="16">
                  <c:v>0.6057995962247822</c:v>
                </c:pt>
                <c:pt idx="17">
                  <c:v>0.4810496714607232</c:v>
                </c:pt>
                <c:pt idx="18">
                  <c:v>0.6170584152202433</c:v>
                </c:pt>
                <c:pt idx="19">
                  <c:v>0.55583608883588</c:v>
                </c:pt>
                <c:pt idx="20">
                  <c:v>0.5887198081932496</c:v>
                </c:pt>
                <c:pt idx="21">
                  <c:v>0.5056004695967731</c:v>
                </c:pt>
                <c:pt idx="22">
                  <c:v>0.5702391321415107</c:v>
                </c:pt>
                <c:pt idx="23">
                  <c:v>0.49561357365138703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0.7091691117062999</c:v>
                </c:pt>
                <c:pt idx="3">
                  <c:v>0.4736842169655983</c:v>
                </c:pt>
                <c:pt idx="4">
                  <c:v>-999</c:v>
                </c:pt>
                <c:pt idx="5">
                  <c:v>-999</c:v>
                </c:pt>
                <c:pt idx="6">
                  <c:v>0.7105263188852833</c:v>
                </c:pt>
                <c:pt idx="7">
                  <c:v>0.5507708599381241</c:v>
                </c:pt>
                <c:pt idx="8">
                  <c:v>0.23655889675142128</c:v>
                </c:pt>
                <c:pt idx="9">
                  <c:v>0.6362220525528703</c:v>
                </c:pt>
                <c:pt idx="10">
                  <c:v>0.5635943263589626</c:v>
                </c:pt>
                <c:pt idx="11">
                  <c:v>0.5940969084671218</c:v>
                </c:pt>
                <c:pt idx="12">
                  <c:v>0.6358051527765823</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867267"/>
        <c:axId val="4478812"/>
      </c:scatterChart>
      <c:catAx>
        <c:axId val="42536041"/>
        <c:scaling>
          <c:orientation val="maxMin"/>
        </c:scaling>
        <c:axPos val="l"/>
        <c:delete val="0"/>
        <c:numFmt formatCode="General" sourceLinked="1"/>
        <c:majorTickMark val="out"/>
        <c:minorTickMark val="none"/>
        <c:tickLblPos val="none"/>
        <c:spPr>
          <a:ln w="3175">
            <a:noFill/>
          </a:ln>
        </c:spPr>
        <c:crossAx val="47280050"/>
        <c:crosses val="autoZero"/>
        <c:auto val="1"/>
        <c:lblOffset val="100"/>
        <c:tickLblSkip val="1"/>
        <c:noMultiLvlLbl val="0"/>
      </c:catAx>
      <c:valAx>
        <c:axId val="47280050"/>
        <c:scaling>
          <c:orientation val="minMax"/>
          <c:max val="1"/>
          <c:min val="0"/>
        </c:scaling>
        <c:axPos val="t"/>
        <c:delete val="0"/>
        <c:numFmt formatCode="General" sourceLinked="1"/>
        <c:majorTickMark val="none"/>
        <c:minorTickMark val="none"/>
        <c:tickLblPos val="none"/>
        <c:spPr>
          <a:ln w="3175">
            <a:noFill/>
          </a:ln>
        </c:spPr>
        <c:crossAx val="42536041"/>
        <c:crossesAt val="1"/>
        <c:crossBetween val="between"/>
        <c:dispUnits/>
        <c:majorUnit val="1"/>
      </c:valAx>
      <c:valAx>
        <c:axId val="22867267"/>
        <c:scaling>
          <c:orientation val="minMax"/>
          <c:max val="1"/>
          <c:min val="0"/>
        </c:scaling>
        <c:axPos val="t"/>
        <c:delete val="0"/>
        <c:numFmt formatCode="General" sourceLinked="1"/>
        <c:majorTickMark val="none"/>
        <c:minorTickMark val="none"/>
        <c:tickLblPos val="none"/>
        <c:spPr>
          <a:ln w="3175">
            <a:noFill/>
          </a:ln>
        </c:spPr>
        <c:crossAx val="4478812"/>
        <c:crosses val="max"/>
        <c:crossBetween val="midCat"/>
        <c:dispUnits/>
        <c:majorUnit val="0.1"/>
        <c:minorUnit val="0.020000000000000004"/>
      </c:valAx>
      <c:valAx>
        <c:axId val="4478812"/>
        <c:scaling>
          <c:orientation val="maxMin"/>
          <c:max val="29"/>
          <c:min val="0"/>
        </c:scaling>
        <c:axPos val="l"/>
        <c:delete val="0"/>
        <c:numFmt formatCode="General" sourceLinked="1"/>
        <c:majorTickMark val="none"/>
        <c:minorTickMark val="none"/>
        <c:tickLblPos val="none"/>
        <c:spPr>
          <a:ln w="3175">
            <a:noFill/>
          </a:ln>
        </c:spPr>
        <c:crossAx val="2286726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07" t="str">
        <f>"Cancer indicators in "&amp;'Hide - Control'!A3&amp;", "&amp;'Hide - Control'!B3&amp;" ("&amp;'Hide - Control'!B4&amp;")"</f>
        <v>Cancer indicators in (J82145) ABBEY MEAD SURGERY, HAMPSHIRE PCT (5QC)</v>
      </c>
      <c r="C2" s="307"/>
      <c r="D2" s="307"/>
      <c r="E2" s="307"/>
      <c r="F2" s="307"/>
      <c r="G2" s="307"/>
      <c r="H2" s="307"/>
      <c r="I2" s="111"/>
      <c r="J2" s="111"/>
      <c r="K2" s="111"/>
      <c r="L2" s="111"/>
      <c r="M2" s="65"/>
      <c r="N2" s="65"/>
      <c r="O2" s="65"/>
      <c r="P2" s="65"/>
      <c r="Q2" s="65"/>
      <c r="R2" s="66"/>
      <c r="S2" s="66"/>
      <c r="T2" s="66"/>
      <c r="U2" s="66"/>
      <c r="V2" s="66"/>
      <c r="W2" s="66"/>
      <c r="X2" s="66"/>
      <c r="Y2" s="66"/>
      <c r="Z2" s="66"/>
      <c r="AA2" s="66"/>
      <c r="AB2" s="66"/>
      <c r="AC2" s="66"/>
    </row>
    <row r="3" spans="2:29" ht="18" customHeight="1">
      <c r="B3" s="307"/>
      <c r="C3" s="307"/>
      <c r="D3" s="307"/>
      <c r="E3" s="307"/>
      <c r="F3" s="307"/>
      <c r="G3" s="307"/>
      <c r="H3" s="307"/>
      <c r="I3" s="112"/>
      <c r="J3" s="112"/>
      <c r="K3" s="112"/>
      <c r="L3" s="113"/>
      <c r="M3" s="65"/>
      <c r="N3" s="65"/>
      <c r="O3" s="107"/>
      <c r="P3" s="133" t="s">
        <v>581</v>
      </c>
      <c r="Q3" s="65"/>
      <c r="R3" s="66"/>
      <c r="S3" s="66"/>
      <c r="T3" s="66"/>
      <c r="U3" s="66"/>
      <c r="V3" s="66"/>
      <c r="W3" s="66"/>
      <c r="X3" s="66"/>
      <c r="Y3" s="66"/>
      <c r="Z3" s="66"/>
      <c r="AA3" s="66"/>
      <c r="AB3" s="66"/>
      <c r="AC3" s="66"/>
    </row>
    <row r="4" spans="2:29" ht="18" customHeight="1">
      <c r="B4" s="311" t="s">
        <v>757</v>
      </c>
      <c r="C4" s="312"/>
      <c r="D4" s="312"/>
      <c r="E4" s="312"/>
      <c r="F4" s="312"/>
      <c r="G4" s="313"/>
      <c r="H4" s="112"/>
      <c r="I4" s="112"/>
      <c r="J4" s="112"/>
      <c r="K4" s="112"/>
      <c r="L4" s="113"/>
      <c r="M4" s="65"/>
      <c r="N4" s="65"/>
      <c r="O4" s="65"/>
      <c r="P4" s="134" t="s">
        <v>582</v>
      </c>
      <c r="Q4" s="65"/>
      <c r="R4" s="66"/>
      <c r="S4" s="66"/>
      <c r="T4" s="66"/>
      <c r="U4" s="66"/>
      <c r="V4" s="66"/>
      <c r="W4" s="66"/>
      <c r="X4" s="66"/>
      <c r="Y4" s="66"/>
      <c r="Z4" s="66"/>
      <c r="AA4" s="66"/>
      <c r="AB4" s="66"/>
      <c r="AC4" s="66"/>
    </row>
    <row r="5" spans="2:29" s="61" customFormat="1" ht="18" customHeight="1">
      <c r="B5" s="314"/>
      <c r="C5" s="315"/>
      <c r="D5" s="315"/>
      <c r="E5" s="315"/>
      <c r="F5" s="315"/>
      <c r="G5" s="316"/>
      <c r="H5" s="114"/>
      <c r="I5" s="114"/>
      <c r="J5" s="114"/>
      <c r="K5" s="114"/>
      <c r="L5" s="114"/>
      <c r="M5" s="67"/>
      <c r="N5" s="67"/>
      <c r="O5" s="67"/>
      <c r="P5" s="134" t="s">
        <v>583</v>
      </c>
      <c r="Q5" s="67"/>
      <c r="R5" s="67"/>
      <c r="S5" s="67"/>
      <c r="T5" s="67"/>
      <c r="U5" s="67"/>
      <c r="V5" s="67"/>
      <c r="W5" s="67"/>
      <c r="X5" s="67"/>
      <c r="Y5" s="67"/>
      <c r="Z5" s="67"/>
      <c r="AA5" s="67"/>
      <c r="AB5" s="67"/>
      <c r="AC5" s="67"/>
    </row>
    <row r="6" spans="2:29" s="61" customFormat="1" ht="18" customHeight="1">
      <c r="B6" s="314"/>
      <c r="C6" s="315"/>
      <c r="D6" s="315"/>
      <c r="E6" s="315"/>
      <c r="F6" s="315"/>
      <c r="G6" s="316"/>
      <c r="H6" s="114"/>
      <c r="I6" s="114"/>
      <c r="J6" s="114"/>
      <c r="K6" s="114"/>
      <c r="L6" s="114"/>
      <c r="M6" s="67"/>
      <c r="N6" s="67"/>
      <c r="O6" s="67"/>
      <c r="P6" s="136" t="s">
        <v>478</v>
      </c>
      <c r="Q6" s="67"/>
      <c r="R6" s="67"/>
      <c r="S6" s="67"/>
      <c r="T6" s="67"/>
      <c r="U6" s="67"/>
      <c r="V6" s="67"/>
      <c r="W6" s="67"/>
      <c r="X6" s="67"/>
      <c r="Y6" s="67"/>
      <c r="Z6" s="67"/>
      <c r="AA6" s="67"/>
      <c r="AB6" s="214"/>
      <c r="AC6" s="67"/>
    </row>
    <row r="7" spans="2:29" s="61" customFormat="1" ht="18" customHeight="1">
      <c r="B7" s="317"/>
      <c r="C7" s="318"/>
      <c r="D7" s="318"/>
      <c r="E7" s="318"/>
      <c r="F7" s="318"/>
      <c r="G7" s="319"/>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756</v>
      </c>
      <c r="C8" s="115"/>
      <c r="D8" s="115"/>
      <c r="E8" s="128">
        <f>VLOOKUP('Hide - Control'!A$3,'All practice data'!A:CA,4,FALSE)</f>
        <v>8999</v>
      </c>
      <c r="F8" s="302" t="str">
        <f>VLOOKUP('Hide - Control'!B4,'Hide - Calculation'!AY:BA,3,FALSE)</f>
        <v> </v>
      </c>
      <c r="G8" s="302"/>
      <c r="H8" s="302"/>
      <c r="I8" s="115"/>
      <c r="J8" s="115"/>
      <c r="K8" s="115"/>
      <c r="L8" s="115"/>
      <c r="M8" s="109"/>
      <c r="N8" s="306" t="s">
        <v>591</v>
      </c>
      <c r="O8" s="306"/>
      <c r="P8" s="306"/>
      <c r="Q8" s="306" t="s">
        <v>32</v>
      </c>
      <c r="R8" s="306"/>
      <c r="S8" s="306"/>
      <c r="T8" s="306" t="s">
        <v>760</v>
      </c>
      <c r="U8" s="306"/>
      <c r="V8" s="306" t="s">
        <v>33</v>
      </c>
      <c r="W8" s="306"/>
      <c r="X8" s="306"/>
      <c r="Y8" s="135"/>
      <c r="Z8" s="306" t="s">
        <v>584</v>
      </c>
      <c r="AA8" s="306"/>
      <c r="AB8" s="161"/>
      <c r="AC8" s="109"/>
    </row>
    <row r="9" spans="2:29" s="61" customFormat="1" ht="19.5" customHeight="1" thickBot="1">
      <c r="B9" s="114" t="s">
        <v>576</v>
      </c>
      <c r="C9" s="114"/>
      <c r="D9" s="114"/>
      <c r="E9" s="129">
        <f>VLOOKUP('Hide - Control'!B4,'Hide - Calculation'!AY:BB,4,FALSE)</f>
        <v>1324786</v>
      </c>
      <c r="F9" s="302"/>
      <c r="G9" s="302"/>
      <c r="H9" s="302"/>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03"/>
      <c r="G10" s="303"/>
      <c r="H10" s="303"/>
      <c r="I10" s="114"/>
      <c r="J10" s="114"/>
      <c r="K10" s="114"/>
      <c r="L10" s="114"/>
      <c r="M10" s="323" t="s">
        <v>573</v>
      </c>
      <c r="N10" s="324"/>
      <c r="O10" s="324"/>
      <c r="P10" s="324"/>
      <c r="Q10" s="324"/>
      <c r="R10" s="324"/>
      <c r="S10" s="324"/>
      <c r="T10" s="324"/>
      <c r="U10" s="324"/>
      <c r="V10" s="324"/>
      <c r="W10" s="324"/>
      <c r="X10" s="324"/>
      <c r="Y10" s="324"/>
      <c r="Z10" s="324"/>
      <c r="AA10" s="325"/>
      <c r="AB10" s="67"/>
      <c r="AC10" s="67"/>
    </row>
    <row r="11" spans="2:29" ht="86.25" customHeight="1" thickBot="1">
      <c r="B11" s="261" t="s">
        <v>23</v>
      </c>
      <c r="C11" s="262"/>
      <c r="D11" s="308" t="s">
        <v>554</v>
      </c>
      <c r="E11" s="309"/>
      <c r="F11" s="310"/>
      <c r="G11" s="263" t="s">
        <v>552</v>
      </c>
      <c r="H11" s="255" t="s">
        <v>553</v>
      </c>
      <c r="I11" s="255" t="s">
        <v>564</v>
      </c>
      <c r="J11" s="255" t="s">
        <v>565</v>
      </c>
      <c r="K11" s="255" t="s">
        <v>436</v>
      </c>
      <c r="L11" s="256" t="s">
        <v>478</v>
      </c>
      <c r="M11" s="257" t="s">
        <v>574</v>
      </c>
      <c r="N11" s="326" t="s">
        <v>572</v>
      </c>
      <c r="O11" s="326"/>
      <c r="P11" s="326"/>
      <c r="Q11" s="326"/>
      <c r="R11" s="326"/>
      <c r="S11" s="326"/>
      <c r="T11" s="326"/>
      <c r="U11" s="326"/>
      <c r="V11" s="326"/>
      <c r="W11" s="326"/>
      <c r="X11" s="326"/>
      <c r="Y11" s="326"/>
      <c r="Z11" s="326"/>
      <c r="AA11" s="258" t="s">
        <v>575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0" t="s">
        <v>434</v>
      </c>
      <c r="C13" s="163">
        <v>1</v>
      </c>
      <c r="D13" s="304" t="s">
        <v>430</v>
      </c>
      <c r="E13" s="305"/>
      <c r="F13" s="305"/>
      <c r="G13" s="166">
        <f>IF(VLOOKUP('Hide - Control'!A$3,'All practice data'!A:CA,C13+4,FALSE)=" "," ",VLOOKUP('Hide - Control'!A$3,'All practice data'!A:CA,C13+4,FALSE))</f>
        <v>2214</v>
      </c>
      <c r="H13" s="190">
        <f>IF(VLOOKUP('Hide - Control'!A$3,'All practice data'!A:CA,C13+30,FALSE)=" "," ",VLOOKUP('Hide - Control'!A$3,'All practice data'!A:CA,C13+30,FALSE))</f>
        <v>0.24602733637070787</v>
      </c>
      <c r="I13" s="191">
        <f>IF(LEFT(G13,1)=" "," n/a",+((2*G13+1.96^2-1.96*SQRT(1.96^2+4*G13*(1-G13/E$8)))/(2*(E$8+1.96^2))))</f>
        <v>0.23723820959005115</v>
      </c>
      <c r="J13" s="191">
        <f>IF(LEFT(G13,1)=" "," n/a",+((2*G13+1.96^2+1.96*SQRT(1.96^2+4*G13*(1-G13/E$8)))/(2*(E$8+1.96^2))))</f>
        <v>0.2550332083586996</v>
      </c>
      <c r="K13" s="190">
        <f>IF('Hide - Calculation'!N7="","",'Hide - Calculation'!N7)</f>
        <v>0.18272762544290172</v>
      </c>
      <c r="L13" s="192">
        <f>'Hide - Calculation'!O7</f>
        <v>0.1599882305185145</v>
      </c>
      <c r="M13" s="208">
        <f>IF(ISBLANK('Hide - Calculation'!K7),"",'Hide - Calculation'!U7)</f>
        <v>0.046357616782188416</v>
      </c>
      <c r="N13" s="173"/>
      <c r="O13" s="173"/>
      <c r="P13" s="173"/>
      <c r="Q13" s="173"/>
      <c r="R13" s="173"/>
      <c r="S13" s="173"/>
      <c r="T13" s="173"/>
      <c r="U13" s="173"/>
      <c r="V13" s="173"/>
      <c r="W13" s="173"/>
      <c r="X13" s="173"/>
      <c r="Y13" s="173"/>
      <c r="Z13" s="173"/>
      <c r="AA13" s="226">
        <f>IF(ISBLANK('Hide - Calculation'!K7),"",'Hide - Calculation'!T7)</f>
        <v>0.3470366895198822</v>
      </c>
      <c r="AB13" s="233" t="s">
        <v>754</v>
      </c>
      <c r="AC13" s="209" t="s">
        <v>755</v>
      </c>
    </row>
    <row r="14" spans="2:29" ht="33.75" customHeight="1">
      <c r="B14" s="298"/>
      <c r="C14" s="137">
        <v>2</v>
      </c>
      <c r="D14" s="132" t="s">
        <v>585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0.06490973229769222</v>
      </c>
      <c r="J14" s="120">
        <f>IF(LEFT(G14,1)=" "," n/a",+((2*H14*E8+1.96^2+1.96*SQRT(1.96^2+4*H14*E8*(1-H14*E8/E$8)))/(2*(E$8+1.96^2))))</f>
        <v>0.07545723805975584</v>
      </c>
      <c r="K14" s="119">
        <f>IF('Hide - Calculation'!N8="","",'Hide - Calculation'!N8)</f>
        <v>0.08400808885359588</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0.27000001072883606</v>
      </c>
      <c r="AB14" s="234" t="s">
        <v>39</v>
      </c>
      <c r="AC14" s="130" t="s">
        <v>755</v>
      </c>
    </row>
    <row r="15" spans="2:39" s="63" customFormat="1" ht="33.75" customHeight="1">
      <c r="B15" s="298"/>
      <c r="C15" s="137">
        <v>3</v>
      </c>
      <c r="D15" s="132" t="s">
        <v>439</v>
      </c>
      <c r="E15" s="85"/>
      <c r="F15" s="85"/>
      <c r="G15" s="121">
        <f>IF(VLOOKUP('Hide - Control'!A$3,'All practice data'!A:CA,C15+4,FALSE)=" "," ",VLOOKUP('Hide - Control'!A$3,'All practice data'!A:CA,C15+4,FALSE))</f>
        <v>48</v>
      </c>
      <c r="H15" s="122">
        <f>IF(VLOOKUP('Hide - Control'!A$3,'All practice data'!A:CA,C15+30,FALSE)=" "," ",VLOOKUP('Hide - Control'!A$3,'All practice data'!A:CA,C15+30,FALSE))</f>
        <v>533.3925991776864</v>
      </c>
      <c r="I15" s="123">
        <f>IF(LEFT(G15,1)=" "," n/a",IF(G15&lt;5,100000*VLOOKUP(G15,'Hide - Calculation'!AQ:AR,2,FALSE)/$E$8,100000*(G15*(1-1/(9*G15)-1.96/(3*SQRT(G15)))^3)/$E$8))</f>
        <v>393.2467061222237</v>
      </c>
      <c r="J15" s="123">
        <f>IF(LEFT(G15,1)=" "," n/a",IF(G15&lt;5,100000*VLOOKUP(G15,'Hide - Calculation'!AQ:AS,3,FALSE)/$E$8,100000*((G15+1)*(1-1/(9*(G15+1))+1.96/(3*SQRT(G15+1)))^3)/$E$8))</f>
        <v>707.220121371304</v>
      </c>
      <c r="K15" s="122">
        <f>IF('Hide - Calculation'!N9="","",'Hide - Calculation'!N9)</f>
        <v>449.50656181451194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986.8953247070312</v>
      </c>
      <c r="AB15" s="234" t="s">
        <v>555</v>
      </c>
      <c r="AC15" s="131">
        <v>2009</v>
      </c>
      <c r="AD15" s="64"/>
      <c r="AE15" s="64"/>
      <c r="AF15" s="64"/>
      <c r="AG15" s="64"/>
      <c r="AH15" s="64"/>
      <c r="AI15" s="64"/>
      <c r="AJ15" s="64"/>
      <c r="AK15" s="64"/>
      <c r="AL15" s="64"/>
      <c r="AM15" s="64"/>
    </row>
    <row r="16" spans="2:29" s="63" customFormat="1" ht="33.75" customHeight="1">
      <c r="B16" s="298"/>
      <c r="C16" s="137">
        <v>4</v>
      </c>
      <c r="D16" s="132" t="s">
        <v>577</v>
      </c>
      <c r="E16" s="85"/>
      <c r="F16" s="85"/>
      <c r="G16" s="121">
        <f>IF(VLOOKUP('Hide - Control'!A$3,'All practice data'!A:CA,C16+4,FALSE)=" "," ",VLOOKUP('Hide - Control'!A$3,'All practice data'!A:CA,C16+4,FALSE))</f>
        <v>22</v>
      </c>
      <c r="H16" s="122">
        <f>IF(VLOOKUP('Hide - Control'!A$3,'All practice data'!A:CA,C16+30,FALSE)=" "," ",VLOOKUP('Hide - Control'!A$3,'All practice data'!A:CA,C16+30,FALSE))</f>
        <v>244.4716079564396</v>
      </c>
      <c r="I16" s="123">
        <f>IF(LEFT(G16,1)=" "," n/a",IF(G16&lt;5,100000*VLOOKUP(G16,'Hide - Calculation'!AQ:AR,2,FALSE)/$E$8,100000*(G16*(1-1/(9*G16)-1.96/(3*SQRT(G16)))^3)/$E$8))</f>
        <v>153.15445105879266</v>
      </c>
      <c r="J16" s="123">
        <f>IF(LEFT(G16,1)=" "," n/a",IF(G16&lt;5,100000*VLOOKUP(G16,'Hide - Calculation'!AQ:AS,3,FALSE)/$E$8,100000*((G16+1)*(1-1/(9*(G16+1))+1.96/(3*SQRT(G16+1)))^3)/$E$8))</f>
        <v>370.1522377672863</v>
      </c>
      <c r="K16" s="122">
        <f>IF('Hide - Calculation'!N10="","",'Hide - Calculation'!N10)</f>
        <v>242.680704657205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479.6163024902344</v>
      </c>
      <c r="AB16" s="234" t="s">
        <v>433</v>
      </c>
      <c r="AC16" s="131" t="s">
        <v>610</v>
      </c>
    </row>
    <row r="17" spans="2:29" s="63" customFormat="1" ht="33.75" customHeight="1" thickBot="1">
      <c r="B17" s="301"/>
      <c r="C17" s="180">
        <v>5</v>
      </c>
      <c r="D17" s="195" t="s">
        <v>438</v>
      </c>
      <c r="E17" s="182"/>
      <c r="F17" s="182"/>
      <c r="G17" s="140">
        <f>IF(VLOOKUP('Hide - Control'!A$3,'All practice data'!A:CA,C17+4,FALSE)=" "," ",VLOOKUP('Hide - Control'!A$3,'All practice data'!A:CA,C17+4,FALSE))</f>
        <v>228</v>
      </c>
      <c r="H17" s="141">
        <f>IF(VLOOKUP('Hide - Control'!A$3,'All practice data'!A:CA,C17+30,FALSE)=" "," ",VLOOKUP('Hide - Control'!A$3,'All practice data'!A:CA,C17+30,FALSE))</f>
        <v>0.025</v>
      </c>
      <c r="I17" s="142">
        <f>IF(LEFT(G17,1)=" "," n/a",+((2*G17+1.96^2-1.96*SQRT(1.96^2+4*G17*(1-G17/E$8)))/(2*(E$8+1.96^2))))</f>
        <v>0.02228626365804644</v>
      </c>
      <c r="J17" s="142">
        <f>IF(LEFT(G17,1)=" "," n/a",+((2*G17+1.96^2+1.96*SQRT(1.96^2+4*G17*(1-G17/E$8)))/(2*(E$8+1.96^2))))</f>
        <v>0.02879112062026853</v>
      </c>
      <c r="K17" s="141">
        <f>IF('Hide - Calculation'!N11="","",'Hide - Calculation'!N11)</f>
        <v>0.018016494739527742</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0.035999998450279236</v>
      </c>
      <c r="AB17" s="235" t="s">
        <v>578</v>
      </c>
      <c r="AC17" s="189" t="s">
        <v>610</v>
      </c>
    </row>
    <row r="18" spans="2:29" s="63" customFormat="1" ht="33.75" customHeight="1">
      <c r="B18" s="300" t="s">
        <v>13</v>
      </c>
      <c r="C18" s="163">
        <v>6</v>
      </c>
      <c r="D18" s="164" t="s">
        <v>586</v>
      </c>
      <c r="E18" s="165"/>
      <c r="F18" s="165"/>
      <c r="G18" s="219">
        <f>IF(OR(VLOOKUP('Hide - Control'!A$3,'All practice data'!A:CA,C18+4,FALSE)=" ",VLOOKUP('Hide - Control'!A$3,'All practice data'!A:CA,C18+52,FALSE)=0)," n/a",VLOOKUP('Hide - Control'!A$3,'All practice data'!A:CA,C18+4,FALSE))</f>
        <v>1117</v>
      </c>
      <c r="H18" s="220">
        <f>IF(OR(VLOOKUP('Hide - Control'!A$3,'All practice data'!A:CA,C18+30,FALSE)=" ",VLOOKUP('Hide - Control'!A$3,'All practice data'!A:CA,C18+52,FALSE)=0)," n/a",VLOOKUP('Hide - Control'!A$3,'All practice data'!A:CA,C18+30,FALSE))</f>
        <v>0.772476</v>
      </c>
      <c r="I18" s="191">
        <f>IF(OR(LEFT(H18,1)=" ",VLOOKUP('Hide - Control'!A$3,'All practice data'!A:CA,C18+52,FALSE)=0)," n/a",+((2*G18+1.96^2-1.96*SQRT(1.96^2+4*G18*(1-G18/(VLOOKUP('Hide - Control'!A$3,'All practice data'!A:CA,C18+52,FALSE)))))/(2*(((VLOOKUP('Hide - Control'!A$3,'All practice data'!A:CA,C18+52,FALSE)))+1.96^2))))</f>
        <v>0.7501617215519435</v>
      </c>
      <c r="J18" s="191">
        <f>IF(OR(LEFT(H18,1)=" ",VLOOKUP('Hide - Control'!A$3,'All practice data'!A:CA,C18+52,FALSE)=0)," n/a",+((2*G18+1.96^2+1.96*SQRT(1.96^2+4*G18*(1-G18/(VLOOKUP('Hide - Control'!A$3,'All practice data'!A:CA,C18+52,FALSE)))))/(2*((VLOOKUP('Hide - Control'!A$3,'All practice data'!A:CA,C18+52,FALSE))+1.96^2))))</f>
        <v>0.7933459278354105</v>
      </c>
      <c r="K18" s="220">
        <f>IF('Hide - Calculation'!N12="","",'Hide - Calculation'!N12)</f>
        <v>0.7447891165978877</v>
      </c>
      <c r="L18" s="192">
        <f>'Hide - Calculation'!O12</f>
        <v>0.7248631360507991</v>
      </c>
      <c r="M18" s="193">
        <f>IF(ISBLANK('Hide - Calculation'!K12),"",'Hide - Calculation'!U12)</f>
        <v>0.4365079998970032</v>
      </c>
      <c r="N18" s="194"/>
      <c r="O18" s="173"/>
      <c r="P18" s="173"/>
      <c r="Q18" s="173"/>
      <c r="R18" s="173"/>
      <c r="S18" s="173"/>
      <c r="T18" s="173"/>
      <c r="U18" s="173"/>
      <c r="V18" s="173"/>
      <c r="W18" s="173"/>
      <c r="X18" s="173"/>
      <c r="Y18" s="173"/>
      <c r="Z18" s="174"/>
      <c r="AA18" s="193">
        <f>IF(ISBLANK('Hide - Calculation'!K12),"",'Hide - Calculation'!T12)</f>
        <v>0.8376320004463196</v>
      </c>
      <c r="AB18" s="233" t="s">
        <v>48</v>
      </c>
      <c r="AC18" s="175" t="s">
        <v>611</v>
      </c>
    </row>
    <row r="19" spans="2:29" s="63" customFormat="1" ht="33.75" customHeight="1">
      <c r="B19" s="298"/>
      <c r="C19" s="137">
        <v>7</v>
      </c>
      <c r="D19" s="132" t="s">
        <v>587</v>
      </c>
      <c r="E19" s="85"/>
      <c r="F19" s="85"/>
      <c r="G19" s="221">
        <f>IF(OR(VLOOKUP('Hide - Control'!A$3,'All practice data'!A:CA,C19+4,FALSE)=" ",VLOOKUP('Hide - Control'!A$3,'All practice data'!A:CA,C19+52,FALSE)=0)," n/a",VLOOKUP('Hide - Control'!A$3,'All practice data'!A:CA,C19+4,FALSE))</f>
        <v>7</v>
      </c>
      <c r="H19" s="218">
        <f>IF(OR(VLOOKUP('Hide - Control'!A$3,'All practice data'!A:CA,C19+30,FALSE)=" ",VLOOKUP('Hide - Control'!A$3,'All practice data'!A:CA,C19+52,FALSE)=0)," n/a",VLOOKUP('Hide - Control'!A$3,'All practice data'!A:CA,C19+30,FALSE))</f>
        <v>0.388889</v>
      </c>
      <c r="I19" s="120">
        <f>IF(OR(LEFT(H19,1)=" ",VLOOKUP('Hide - Control'!A$3,'All practice data'!A:CA,C19+52,FALSE)=0)," n/a",+((2*G19+1.96^2-1.96*SQRT(1.96^2+4*G19*(1-G19/(VLOOKUP('Hide - Control'!A$3,'All practice data'!A:CA,C19+52,FALSE)))))/(2*(((VLOOKUP('Hide - Control'!A$3,'All practice data'!A:CA,C19+52,FALSE)))+1.96^2))))</f>
        <v>0.2030499192693116</v>
      </c>
      <c r="J19" s="120">
        <f>IF(OR(LEFT(H19,1)=" ",VLOOKUP('Hide - Control'!A$3,'All practice data'!A:CA,C19+52,FALSE)=0)," n/a",+((2*G19+1.96^2+1.96*SQRT(1.96^2+4*G19*(1-G19/(VLOOKUP('Hide - Control'!A$3,'All practice data'!A:CA,C19+52,FALSE)))))/(2*((VLOOKUP('Hide - Control'!A$3,'All practice data'!A:CA,C19+52,FALSE))+1.96^2))))</f>
        <v>0.6138133141934383</v>
      </c>
      <c r="K19" s="218">
        <f>IF('Hide - Calculation'!N13="","",'Hide - Calculation'!N13)</f>
        <v>0.7666985066281481</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0.8862969875335693</v>
      </c>
      <c r="AB19" s="234" t="s">
        <v>48</v>
      </c>
      <c r="AC19" s="131" t="s">
        <v>610</v>
      </c>
    </row>
    <row r="20" spans="2:29" s="63" customFormat="1" ht="33.75" customHeight="1">
      <c r="B20" s="298"/>
      <c r="C20" s="137">
        <v>8</v>
      </c>
      <c r="D20" s="132" t="s">
        <v>588</v>
      </c>
      <c r="E20" s="85"/>
      <c r="F20" s="85"/>
      <c r="G20" s="221">
        <f>IF(OR(VLOOKUP('Hide - Control'!A$3,'All practice data'!A:CA,C20+4,FALSE)=" ",VLOOKUP('Hide - Control'!A$3,'All practice data'!A:CA,C20+52,FALSE)=0)," n/a",VLOOKUP('Hide - Control'!A$3,'All practice data'!A:CA,C20+4,FALSE))</f>
        <v>1754</v>
      </c>
      <c r="H20" s="218">
        <f>IF(OR(VLOOKUP('Hide - Control'!A$3,'All practice data'!A:CA,C20+30,FALSE)=" ",VLOOKUP('Hide - Control'!A$3,'All practice data'!A:CA,C20+52,FALSE)=0)," n/a",VLOOKUP('Hide - Control'!A$3,'All practice data'!A:CA,C20+30,FALSE))</f>
        <v>0.832068</v>
      </c>
      <c r="I20" s="120">
        <f>IF(OR(LEFT(H20,1)=" ",VLOOKUP('Hide - Control'!A$3,'All practice data'!A:CA,C20+52,FALSE)=0)," n/a",+((2*G20+1.96^2-1.96*SQRT(1.96^2+4*G20*(1-G20/(VLOOKUP('Hide - Control'!A$3,'All practice data'!A:CA,C20+52,FALSE)))))/(2*(((VLOOKUP('Hide - Control'!A$3,'All practice data'!A:CA,C20+52,FALSE)))+1.96^2))))</f>
        <v>0.8155097713610722</v>
      </c>
      <c r="J20" s="120">
        <f>IF(OR(LEFT(H20,1)=" ",VLOOKUP('Hide - Control'!A$3,'All practice data'!A:CA,C20+52,FALSE)=0)," n/a",+((2*G20+1.96^2+1.96*SQRT(1.96^2+4*G20*(1-G20/(VLOOKUP('Hide - Control'!A$3,'All practice data'!A:CA,C20+52,FALSE)))))/(2*((VLOOKUP('Hide - Control'!A$3,'All practice data'!A:CA,C20+52,FALSE))+1.96^2))))</f>
        <v>0.8474187361557793</v>
      </c>
      <c r="K20" s="218">
        <f>IF('Hide - Calculation'!N14="","",'Hide - Calculation'!N14)</f>
        <v>0.7880401081456494</v>
      </c>
      <c r="L20" s="155">
        <f>'Hide - Calculation'!O14</f>
        <v>0.7559681673907895</v>
      </c>
      <c r="M20" s="152">
        <f>IF(ISBLANK('Hide - Calculation'!K14),"",'Hide - Calculation'!U14)</f>
        <v>0.642441987991333</v>
      </c>
      <c r="N20" s="160"/>
      <c r="O20" s="84"/>
      <c r="P20" s="84"/>
      <c r="Q20" s="84"/>
      <c r="R20" s="84"/>
      <c r="S20" s="84"/>
      <c r="T20" s="84"/>
      <c r="U20" s="84"/>
      <c r="V20" s="84"/>
      <c r="W20" s="84"/>
      <c r="X20" s="84"/>
      <c r="Y20" s="84"/>
      <c r="Z20" s="88"/>
      <c r="AA20" s="152">
        <f>IF(ISBLANK('Hide - Calculation'!K14),"",'Hide - Calculation'!T14)</f>
        <v>0.8682929873466492</v>
      </c>
      <c r="AB20" s="234" t="s">
        <v>48</v>
      </c>
      <c r="AC20" s="131" t="s">
        <v>612</v>
      </c>
    </row>
    <row r="21" spans="2:29" s="63" customFormat="1" ht="33.75" customHeight="1">
      <c r="B21" s="298"/>
      <c r="C21" s="137">
        <v>9</v>
      </c>
      <c r="D21" s="132" t="s">
        <v>589</v>
      </c>
      <c r="E21" s="85"/>
      <c r="F21" s="85"/>
      <c r="G21" s="221">
        <f>IF(OR(VLOOKUP('Hide - Control'!A$3,'All practice data'!A:CA,C21+4,FALSE)=" ",VLOOKUP('Hide - Control'!A$3,'All practice data'!A:CA,C21+52,FALSE)=0)," n/a",VLOOKUP('Hide - Control'!A$3,'All practice data'!A:CA,C21+4,FALSE))</f>
        <v>927</v>
      </c>
      <c r="H21" s="218">
        <f>IF(OR(VLOOKUP('Hide - Control'!A$3,'All practice data'!A:CA,C21+30,FALSE)=" ",VLOOKUP('Hide - Control'!A$3,'All practice data'!A:CA,C21+52,FALSE)=0)," n/a",VLOOKUP('Hide - Control'!A$3,'All practice data'!A:CA,C21+30,FALSE))</f>
        <v>0.625084</v>
      </c>
      <c r="I21" s="120">
        <f>IF(OR(LEFT(H21,1)=" ",VLOOKUP('Hide - Control'!A$3,'All practice data'!A:CA,C21+52,FALSE)=0)," n/a",+((2*G21+1.96^2-1.96*SQRT(1.96^2+4*G21*(1-G21/(VLOOKUP('Hide - Control'!A$3,'All practice data'!A:CA,C21+52,FALSE)))))/(2*(((VLOOKUP('Hide - Control'!A$3,'All practice data'!A:CA,C21+52,FALSE)))+1.96^2))))</f>
        <v>0.6001519162706681</v>
      </c>
      <c r="J21" s="120">
        <f>IF(OR(LEFT(H21,1)=" ",VLOOKUP('Hide - Control'!A$3,'All practice data'!A:CA,C21+52,FALSE)=0)," n/a",+((2*G21+1.96^2+1.96*SQRT(1.96^2+4*G21*(1-G21/(VLOOKUP('Hide - Control'!A$3,'All practice data'!A:CA,C21+52,FALSE)))))/(2*((VLOOKUP('Hide - Control'!A$3,'All practice data'!A:CA,C21+52,FALSE))+1.96^2))))</f>
        <v>0.6493702924165249</v>
      </c>
      <c r="K21" s="218">
        <f>IF('Hide - Calculation'!N15="","",'Hide - Calculation'!N15)</f>
        <v>0.5988942008952914</v>
      </c>
      <c r="L21" s="155">
        <f>'Hide - Calculation'!O15</f>
        <v>0.5147293797466616</v>
      </c>
      <c r="M21" s="152">
        <f>IF(ISBLANK('Hide - Calculation'!K15),"",'Hide - Calculation'!U15)</f>
        <v>0.35433098673820496</v>
      </c>
      <c r="N21" s="160"/>
      <c r="O21" s="84"/>
      <c r="P21" s="84"/>
      <c r="Q21" s="84"/>
      <c r="R21" s="84"/>
      <c r="S21" s="84"/>
      <c r="T21" s="84"/>
      <c r="U21" s="84"/>
      <c r="V21" s="84"/>
      <c r="W21" s="84"/>
      <c r="X21" s="84"/>
      <c r="Y21" s="84"/>
      <c r="Z21" s="88"/>
      <c r="AA21" s="152">
        <f>IF(ISBLANK('Hide - Calculation'!K15),"",'Hide - Calculation'!T15)</f>
        <v>0.6935960054397583</v>
      </c>
      <c r="AB21" s="234" t="s">
        <v>48</v>
      </c>
      <c r="AC21" s="131" t="s">
        <v>611</v>
      </c>
    </row>
    <row r="22" spans="2:29" s="63" customFormat="1" ht="33.75" customHeight="1" thickBot="1">
      <c r="B22" s="301"/>
      <c r="C22" s="180">
        <v>10</v>
      </c>
      <c r="D22" s="195" t="s">
        <v>590</v>
      </c>
      <c r="E22" s="182"/>
      <c r="F22" s="182"/>
      <c r="G22" s="222">
        <f>IF(OR(VLOOKUP('Hide - Control'!A$3,'All practice data'!A:CA,C22+4,FALSE)=" ",VLOOKUP('Hide - Control'!A$3,'All practice data'!A:CA,C22+52,FALSE)=0)," n/a",VLOOKUP('Hide - Control'!A$3,'All practice data'!A:CA,C22+4,FALSE))</f>
        <v>406</v>
      </c>
      <c r="H22" s="223">
        <f>IF(OR(VLOOKUP('Hide - Control'!A$3,'All practice data'!A:CA,C22+30,FALSE)=" ",VLOOKUP('Hide - Control'!A$3,'All practice data'!A:CA,C22+52,FALSE)=0)," n/a",VLOOKUP('Hide - Control'!A$3,'All practice data'!A:CA,C22+30,FALSE))</f>
        <v>0.696398</v>
      </c>
      <c r="I22" s="196">
        <f>IF(OR(LEFT(H22,1)=" ",VLOOKUP('Hide - Control'!A$3,'All practice data'!A:CA,C22+52,FALSE)=0)," n/a",+((2*G22+1.96^2-1.96*SQRT(1.96^2+4*G22*(1-G22/(VLOOKUP('Hide - Control'!A$3,'All practice data'!A:CA,C22+52,FALSE)))))/(2*(((VLOOKUP('Hide - Control'!A$3,'All practice data'!A:CA,C22+52,FALSE)))+1.96^2))))</f>
        <v>0.6578871734561038</v>
      </c>
      <c r="J22" s="196">
        <f>IF(OR(LEFT(H22,1)=" ",VLOOKUP('Hide - Control'!A$3,'All practice data'!A:CA,C22+52,FALSE)=0)," n/a",+((2*G22+1.96^2+1.96*SQRT(1.96^2+4*G22*(1-G22/(VLOOKUP('Hide - Control'!A$3,'All practice data'!A:CA,C22+52,FALSE)))))/(2*((VLOOKUP('Hide - Control'!A$3,'All practice data'!A:CA,C22+52,FALSE))+1.96^2))))</f>
        <v>0.732337377768622</v>
      </c>
      <c r="K22" s="223">
        <f>IF('Hide - Calculation'!N16="","",'Hide - Calculation'!N16)</f>
        <v>0.650638949414051</v>
      </c>
      <c r="L22" s="197">
        <f>'Hide - Calculation'!O16</f>
        <v>0.5752927626212945</v>
      </c>
      <c r="M22" s="198">
        <f>IF(ISBLANK('Hide - Calculation'!K16),"",'Hide - Calculation'!U16)</f>
        <v>0.4117650091648102</v>
      </c>
      <c r="N22" s="199"/>
      <c r="O22" s="91"/>
      <c r="P22" s="91"/>
      <c r="Q22" s="91"/>
      <c r="R22" s="91"/>
      <c r="S22" s="91"/>
      <c r="T22" s="91"/>
      <c r="U22" s="91"/>
      <c r="V22" s="91"/>
      <c r="W22" s="91"/>
      <c r="X22" s="91"/>
      <c r="Y22" s="91"/>
      <c r="Z22" s="188"/>
      <c r="AA22" s="198">
        <f>IF(ISBLANK('Hide - Calculation'!K16),"",'Hide - Calculation'!T16)</f>
        <v>0.73614501953125</v>
      </c>
      <c r="AB22" s="235" t="s">
        <v>48</v>
      </c>
      <c r="AC22" s="189" t="s">
        <v>610</v>
      </c>
    </row>
    <row r="23" spans="2:29" s="63" customFormat="1" ht="33.75" customHeight="1">
      <c r="B23" s="300" t="s">
        <v>428</v>
      </c>
      <c r="C23" s="163">
        <v>11</v>
      </c>
      <c r="D23" s="179" t="s">
        <v>440</v>
      </c>
      <c r="E23" s="165"/>
      <c r="F23" s="165"/>
      <c r="G23" s="118">
        <f>IF(VLOOKUP('Hide - Control'!A$3,'All practice data'!A:CA,C23+4,FALSE)=" "," ",VLOOKUP('Hide - Control'!A$3,'All practice data'!A:CA,C23+4,FALSE))</f>
        <v>181</v>
      </c>
      <c r="H23" s="216">
        <f>IF(VLOOKUP('Hide - Control'!A$3,'All practice data'!A:CA,C23+30,FALSE)=" "," ",VLOOKUP('Hide - Control'!A$3,'All practice data'!A:CA,C23+30,FALSE))</f>
        <v>2011.3345927325258</v>
      </c>
      <c r="I23" s="215">
        <f>IF(LEFT(G23,1)=" "," n/a",IF(G23&lt;5,100000*VLOOKUP(G23,'Hide - Calculation'!AQ:AR,2,FALSE)/$E$8,100000*(G23*(1-1/(9*G23)-1.96/(3*SQRT(G23)))^3)/$E$8))</f>
        <v>1728.9604583496239</v>
      </c>
      <c r="J23" s="215">
        <f>IF(LEFT(G23,1)=" "," n/a",IF(G23&lt;5,100000*VLOOKUP(G23,'Hide - Calculation'!AQ:AS,3,FALSE)/$E$8,100000*((G23+1)*(1-1/(9*(G23+1))+1.96/(3*SQRT(G23+1)))^3)/$E$8))</f>
        <v>2326.668107475264</v>
      </c>
      <c r="K23" s="216">
        <f>IF('Hide - Calculation'!N17="","",'Hide - Calculation'!N17)</f>
        <v>1707.5965476688311</v>
      </c>
      <c r="L23" s="217">
        <f>'Hide - Calculation'!O17</f>
        <v>1812.1669120472948</v>
      </c>
      <c r="M23" s="170">
        <f>IF(ISBLANK('Hide - Calculation'!K17),"",'Hide - Calculation'!U17)</f>
        <v>331.1258239746094</v>
      </c>
      <c r="N23" s="171"/>
      <c r="O23" s="172"/>
      <c r="P23" s="172"/>
      <c r="Q23" s="172"/>
      <c r="R23" s="173"/>
      <c r="S23" s="173"/>
      <c r="T23" s="173"/>
      <c r="U23" s="173"/>
      <c r="V23" s="173"/>
      <c r="W23" s="173"/>
      <c r="X23" s="173"/>
      <c r="Y23" s="173"/>
      <c r="Z23" s="174"/>
      <c r="AA23" s="170">
        <f>IF(ISBLANK('Hide - Calculation'!K17),"",'Hide - Calculation'!T17)</f>
        <v>3200.753173828125</v>
      </c>
      <c r="AB23" s="233" t="s">
        <v>26</v>
      </c>
      <c r="AC23" s="175" t="s">
        <v>610</v>
      </c>
    </row>
    <row r="24" spans="2:29" s="63" customFormat="1" ht="33.75" customHeight="1">
      <c r="B24" s="298"/>
      <c r="C24" s="137">
        <v>12</v>
      </c>
      <c r="D24" s="147" t="s">
        <v>596</v>
      </c>
      <c r="E24" s="85"/>
      <c r="F24" s="85"/>
      <c r="G24" s="118">
        <f>IF(VLOOKUP('Hide - Control'!A$3,'All practice data'!A:CA,C24+4,FALSE)=" "," ",VLOOKUP('Hide - Control'!A$3,'All practice data'!A:CA,C24+4,FALSE))</f>
        <v>181</v>
      </c>
      <c r="H24" s="119">
        <f>IF(VLOOKUP('Hide - Control'!A$3,'All practice data'!A:CA,C24+30,FALSE)=" "," ",VLOOKUP('Hide - Control'!A$3,'All practice data'!A:CA,C24+30,FALSE))</f>
        <v>0.8698092651</v>
      </c>
      <c r="I24" s="212">
        <f>IF(LEFT(VLOOKUP('Hide - Control'!A$3,'All practice data'!A:CA,C24+44,FALSE),1)=" "," n/a",VLOOKUP('Hide - Control'!A$3,'All practice data'!A:CA,C24+44,FALSE))</f>
        <v>0.7477040100000001</v>
      </c>
      <c r="J24" s="212">
        <f>IF(LEFT(VLOOKUP('Hide - Control'!A$3,'All practice data'!A:CA,C24+45,FALSE),1)=" "," n/a",VLOOKUP('Hide - Control'!A$3,'All practice data'!A:CA,C24+45,FALSE))</f>
        <v>1.006169357</v>
      </c>
      <c r="K24" s="152" t="s">
        <v>759</v>
      </c>
      <c r="L24" s="213">
        <v>1</v>
      </c>
      <c r="M24" s="152">
        <f>IF(ISBLANK('Hide - Calculation'!K18),"",'Hide - Calculation'!U18)</f>
        <v>0.21732711791992188</v>
      </c>
      <c r="N24" s="86"/>
      <c r="O24" s="87"/>
      <c r="P24" s="87"/>
      <c r="Q24" s="87"/>
      <c r="R24" s="84"/>
      <c r="S24" s="84"/>
      <c r="T24" s="84"/>
      <c r="U24" s="84"/>
      <c r="V24" s="84"/>
      <c r="W24" s="84"/>
      <c r="X24" s="84"/>
      <c r="Y24" s="84"/>
      <c r="Z24" s="88"/>
      <c r="AA24" s="152">
        <f>IF(ISBLANK('Hide - Calculation'!K18),"",'Hide - Calculation'!T18)</f>
        <v>1.5527271032333374</v>
      </c>
      <c r="AB24" s="234" t="s">
        <v>26</v>
      </c>
      <c r="AC24" s="131" t="s">
        <v>610</v>
      </c>
    </row>
    <row r="25" spans="2:29" s="63" customFormat="1" ht="33.75" customHeight="1">
      <c r="B25" s="298"/>
      <c r="C25" s="137">
        <v>13</v>
      </c>
      <c r="D25" s="147" t="s">
        <v>435</v>
      </c>
      <c r="E25" s="85"/>
      <c r="F25" s="85"/>
      <c r="G25" s="118">
        <f>IF(VLOOKUP('Hide - Control'!A$3,'All practice data'!A:CA,C25+4,FALSE)=" "," ",VLOOKUP('Hide - Control'!A$3,'All practice data'!A:CA,C25+4,FALSE))</f>
        <v>23</v>
      </c>
      <c r="H25" s="119">
        <f>IF(VLOOKUP('Hide - Control'!A$3,'All practice data'!A:CA,C25+30,FALSE)=" "," ",VLOOKUP('Hide - Control'!A$3,'All practice data'!A:CA,C25+30,FALSE))</f>
        <v>0.1270718232044199</v>
      </c>
      <c r="I25" s="120">
        <f>IF(LEFT(G25,1)=" "," n/a",IF(G25=0," n/a",+((2*G25+1.96^2-1.96*SQRT(1.96^2+4*G25*(1-G25/G23)))/(2*(G23+1.96^2)))))</f>
        <v>0.0861866739141477</v>
      </c>
      <c r="J25" s="120">
        <f>IF(LEFT(G25,1)=" "," n/a",IF(G25=0," n/a",+((2*G25+1.96^2+1.96*SQRT(1.96^2+4*G25*(1-G25/G23)))/(2*(G23+1.96^2)))))</f>
        <v>0.18345825450023523</v>
      </c>
      <c r="K25" s="125">
        <f>IF('Hide - Calculation'!N19="","",'Hide - Calculation'!N19)</f>
        <v>0.12943152683228715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0.3048780560493469</v>
      </c>
      <c r="AB25" s="234" t="s">
        <v>26</v>
      </c>
      <c r="AC25" s="131" t="s">
        <v>610</v>
      </c>
    </row>
    <row r="26" spans="2:29" s="63" customFormat="1" ht="33.75" customHeight="1">
      <c r="B26" s="298"/>
      <c r="C26" s="137">
        <v>14</v>
      </c>
      <c r="D26" s="147" t="s">
        <v>579</v>
      </c>
      <c r="E26" s="85"/>
      <c r="F26" s="85"/>
      <c r="G26" s="121">
        <f>IF(VLOOKUP('Hide - Control'!A$3,'All practice data'!A:CA,C26+4,FALSE)=" "," ",VLOOKUP('Hide - Control'!A$3,'All practice data'!A:CA,C26+4,FALSE))</f>
        <v>46</v>
      </c>
      <c r="H26" s="119">
        <f>IF(VLOOKUP('Hide - Control'!A$3,'All practice data'!A:CA,C26+30,FALSE)=" "," ",VLOOKUP('Hide - Control'!A$3,'All practice data'!A:CA,C26+30,FALSE))</f>
        <v>0.5</v>
      </c>
      <c r="I26" s="120">
        <f>IF(OR(LEFT(G26,1)=" ",LEFT(G25,1)=" ")," n/a",IF(G26=0," n/a",+((2*G25+1.96^2-1.96*SQRT(1.96^2+4*G25*(1-G25/G26)))/(2*(G26+1.96^2)))))</f>
        <v>0.3611870167007236</v>
      </c>
      <c r="J26" s="120">
        <f>IF(OR(LEFT(G26,1)=" ",LEFT(G25,1)=" ")," n/a",IF(G26=0," n/a",+((2*G25+1.96^2+1.96*SQRT(1.96^2+4*G25*(1-G25/G26)))/(2*(G26+1.96^2)))))</f>
        <v>0.6388129832992764</v>
      </c>
      <c r="K26" s="125">
        <f>IF('Hide - Calculation'!N20="","",'Hide - Calculation'!N20)</f>
        <v>0.45607476635514016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610</v>
      </c>
    </row>
    <row r="27" spans="2:29" s="63" customFormat="1" ht="33.75" customHeight="1">
      <c r="B27" s="298"/>
      <c r="C27" s="137">
        <v>15</v>
      </c>
      <c r="D27" s="147" t="s">
        <v>566</v>
      </c>
      <c r="E27" s="85"/>
      <c r="F27" s="85"/>
      <c r="G27" s="121">
        <f>IF(VLOOKUP('Hide - Control'!A$3,'All practice data'!A:CA,C27+4,FALSE)=" "," ",VLOOKUP('Hide - Control'!A$3,'All practice data'!A:CA,C27+4,FALSE))</f>
        <v>43</v>
      </c>
      <c r="H27" s="122">
        <f>IF(VLOOKUP('Hide - Control'!A$3,'All practice data'!A:CA,C27+30,FALSE)=" "," ",VLOOKUP('Hide - Control'!A$3,'All practice data'!A:CA,C27+30,FALSE))</f>
        <v>477.8308700966774</v>
      </c>
      <c r="I27" s="123">
        <f>IF(LEFT(G27,1)=" "," n/a",IF(G27&lt;5,100000*VLOOKUP(G27,'Hide - Calculation'!AQ:AR,2,FALSE)/$E$8,100000*(G27*(1-1/(9*G27)-1.96/(3*SQRT(G27)))^3)/$E$8))</f>
        <v>345.77153519998626</v>
      </c>
      <c r="J27" s="123">
        <f>IF(LEFT(G27,1)=" "," n/a",IF(G27&lt;5,100000*VLOOKUP(G27,'Hide - Calculation'!AQ:AS,3,FALSE)/$E$8,100000*((G27+1)*(1-1/(9*(G27+1))+1.96/(3*SQRT(G27+1)))^3)/$E$8))</f>
        <v>643.6541668873641</v>
      </c>
      <c r="K27" s="122">
        <f>IF('Hide - Calculation'!N21="","",'Hide - Calculation'!N21)</f>
        <v>395.3846130620342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799.0411376953125</v>
      </c>
      <c r="AB27" s="234" t="s">
        <v>26</v>
      </c>
      <c r="AC27" s="131" t="s">
        <v>610</v>
      </c>
    </row>
    <row r="28" spans="2:29" s="63" customFormat="1" ht="33.75" customHeight="1">
      <c r="B28" s="298"/>
      <c r="C28" s="137">
        <v>16</v>
      </c>
      <c r="D28" s="147" t="s">
        <v>567</v>
      </c>
      <c r="E28" s="85"/>
      <c r="F28" s="85"/>
      <c r="G28" s="121">
        <f>IF(VLOOKUP('Hide - Control'!A$3,'All practice data'!A:CA,C28+4,FALSE)=" "," ",VLOOKUP('Hide - Control'!A$3,'All practice data'!A:CA,C28+4,FALSE))</f>
        <v>18</v>
      </c>
      <c r="H28" s="122">
        <f>IF(VLOOKUP('Hide - Control'!A$3,'All practice data'!A:CA,C28+30,FALSE)=" "," ",VLOOKUP('Hide - Control'!A$3,'All practice data'!A:CA,C28+30,FALSE))</f>
        <v>200.0222246916324</v>
      </c>
      <c r="I28" s="123">
        <f>IF(LEFT(G28,1)=" "," n/a",IF(G28&lt;5,100000*VLOOKUP(G28,'Hide - Calculation'!AQ:AR,2,FALSE)/$E$8,100000*(G28*(1-1/(9*G28)-1.96/(3*SQRT(G28)))^3)/$E$8))</f>
        <v>118.48413143327808</v>
      </c>
      <c r="J28" s="123">
        <f>IF(LEFT(G28,1)=" "," n/a",IF(G28&lt;5,100000*VLOOKUP(G28,'Hide - Calculation'!AQ:AS,3,FALSE)/$E$8,100000*((G28+1)*(1-1/(9*(G28+1))+1.96/(3*SQRT(G28+1)))^3)/$E$8))</f>
        <v>316.1400753499226</v>
      </c>
      <c r="K28" s="122">
        <f>IF('Hide - Calculation'!N22="","",'Hide - Calculation'!N22)</f>
        <v>241.77489798352337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639.2266845703125</v>
      </c>
      <c r="AB28" s="234" t="s">
        <v>26</v>
      </c>
      <c r="AC28" s="131" t="s">
        <v>610</v>
      </c>
    </row>
    <row r="29" spans="2:29" s="63" customFormat="1" ht="33.75" customHeight="1">
      <c r="B29" s="298"/>
      <c r="C29" s="137">
        <v>17</v>
      </c>
      <c r="D29" s="147" t="s">
        <v>568</v>
      </c>
      <c r="E29" s="85"/>
      <c r="F29" s="85"/>
      <c r="G29" s="121">
        <f>IF(VLOOKUP('Hide - Control'!A$3,'All practice data'!A:CA,C29+4,FALSE)=" "," ",VLOOKUP('Hide - Control'!A$3,'All practice data'!A:CA,C29+4,FALSE))</f>
        <v>7</v>
      </c>
      <c r="H29" s="122">
        <f>IF(VLOOKUP('Hide - Control'!A$3,'All practice data'!A:CA,C29+30,FALSE)=" "," ",VLOOKUP('Hide - Control'!A$3,'All practice data'!A:CA,C29+30,FALSE))</f>
        <v>77.7864207134126</v>
      </c>
      <c r="I29" s="123">
        <f>IF(LEFT(G29,1)=" "," n/a",IF(G29&lt;5,100000*VLOOKUP(G29,'Hide - Calculation'!AQ:AR,2,FALSE)/$E$8,100000*(G29*(1-1/(9*G29)-1.96/(3*SQRT(G29)))^3)/$E$8))</f>
        <v>31.163228142887192</v>
      </c>
      <c r="J29" s="123">
        <f>IF(LEFT(G29,1)=" "," n/a",IF(G29&lt;5,100000*VLOOKUP(G29,'Hide - Calculation'!AQ:AS,3,FALSE)/$E$8,100000*((G29+1)*(1-1/(9*(G29+1))+1.96/(3*SQRT(G29+1)))^3)/$E$8))</f>
        <v>160.27795819855717</v>
      </c>
      <c r="K29" s="122">
        <f>IF('Hide - Calculation'!N23="","",'Hide - Calculation'!N23)</f>
        <v>55.17872320510634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175.87939453125</v>
      </c>
      <c r="AB29" s="234" t="s">
        <v>26</v>
      </c>
      <c r="AC29" s="131" t="s">
        <v>610</v>
      </c>
    </row>
    <row r="30" spans="2:29" s="63" customFormat="1" ht="33.75" customHeight="1" thickBot="1">
      <c r="B30" s="301"/>
      <c r="C30" s="180">
        <v>18</v>
      </c>
      <c r="D30" s="181" t="s">
        <v>569</v>
      </c>
      <c r="E30" s="182"/>
      <c r="F30" s="182"/>
      <c r="G30" s="183">
        <f>IF(VLOOKUP('Hide - Control'!A$3,'All practice data'!A:CA,C30+4,FALSE)=" "," ",VLOOKUP('Hide - Control'!A$3,'All practice data'!A:CA,C30+4,FALSE))</f>
        <v>34</v>
      </c>
      <c r="H30" s="184">
        <f>IF(VLOOKUP('Hide - Control'!A$3,'All practice data'!A:CA,C30+30,FALSE)=" "," ",VLOOKUP('Hide - Control'!A$3,'All practice data'!A:CA,C30+30,FALSE))</f>
        <v>377.8197577508612</v>
      </c>
      <c r="I30" s="185">
        <f>IF(LEFT(G30,1)=" "," n/a",IF(G30&lt;5,100000*VLOOKUP(G30,'Hide - Calculation'!AQ:AR,2,FALSE)/$E$8,100000*(G30*(1-1/(9*G30)-1.96/(3*SQRT(G30)))^3)/$E$8))</f>
        <v>261.60891965063075</v>
      </c>
      <c r="J30" s="185">
        <f>IF(LEFT(G30,1)=" "," n/a",IF(G30&lt;5,100000*VLOOKUP(G30,'Hide - Calculation'!AQ:AS,3,FALSE)/$E$8,100000*((G30+1)*(1-1/(9*(G30+1))+1.96/(3*SQRT(G30+1)))^3)/$E$8))</f>
        <v>527.984673041294</v>
      </c>
      <c r="K30" s="184">
        <f>IF('Hide - Calculation'!N24="","",'Hide - Calculation'!N24)</f>
        <v>353.9439577410993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1019.2164916992188</v>
      </c>
      <c r="AB30" s="235" t="s">
        <v>26</v>
      </c>
      <c r="AC30" s="189" t="s">
        <v>610</v>
      </c>
    </row>
    <row r="31" spans="2:29" s="63" customFormat="1" ht="33.75" customHeight="1">
      <c r="B31" s="296" t="s">
        <v>437</v>
      </c>
      <c r="C31" s="163">
        <v>19</v>
      </c>
      <c r="D31" s="164" t="s">
        <v>441</v>
      </c>
      <c r="E31" s="165"/>
      <c r="F31" s="165"/>
      <c r="G31" s="166">
        <f>IF(VLOOKUP('Hide - Control'!A$3,'All practice data'!A:CA,C31+4,FALSE)=" "," ",VLOOKUP('Hide - Control'!A$3,'All practice data'!A:CA,C31+4,FALSE))</f>
        <v>60</v>
      </c>
      <c r="H31" s="167">
        <f>IF(VLOOKUP('Hide - Control'!A$3,'All practice data'!A:CA,C31+30,FALSE)=" "," ",VLOOKUP('Hide - Control'!A$3,'All practice data'!A:CA,C31+30,FALSE))</f>
        <v>666.740748972108</v>
      </c>
      <c r="I31" s="168">
        <f>IF(LEFT(G31,1)=" "," n/a",IF(G31&lt;5,100000*VLOOKUP(G31,'Hide - Calculation'!AQ:AR,2,FALSE)/$E$8,100000*(G31*(1-1/(9*G31)-1.96/(3*SQRT(G31)))^3)/$E$8))</f>
        <v>508.76237983388603</v>
      </c>
      <c r="J31" s="168">
        <f>IF(LEFT(G31,1)=" "," n/a",IF(G31&lt;5,100000*VLOOKUP(G31,'Hide - Calculation'!AQ:AS,3,FALSE)/$E$8,100000*((G31+1)*(1-1/(9*(G31+1))+1.96/(3*SQRT(G31+1)))^3)/$E$8))</f>
        <v>858.2459512792108</v>
      </c>
      <c r="K31" s="167">
        <f>IF('Hide - Calculation'!N25="","",'Hide - Calculation'!N25)</f>
        <v>584.4717561930757</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1214.574951171875</v>
      </c>
      <c r="AB31" s="233" t="s">
        <v>47</v>
      </c>
      <c r="AC31" s="175" t="s">
        <v>610</v>
      </c>
    </row>
    <row r="32" spans="2:29" s="63" customFormat="1" ht="33.75" customHeight="1">
      <c r="B32" s="297"/>
      <c r="C32" s="137">
        <v>20</v>
      </c>
      <c r="D32" s="132" t="s">
        <v>442</v>
      </c>
      <c r="E32" s="85"/>
      <c r="F32" s="85"/>
      <c r="G32" s="121">
        <f>IF(VLOOKUP('Hide - Control'!A$3,'All practice data'!A:CA,C32+4,FALSE)=" "," ",VLOOKUP('Hide - Control'!A$3,'All practice data'!A:CA,C32+4,FALSE))</f>
        <v>30</v>
      </c>
      <c r="H32" s="122">
        <f>IF(VLOOKUP('Hide - Control'!A$3,'All practice data'!A:CA,C32+30,FALSE)=" "," ",VLOOKUP('Hide - Control'!A$3,'All practice data'!A:CA,C32+30,FALSE))</f>
        <v>333.370374486054</v>
      </c>
      <c r="I32" s="123">
        <f>IF(LEFT(G32,1)=" "," n/a",IF(G32&lt;5,100000*VLOOKUP(G32,'Hide - Calculation'!AQ:AR,2,FALSE)/$E$8,100000*(G32*(1-1/(9*G32)-1.96/(3*SQRT(G32)))^3)/$E$8))</f>
        <v>224.87817941765553</v>
      </c>
      <c r="J32" s="123">
        <f>IF(LEFT(G32,1)=" "," n/a",IF(G32&lt;5,100000*VLOOKUP(G32,'Hide - Calculation'!AQ:AS,3,FALSE)/$E$8,100000*((G32+1)*(1-1/(9*(G32+1))+1.96/(3*SQRT(G32+1)))^3)/$E$8))</f>
        <v>475.92644388072847</v>
      </c>
      <c r="K32" s="122">
        <f>IF('Hide - Calculation'!N26="","",'Hide - Calculation'!N26)</f>
        <v>349.11298881479723</v>
      </c>
      <c r="L32" s="156">
        <f>'Hide - Calculation'!O26</f>
        <v>405.57105879375996</v>
      </c>
      <c r="M32" s="148">
        <f>IF(ISBLANK('Hide - Calculation'!K26),"",'Hide - Calculation'!U26)</f>
        <v>103.02639770507812</v>
      </c>
      <c r="N32" s="86"/>
      <c r="O32" s="87"/>
      <c r="P32" s="87"/>
      <c r="Q32" s="87"/>
      <c r="R32" s="84"/>
      <c r="S32" s="84"/>
      <c r="T32" s="84"/>
      <c r="U32" s="84"/>
      <c r="V32" s="84"/>
      <c r="W32" s="84"/>
      <c r="X32" s="84"/>
      <c r="Y32" s="84"/>
      <c r="Z32" s="88"/>
      <c r="AA32" s="148">
        <f>IF(ISBLANK('Hide - Calculation'!K26),"",'Hide - Calculation'!T26)</f>
        <v>859.6491088867188</v>
      </c>
      <c r="AB32" s="234" t="s">
        <v>47</v>
      </c>
      <c r="AC32" s="131" t="s">
        <v>610</v>
      </c>
    </row>
    <row r="33" spans="2:29" s="63" customFormat="1" ht="33.75" customHeight="1">
      <c r="B33" s="297"/>
      <c r="C33" s="137">
        <v>21</v>
      </c>
      <c r="D33" s="132" t="s">
        <v>444</v>
      </c>
      <c r="E33" s="85"/>
      <c r="F33" s="85"/>
      <c r="G33" s="121">
        <f>IF(VLOOKUP('Hide - Control'!A$3,'All practice data'!A:CA,C33+4,FALSE)=" "," ",VLOOKUP('Hide - Control'!A$3,'All practice data'!A:CA,C33+4,FALSE))</f>
        <v>106</v>
      </c>
      <c r="H33" s="122">
        <f>IF(VLOOKUP('Hide - Control'!A$3,'All practice data'!A:CA,C33+30,FALSE)=" "," ",VLOOKUP('Hide - Control'!A$3,'All practice data'!A:CA,C33+30,FALSE))</f>
        <v>1177.908656517391</v>
      </c>
      <c r="I33" s="123">
        <f>IF(LEFT(G33,1)=" "," n/a",IF(G33&lt;5,100000*VLOOKUP(G33,'Hide - Calculation'!AQ:AR,2,FALSE)/$E$8,100000*(G33*(1-1/(9*G33)-1.96/(3*SQRT(G33)))^3)/$E$8))</f>
        <v>964.3512416724398</v>
      </c>
      <c r="J33" s="123">
        <f>IF(LEFT(G33,1)=" "," n/a",IF(G33&lt;5,100000*VLOOKUP(G33,'Hide - Calculation'!AQ:AS,3,FALSE)/$E$8,100000*((G33+1)*(1-1/(9*(G33+1))+1.96/(3*SQRT(G33+1)))^3)/$E$8))</f>
        <v>1424.6637248372858</v>
      </c>
      <c r="K33" s="122">
        <f>IF('Hide - Calculation'!N27="","",'Hide - Calculation'!N27)</f>
        <v>1044.5460625338733</v>
      </c>
      <c r="L33" s="156">
        <f>'Hide - Calculation'!O27</f>
        <v>1059.3522061277838</v>
      </c>
      <c r="M33" s="148">
        <f>IF(ISBLANK('Hide - Calculation'!K27),"",'Hide - Calculation'!U27)</f>
        <v>539.4066772460938</v>
      </c>
      <c r="N33" s="86"/>
      <c r="O33" s="87"/>
      <c r="P33" s="87"/>
      <c r="Q33" s="87"/>
      <c r="R33" s="84"/>
      <c r="S33" s="84"/>
      <c r="T33" s="84"/>
      <c r="U33" s="84"/>
      <c r="V33" s="84"/>
      <c r="W33" s="84"/>
      <c r="X33" s="84"/>
      <c r="Y33" s="84"/>
      <c r="Z33" s="88"/>
      <c r="AA33" s="148">
        <f>IF(ISBLANK('Hide - Calculation'!K27),"",'Hide - Calculation'!T27)</f>
        <v>2238.87109375</v>
      </c>
      <c r="AB33" s="234" t="s">
        <v>47</v>
      </c>
      <c r="AC33" s="131" t="s">
        <v>610</v>
      </c>
    </row>
    <row r="34" spans="2:29" s="63" customFormat="1" ht="33.75" customHeight="1">
      <c r="B34" s="297"/>
      <c r="C34" s="137">
        <v>22</v>
      </c>
      <c r="D34" s="132" t="s">
        <v>443</v>
      </c>
      <c r="E34" s="85"/>
      <c r="F34" s="85"/>
      <c r="G34" s="118">
        <f>IF(VLOOKUP('Hide - Control'!A$3,'All practice data'!A:CA,C34+4,FALSE)=" "," ",VLOOKUP('Hide - Control'!A$3,'All practice data'!A:CA,C34+4,FALSE))</f>
        <v>50</v>
      </c>
      <c r="H34" s="122">
        <f>IF(VLOOKUP('Hide - Control'!A$3,'All practice data'!A:CA,C34+30,FALSE)=" "," ",VLOOKUP('Hide - Control'!A$3,'All practice data'!A:CA,C34+30,FALSE))</f>
        <v>555.61729081009</v>
      </c>
      <c r="I34" s="123">
        <f>IF(LEFT(G34,1)=" "," n/a",IF(G34&lt;5,100000*VLOOKUP(G34,'Hide - Calculation'!AQ:AR,2,FALSE)/$E$8,100000*(G34*(1-1/(9*G34)-1.96/(3*SQRT(G34)))^3)/$E$8))</f>
        <v>412.35572455866935</v>
      </c>
      <c r="J34" s="123">
        <f>IF(LEFT(G34,1)=" "," n/a",IF(G34&lt;5,100000*VLOOKUP(G34,'Hide - Calculation'!AQ:AS,3,FALSE)/$E$8,100000*((G34+1)*(1-1/(9*(G34+1))+1.96/(3*SQRT(G34+1)))^3)/$E$8))</f>
        <v>732.5309688427124</v>
      </c>
      <c r="K34" s="122">
        <f>IF('Hide - Calculation'!N28="","",'Hide - Calculation'!N28)</f>
        <v>588.2459506667492</v>
      </c>
      <c r="L34" s="156">
        <f>'Hide - Calculation'!O28</f>
        <v>582.9390489900089</v>
      </c>
      <c r="M34" s="148">
        <f>IF(ISBLANK('Hide - Calculation'!K28),"",'Hide - Calculation'!U28)</f>
        <v>133.97642517089844</v>
      </c>
      <c r="N34" s="86"/>
      <c r="O34" s="87"/>
      <c r="P34" s="87"/>
      <c r="Q34" s="87"/>
      <c r="R34" s="84"/>
      <c r="S34" s="84"/>
      <c r="T34" s="84"/>
      <c r="U34" s="84"/>
      <c r="V34" s="84"/>
      <c r="W34" s="84"/>
      <c r="X34" s="84"/>
      <c r="Y34" s="84"/>
      <c r="Z34" s="88"/>
      <c r="AA34" s="148">
        <f>IF(ISBLANK('Hide - Calculation'!K28),"",'Hide - Calculation'!T28)</f>
        <v>1625.441650390625</v>
      </c>
      <c r="AB34" s="234" t="s">
        <v>47</v>
      </c>
      <c r="AC34" s="131" t="s">
        <v>610</v>
      </c>
    </row>
    <row r="35" spans="2:29" s="63" customFormat="1" ht="33.75" customHeight="1">
      <c r="B35" s="297"/>
      <c r="C35" s="137">
        <v>23</v>
      </c>
      <c r="D35" s="138" t="s">
        <v>570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429</v>
      </c>
      <c r="AC35" s="131">
        <v>2008</v>
      </c>
    </row>
    <row r="36" spans="2:29" ht="33.75" customHeight="1">
      <c r="B36" s="298"/>
      <c r="C36" s="137">
        <v>24</v>
      </c>
      <c r="D36" s="224" t="s">
        <v>571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429</v>
      </c>
      <c r="AC36" s="131">
        <v>2008</v>
      </c>
    </row>
    <row r="37" spans="2:29" ht="33.75" customHeight="1" thickBot="1">
      <c r="B37" s="299"/>
      <c r="C37" s="176">
        <v>25</v>
      </c>
      <c r="D37" s="177" t="s">
        <v>445</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429</v>
      </c>
      <c r="AC37" s="149">
        <v>2008</v>
      </c>
    </row>
    <row r="38" spans="2:29" ht="16.5" customHeight="1">
      <c r="B38" s="69"/>
      <c r="C38" s="69"/>
      <c r="D38" s="65" t="s">
        <v>427</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758</v>
      </c>
      <c r="C39" s="244"/>
      <c r="D39" s="244"/>
      <c r="E39" s="295" t="s">
        <v>762</v>
      </c>
      <c r="F39" s="295"/>
      <c r="G39" s="295"/>
      <c r="H39" s="295"/>
      <c r="I39" s="295"/>
      <c r="J39" s="295"/>
      <c r="K39" s="295"/>
      <c r="L39" s="295"/>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295"/>
      <c r="F40" s="295"/>
      <c r="G40" s="295"/>
      <c r="H40" s="295"/>
      <c r="I40" s="295"/>
      <c r="J40" s="295"/>
      <c r="K40" s="295"/>
      <c r="L40" s="295"/>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1"/>
      <c r="L41" s="321"/>
      <c r="M41" s="321"/>
      <c r="N41" s="321"/>
      <c r="O41" s="321"/>
      <c r="P41" s="321"/>
      <c r="Q41" s="321"/>
      <c r="R41" s="321"/>
      <c r="S41" s="322"/>
      <c r="T41" s="322"/>
      <c r="U41" s="322"/>
      <c r="V41" s="322"/>
      <c r="W41" s="322"/>
      <c r="X41" s="322"/>
      <c r="Y41" s="322"/>
      <c r="Z41" s="322"/>
      <c r="AA41" s="322"/>
      <c r="AB41" s="92"/>
      <c r="AC41" s="92"/>
    </row>
    <row r="42" spans="28:29" ht="15.75" customHeight="1">
      <c r="AB42" s="320"/>
      <c r="AC42" s="320"/>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27" t="s">
        <v>44</v>
      </c>
      <c r="E2" s="328"/>
      <c r="F2" s="328"/>
      <c r="G2" s="328"/>
      <c r="H2" s="328"/>
      <c r="I2" s="328"/>
      <c r="J2" s="328"/>
      <c r="K2" s="328"/>
      <c r="L2" s="328"/>
      <c r="M2" s="328"/>
      <c r="N2" s="328"/>
      <c r="O2" s="328"/>
      <c r="P2" s="328"/>
      <c r="Q2" s="328"/>
      <c r="R2" s="328"/>
      <c r="S2" s="328"/>
      <c r="T2" s="328"/>
      <c r="U2" s="328"/>
      <c r="V2" s="328"/>
      <c r="W2" s="328"/>
      <c r="X2" s="328"/>
      <c r="Y2" s="328"/>
      <c r="Z2" s="328"/>
      <c r="AA2" s="328"/>
      <c r="AB2" s="328"/>
      <c r="AC2" s="329"/>
      <c r="AD2" s="330" t="s">
        <v>45</v>
      </c>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2" t="s">
        <v>595</v>
      </c>
      <c r="BE2" s="333"/>
      <c r="BF2" s="333"/>
      <c r="BG2" s="333"/>
      <c r="BH2" s="333"/>
      <c r="BI2" s="333"/>
      <c r="BJ2" s="334"/>
    </row>
    <row r="3" spans="1:82" s="72" customFormat="1" ht="76.5" customHeight="1">
      <c r="A3" s="266" t="s">
        <v>276</v>
      </c>
      <c r="B3" s="275" t="s">
        <v>277</v>
      </c>
      <c r="C3" s="276" t="s">
        <v>49</v>
      </c>
      <c r="D3" s="274" t="s">
        <v>580</v>
      </c>
      <c r="E3" s="267" t="s">
        <v>452</v>
      </c>
      <c r="F3" s="267" t="s">
        <v>563</v>
      </c>
      <c r="G3" s="267" t="s">
        <v>454</v>
      </c>
      <c r="H3" s="267" t="s">
        <v>455</v>
      </c>
      <c r="I3" s="267" t="s">
        <v>456</v>
      </c>
      <c r="J3" s="267" t="s">
        <v>604</v>
      </c>
      <c r="K3" s="267" t="s">
        <v>605</v>
      </c>
      <c r="L3" s="267" t="s">
        <v>606</v>
      </c>
      <c r="M3" s="267" t="s">
        <v>457</v>
      </c>
      <c r="N3" s="267" t="s">
        <v>458</v>
      </c>
      <c r="O3" s="267" t="s">
        <v>459</v>
      </c>
      <c r="P3" s="267" t="s">
        <v>594</v>
      </c>
      <c r="Q3" s="267" t="s">
        <v>460</v>
      </c>
      <c r="R3" s="267" t="s">
        <v>461</v>
      </c>
      <c r="S3" s="267" t="s">
        <v>462</v>
      </c>
      <c r="T3" s="267" t="s">
        <v>463</v>
      </c>
      <c r="U3" s="267" t="s">
        <v>464</v>
      </c>
      <c r="V3" s="267" t="s">
        <v>465</v>
      </c>
      <c r="W3" s="267" t="s">
        <v>466</v>
      </c>
      <c r="X3" s="267" t="s">
        <v>467</v>
      </c>
      <c r="Y3" s="267" t="s">
        <v>468</v>
      </c>
      <c r="Z3" s="267" t="s">
        <v>469</v>
      </c>
      <c r="AA3" s="267" t="s">
        <v>470</v>
      </c>
      <c r="AB3" s="267" t="s">
        <v>471</v>
      </c>
      <c r="AC3" s="267" t="s">
        <v>472</v>
      </c>
      <c r="AD3" s="268" t="s">
        <v>473</v>
      </c>
      <c r="AE3" s="268" t="s">
        <v>452</v>
      </c>
      <c r="AF3" s="269" t="s">
        <v>453</v>
      </c>
      <c r="AG3" s="268" t="s">
        <v>454</v>
      </c>
      <c r="AH3" s="268" t="s">
        <v>455</v>
      </c>
      <c r="AI3" s="268" t="s">
        <v>456</v>
      </c>
      <c r="AJ3" s="268" t="s">
        <v>604</v>
      </c>
      <c r="AK3" s="268" t="s">
        <v>605</v>
      </c>
      <c r="AL3" s="268" t="s">
        <v>606</v>
      </c>
      <c r="AM3" s="268" t="s">
        <v>457</v>
      </c>
      <c r="AN3" s="268" t="s">
        <v>458</v>
      </c>
      <c r="AO3" s="268" t="s">
        <v>459</v>
      </c>
      <c r="AP3" s="268" t="s">
        <v>594</v>
      </c>
      <c r="AQ3" s="268" t="s">
        <v>460</v>
      </c>
      <c r="AR3" s="268" t="s">
        <v>461</v>
      </c>
      <c r="AS3" s="268" t="s">
        <v>462</v>
      </c>
      <c r="AT3" s="268" t="s">
        <v>463</v>
      </c>
      <c r="AU3" s="268" t="s">
        <v>464</v>
      </c>
      <c r="AV3" s="268" t="s">
        <v>465</v>
      </c>
      <c r="AW3" s="268" t="s">
        <v>466</v>
      </c>
      <c r="AX3" s="268" t="s">
        <v>467</v>
      </c>
      <c r="AY3" s="270" t="s">
        <v>468</v>
      </c>
      <c r="AZ3" s="271" t="s">
        <v>469</v>
      </c>
      <c r="BA3" s="271" t="s">
        <v>470</v>
      </c>
      <c r="BB3" s="271" t="s">
        <v>471</v>
      </c>
      <c r="BC3" s="272" t="s">
        <v>472</v>
      </c>
      <c r="BD3" s="273" t="s">
        <v>592</v>
      </c>
      <c r="BE3" s="273" t="s">
        <v>593</v>
      </c>
      <c r="BF3" s="273" t="s">
        <v>600</v>
      </c>
      <c r="BG3" s="273" t="s">
        <v>601</v>
      </c>
      <c r="BH3" s="273" t="s">
        <v>599</v>
      </c>
      <c r="BI3" s="273" t="s">
        <v>602</v>
      </c>
      <c r="BJ3" s="273" t="s">
        <v>603</v>
      </c>
      <c r="BK3" s="73"/>
      <c r="BL3" s="73"/>
      <c r="BM3" s="73"/>
      <c r="BN3" s="73"/>
      <c r="BO3" s="73"/>
      <c r="BP3" s="73"/>
      <c r="BQ3" s="73"/>
      <c r="BR3" s="73"/>
      <c r="BS3" s="73"/>
      <c r="BT3" s="73"/>
      <c r="BU3" s="73"/>
      <c r="BV3" s="73"/>
      <c r="BW3" s="73"/>
      <c r="BX3" s="73"/>
      <c r="BY3" s="73"/>
      <c r="BZ3" s="73"/>
      <c r="CA3" s="73"/>
      <c r="CB3" s="73"/>
      <c r="CC3" s="73"/>
      <c r="CD3" s="73"/>
    </row>
    <row r="4" spans="1:66" ht="12.75">
      <c r="A4" s="79" t="s">
        <v>700</v>
      </c>
      <c r="B4" s="79" t="s">
        <v>372</v>
      </c>
      <c r="C4" s="79" t="s">
        <v>256</v>
      </c>
      <c r="D4" s="99">
        <v>8999</v>
      </c>
      <c r="E4" s="99">
        <v>2214</v>
      </c>
      <c r="F4" s="99" t="s">
        <v>451</v>
      </c>
      <c r="G4" s="99">
        <v>48</v>
      </c>
      <c r="H4" s="99">
        <v>22</v>
      </c>
      <c r="I4" s="99">
        <v>228</v>
      </c>
      <c r="J4" s="99">
        <v>1117</v>
      </c>
      <c r="K4" s="99">
        <v>7</v>
      </c>
      <c r="L4" s="99">
        <v>1754</v>
      </c>
      <c r="M4" s="99">
        <v>927</v>
      </c>
      <c r="N4" s="99">
        <v>406</v>
      </c>
      <c r="O4" s="99">
        <v>181</v>
      </c>
      <c r="P4" s="159">
        <v>181</v>
      </c>
      <c r="Q4" s="99">
        <v>23</v>
      </c>
      <c r="R4" s="99">
        <v>46</v>
      </c>
      <c r="S4" s="99">
        <v>43</v>
      </c>
      <c r="T4" s="99">
        <v>18</v>
      </c>
      <c r="U4" s="99">
        <v>7</v>
      </c>
      <c r="V4" s="99">
        <v>34</v>
      </c>
      <c r="W4" s="99">
        <v>60</v>
      </c>
      <c r="X4" s="99">
        <v>30</v>
      </c>
      <c r="Y4" s="99">
        <v>106</v>
      </c>
      <c r="Z4" s="99">
        <v>50</v>
      </c>
      <c r="AA4" s="99" t="s">
        <v>761</v>
      </c>
      <c r="AB4" s="99" t="s">
        <v>761</v>
      </c>
      <c r="AC4" s="99" t="s">
        <v>761</v>
      </c>
      <c r="AD4" s="98" t="s">
        <v>427</v>
      </c>
      <c r="AE4" s="100">
        <v>0.24602733637070787</v>
      </c>
      <c r="AF4" s="100">
        <v>0.07</v>
      </c>
      <c r="AG4" s="98">
        <v>533.3925991776864</v>
      </c>
      <c r="AH4" s="98">
        <v>244.4716079564396</v>
      </c>
      <c r="AI4" s="100">
        <v>0.025</v>
      </c>
      <c r="AJ4" s="100">
        <v>0.772476</v>
      </c>
      <c r="AK4" s="100">
        <v>0.388889</v>
      </c>
      <c r="AL4" s="100">
        <v>0.832068</v>
      </c>
      <c r="AM4" s="100">
        <v>0.625084</v>
      </c>
      <c r="AN4" s="100">
        <v>0.696398</v>
      </c>
      <c r="AO4" s="98">
        <v>2011.3345927325258</v>
      </c>
      <c r="AP4" s="158">
        <v>0.8698092651</v>
      </c>
      <c r="AQ4" s="100">
        <v>0.1270718232044199</v>
      </c>
      <c r="AR4" s="100">
        <v>0.5</v>
      </c>
      <c r="AS4" s="98">
        <v>477.8308700966774</v>
      </c>
      <c r="AT4" s="98">
        <v>200.0222246916324</v>
      </c>
      <c r="AU4" s="98">
        <v>77.7864207134126</v>
      </c>
      <c r="AV4" s="98">
        <v>377.8197577508612</v>
      </c>
      <c r="AW4" s="98">
        <v>666.740748972108</v>
      </c>
      <c r="AX4" s="98">
        <v>333.370374486054</v>
      </c>
      <c r="AY4" s="98">
        <v>1177.908656517391</v>
      </c>
      <c r="AZ4" s="98">
        <v>555.61729081009</v>
      </c>
      <c r="BA4" s="100" t="s">
        <v>761</v>
      </c>
      <c r="BB4" s="100" t="s">
        <v>761</v>
      </c>
      <c r="BC4" s="100" t="s">
        <v>761</v>
      </c>
      <c r="BD4" s="158">
        <v>0.7477040100000001</v>
      </c>
      <c r="BE4" s="158">
        <v>1.006169357</v>
      </c>
      <c r="BF4" s="162">
        <v>1446</v>
      </c>
      <c r="BG4" s="162">
        <v>18</v>
      </c>
      <c r="BH4" s="162">
        <v>2108</v>
      </c>
      <c r="BI4" s="162">
        <v>1483</v>
      </c>
      <c r="BJ4" s="162">
        <v>583</v>
      </c>
      <c r="BK4" s="97"/>
      <c r="BL4" s="97"/>
      <c r="BM4" s="97"/>
      <c r="BN4" s="97"/>
    </row>
    <row r="5" spans="1:66" ht="12.75">
      <c r="A5" s="79" t="s">
        <v>648</v>
      </c>
      <c r="B5" s="79" t="s">
        <v>317</v>
      </c>
      <c r="C5" s="79" t="s">
        <v>256</v>
      </c>
      <c r="D5" s="99">
        <v>9121</v>
      </c>
      <c r="E5" s="99">
        <v>1625</v>
      </c>
      <c r="F5" s="99" t="s">
        <v>449</v>
      </c>
      <c r="G5" s="99">
        <v>54</v>
      </c>
      <c r="H5" s="99">
        <v>24</v>
      </c>
      <c r="I5" s="99">
        <v>74</v>
      </c>
      <c r="J5" s="99">
        <v>928</v>
      </c>
      <c r="K5" s="99">
        <v>10</v>
      </c>
      <c r="L5" s="99">
        <v>1636</v>
      </c>
      <c r="M5" s="99">
        <v>706</v>
      </c>
      <c r="N5" s="99">
        <v>316</v>
      </c>
      <c r="O5" s="99">
        <v>143</v>
      </c>
      <c r="P5" s="159">
        <v>143</v>
      </c>
      <c r="Q5" s="99">
        <v>20</v>
      </c>
      <c r="R5" s="99">
        <v>54</v>
      </c>
      <c r="S5" s="99">
        <v>36</v>
      </c>
      <c r="T5" s="99">
        <v>12</v>
      </c>
      <c r="U5" s="99" t="s">
        <v>761</v>
      </c>
      <c r="V5" s="99">
        <v>30</v>
      </c>
      <c r="W5" s="99">
        <v>69</v>
      </c>
      <c r="X5" s="99">
        <v>52</v>
      </c>
      <c r="Y5" s="99">
        <v>136</v>
      </c>
      <c r="Z5" s="99">
        <v>74</v>
      </c>
      <c r="AA5" s="99" t="s">
        <v>761</v>
      </c>
      <c r="AB5" s="99" t="s">
        <v>761</v>
      </c>
      <c r="AC5" s="99" t="s">
        <v>761</v>
      </c>
      <c r="AD5" s="98" t="s">
        <v>427</v>
      </c>
      <c r="AE5" s="100">
        <v>0.17816028944194715</v>
      </c>
      <c r="AF5" s="100">
        <v>0.1</v>
      </c>
      <c r="AG5" s="98">
        <v>592.0403464532397</v>
      </c>
      <c r="AH5" s="98">
        <v>263.1290428681066</v>
      </c>
      <c r="AI5" s="100">
        <v>0.008</v>
      </c>
      <c r="AJ5" s="100">
        <v>0.763158</v>
      </c>
      <c r="AK5" s="100">
        <v>0.666667</v>
      </c>
      <c r="AL5" s="100">
        <v>0.777197</v>
      </c>
      <c r="AM5" s="100">
        <v>0.619842</v>
      </c>
      <c r="AN5" s="100">
        <v>0.683983</v>
      </c>
      <c r="AO5" s="98">
        <v>1567.810547089135</v>
      </c>
      <c r="AP5" s="158">
        <v>0.8042554474000001</v>
      </c>
      <c r="AQ5" s="100">
        <v>0.13986013986013987</v>
      </c>
      <c r="AR5" s="100">
        <v>0.37037037037037035</v>
      </c>
      <c r="AS5" s="98">
        <v>394.69356430215987</v>
      </c>
      <c r="AT5" s="98">
        <v>131.5645214340533</v>
      </c>
      <c r="AU5" s="98" t="s">
        <v>761</v>
      </c>
      <c r="AV5" s="98">
        <v>328.9113035851332</v>
      </c>
      <c r="AW5" s="98">
        <v>756.4959982458064</v>
      </c>
      <c r="AX5" s="98">
        <v>570.1129262142309</v>
      </c>
      <c r="AY5" s="98">
        <v>1491.064576252604</v>
      </c>
      <c r="AZ5" s="98">
        <v>811.3145488433286</v>
      </c>
      <c r="BA5" s="100" t="s">
        <v>761</v>
      </c>
      <c r="BB5" s="100" t="s">
        <v>761</v>
      </c>
      <c r="BC5" s="100" t="s">
        <v>761</v>
      </c>
      <c r="BD5" s="158">
        <v>0.6778427123999999</v>
      </c>
      <c r="BE5" s="158">
        <v>0.9474013519000001</v>
      </c>
      <c r="BF5" s="162">
        <v>1216</v>
      </c>
      <c r="BG5" s="162">
        <v>15</v>
      </c>
      <c r="BH5" s="162">
        <v>2105</v>
      </c>
      <c r="BI5" s="162">
        <v>1139</v>
      </c>
      <c r="BJ5" s="162">
        <v>462</v>
      </c>
      <c r="BK5" s="97"/>
      <c r="BL5" s="97"/>
      <c r="BM5" s="97"/>
      <c r="BN5" s="97"/>
    </row>
    <row r="6" spans="1:66" ht="12.75">
      <c r="A6" s="79" t="s">
        <v>683</v>
      </c>
      <c r="B6" s="79" t="s">
        <v>353</v>
      </c>
      <c r="C6" s="79" t="s">
        <v>256</v>
      </c>
      <c r="D6" s="99">
        <v>9437</v>
      </c>
      <c r="E6" s="99">
        <v>1637</v>
      </c>
      <c r="F6" s="99" t="s">
        <v>451</v>
      </c>
      <c r="G6" s="99">
        <v>48</v>
      </c>
      <c r="H6" s="99">
        <v>18</v>
      </c>
      <c r="I6" s="99">
        <v>179</v>
      </c>
      <c r="J6" s="99">
        <v>823</v>
      </c>
      <c r="K6" s="99" t="s">
        <v>761</v>
      </c>
      <c r="L6" s="99">
        <v>1788</v>
      </c>
      <c r="M6" s="99">
        <v>556</v>
      </c>
      <c r="N6" s="99">
        <v>272</v>
      </c>
      <c r="O6" s="99">
        <v>117</v>
      </c>
      <c r="P6" s="159">
        <v>117</v>
      </c>
      <c r="Q6" s="99">
        <v>17</v>
      </c>
      <c r="R6" s="99">
        <v>35</v>
      </c>
      <c r="S6" s="99">
        <v>35</v>
      </c>
      <c r="T6" s="99">
        <v>18</v>
      </c>
      <c r="U6" s="99" t="s">
        <v>761</v>
      </c>
      <c r="V6" s="99">
        <v>15</v>
      </c>
      <c r="W6" s="99">
        <v>58</v>
      </c>
      <c r="X6" s="99">
        <v>56</v>
      </c>
      <c r="Y6" s="99">
        <v>98</v>
      </c>
      <c r="Z6" s="99">
        <v>65</v>
      </c>
      <c r="AA6" s="99" t="s">
        <v>761</v>
      </c>
      <c r="AB6" s="99" t="s">
        <v>761</v>
      </c>
      <c r="AC6" s="99" t="s">
        <v>761</v>
      </c>
      <c r="AD6" s="98" t="s">
        <v>427</v>
      </c>
      <c r="AE6" s="100">
        <v>0.17346614390166368</v>
      </c>
      <c r="AF6" s="100">
        <v>0.07</v>
      </c>
      <c r="AG6" s="98">
        <v>508.63621913743776</v>
      </c>
      <c r="AH6" s="98">
        <v>190.73858217653915</v>
      </c>
      <c r="AI6" s="100">
        <v>0.019</v>
      </c>
      <c r="AJ6" s="100">
        <v>0.704021</v>
      </c>
      <c r="AK6" s="100" t="s">
        <v>761</v>
      </c>
      <c r="AL6" s="100">
        <v>0.760527</v>
      </c>
      <c r="AM6" s="100">
        <v>0.547783</v>
      </c>
      <c r="AN6" s="100">
        <v>0.609865</v>
      </c>
      <c r="AO6" s="98">
        <v>1239.8007841475046</v>
      </c>
      <c r="AP6" s="158">
        <v>0.6501152802</v>
      </c>
      <c r="AQ6" s="100">
        <v>0.1452991452991453</v>
      </c>
      <c r="AR6" s="100">
        <v>0.4857142857142857</v>
      </c>
      <c r="AS6" s="98">
        <v>370.8805764543817</v>
      </c>
      <c r="AT6" s="98">
        <v>190.73858217653915</v>
      </c>
      <c r="AU6" s="98" t="s">
        <v>761</v>
      </c>
      <c r="AV6" s="98">
        <v>158.9488184804493</v>
      </c>
      <c r="AW6" s="98">
        <v>614.6020981244039</v>
      </c>
      <c r="AX6" s="98">
        <v>593.4089223270107</v>
      </c>
      <c r="AY6" s="98">
        <v>1038.4656140722686</v>
      </c>
      <c r="AZ6" s="98">
        <v>688.7782134152803</v>
      </c>
      <c r="BA6" s="100" t="s">
        <v>761</v>
      </c>
      <c r="BB6" s="100" t="s">
        <v>761</v>
      </c>
      <c r="BC6" s="100" t="s">
        <v>761</v>
      </c>
      <c r="BD6" s="158">
        <v>0.5376630783</v>
      </c>
      <c r="BE6" s="158">
        <v>0.7791461182</v>
      </c>
      <c r="BF6" s="162">
        <v>1169</v>
      </c>
      <c r="BG6" s="162" t="s">
        <v>761</v>
      </c>
      <c r="BH6" s="162">
        <v>2351</v>
      </c>
      <c r="BI6" s="162">
        <v>1015</v>
      </c>
      <c r="BJ6" s="162">
        <v>446</v>
      </c>
      <c r="BK6" s="97"/>
      <c r="BL6" s="97"/>
      <c r="BM6" s="97"/>
      <c r="BN6" s="97"/>
    </row>
    <row r="7" spans="1:66" ht="12.75">
      <c r="A7" s="79" t="s">
        <v>660</v>
      </c>
      <c r="B7" s="79" t="s">
        <v>330</v>
      </c>
      <c r="C7" s="79" t="s">
        <v>256</v>
      </c>
      <c r="D7" s="99">
        <v>12342</v>
      </c>
      <c r="E7" s="99">
        <v>2991</v>
      </c>
      <c r="F7" s="99" t="s">
        <v>451</v>
      </c>
      <c r="G7" s="99">
        <v>76</v>
      </c>
      <c r="H7" s="99">
        <v>32</v>
      </c>
      <c r="I7" s="99">
        <v>268</v>
      </c>
      <c r="J7" s="99">
        <v>1356</v>
      </c>
      <c r="K7" s="99">
        <v>9</v>
      </c>
      <c r="L7" s="99">
        <v>2284</v>
      </c>
      <c r="M7" s="99">
        <v>1255</v>
      </c>
      <c r="N7" s="99">
        <v>611</v>
      </c>
      <c r="O7" s="99">
        <v>211</v>
      </c>
      <c r="P7" s="159">
        <v>211</v>
      </c>
      <c r="Q7" s="99">
        <v>33</v>
      </c>
      <c r="R7" s="99">
        <v>60</v>
      </c>
      <c r="S7" s="99">
        <v>32</v>
      </c>
      <c r="T7" s="99">
        <v>30</v>
      </c>
      <c r="U7" s="99" t="s">
        <v>761</v>
      </c>
      <c r="V7" s="99">
        <v>65</v>
      </c>
      <c r="W7" s="99">
        <v>78</v>
      </c>
      <c r="X7" s="99">
        <v>57</v>
      </c>
      <c r="Y7" s="99">
        <v>124</v>
      </c>
      <c r="Z7" s="99">
        <v>77</v>
      </c>
      <c r="AA7" s="99" t="s">
        <v>761</v>
      </c>
      <c r="AB7" s="99" t="s">
        <v>761</v>
      </c>
      <c r="AC7" s="99" t="s">
        <v>761</v>
      </c>
      <c r="AD7" s="98" t="s">
        <v>427</v>
      </c>
      <c r="AE7" s="100">
        <v>0.24234321827904715</v>
      </c>
      <c r="AF7" s="100">
        <v>0.07</v>
      </c>
      <c r="AG7" s="98">
        <v>615.7835034840382</v>
      </c>
      <c r="AH7" s="98">
        <v>259.2772646248582</v>
      </c>
      <c r="AI7" s="100">
        <v>0.022000000000000002</v>
      </c>
      <c r="AJ7" s="100">
        <v>0.767402</v>
      </c>
      <c r="AK7" s="100">
        <v>0.5625</v>
      </c>
      <c r="AL7" s="100">
        <v>0.824251</v>
      </c>
      <c r="AM7" s="100">
        <v>0.666844</v>
      </c>
      <c r="AN7" s="100">
        <v>0.736145</v>
      </c>
      <c r="AO7" s="98">
        <v>1709.6094636201587</v>
      </c>
      <c r="AP7" s="158">
        <v>0.7670822905999999</v>
      </c>
      <c r="AQ7" s="100">
        <v>0.15639810426540285</v>
      </c>
      <c r="AR7" s="100">
        <v>0.55</v>
      </c>
      <c r="AS7" s="98">
        <v>259.2772646248582</v>
      </c>
      <c r="AT7" s="98">
        <v>243.07243558580456</v>
      </c>
      <c r="AU7" s="98" t="s">
        <v>761</v>
      </c>
      <c r="AV7" s="98">
        <v>526.6569437692432</v>
      </c>
      <c r="AW7" s="98">
        <v>631.9883325230919</v>
      </c>
      <c r="AX7" s="98">
        <v>461.8376276130287</v>
      </c>
      <c r="AY7" s="98">
        <v>1004.6994004213255</v>
      </c>
      <c r="AZ7" s="98">
        <v>623.885918003565</v>
      </c>
      <c r="BA7" s="100" t="s">
        <v>761</v>
      </c>
      <c r="BB7" s="100" t="s">
        <v>761</v>
      </c>
      <c r="BC7" s="100" t="s">
        <v>761</v>
      </c>
      <c r="BD7" s="158">
        <v>0.6670654297</v>
      </c>
      <c r="BE7" s="158">
        <v>0.8778640747</v>
      </c>
      <c r="BF7" s="162">
        <v>1767</v>
      </c>
      <c r="BG7" s="162">
        <v>16</v>
      </c>
      <c r="BH7" s="162">
        <v>2771</v>
      </c>
      <c r="BI7" s="162">
        <v>1882</v>
      </c>
      <c r="BJ7" s="162">
        <v>830</v>
      </c>
      <c r="BK7" s="97"/>
      <c r="BL7" s="97"/>
      <c r="BM7" s="97"/>
      <c r="BN7" s="97"/>
    </row>
    <row r="8" spans="1:66" ht="12.75">
      <c r="A8" s="79" t="s">
        <v>686</v>
      </c>
      <c r="B8" s="79" t="s">
        <v>356</v>
      </c>
      <c r="C8" s="79" t="s">
        <v>256</v>
      </c>
      <c r="D8" s="99">
        <v>9229</v>
      </c>
      <c r="E8" s="99">
        <v>2066</v>
      </c>
      <c r="F8" s="99" t="s">
        <v>451</v>
      </c>
      <c r="G8" s="99">
        <v>40</v>
      </c>
      <c r="H8" s="99">
        <v>25</v>
      </c>
      <c r="I8" s="99">
        <v>185</v>
      </c>
      <c r="J8" s="99">
        <v>1123</v>
      </c>
      <c r="K8" s="99">
        <v>1021</v>
      </c>
      <c r="L8" s="99">
        <v>1834</v>
      </c>
      <c r="M8" s="99">
        <v>804</v>
      </c>
      <c r="N8" s="99">
        <v>382</v>
      </c>
      <c r="O8" s="99">
        <v>212</v>
      </c>
      <c r="P8" s="159">
        <v>212</v>
      </c>
      <c r="Q8" s="99">
        <v>19</v>
      </c>
      <c r="R8" s="99">
        <v>61</v>
      </c>
      <c r="S8" s="99">
        <v>43</v>
      </c>
      <c r="T8" s="99">
        <v>32</v>
      </c>
      <c r="U8" s="99">
        <v>12</v>
      </c>
      <c r="V8" s="99">
        <v>38</v>
      </c>
      <c r="W8" s="99">
        <v>49</v>
      </c>
      <c r="X8" s="99">
        <v>60</v>
      </c>
      <c r="Y8" s="99">
        <v>118</v>
      </c>
      <c r="Z8" s="99">
        <v>71</v>
      </c>
      <c r="AA8" s="99" t="s">
        <v>761</v>
      </c>
      <c r="AB8" s="99" t="s">
        <v>761</v>
      </c>
      <c r="AC8" s="99" t="s">
        <v>761</v>
      </c>
      <c r="AD8" s="98" t="s">
        <v>427</v>
      </c>
      <c r="AE8" s="100">
        <v>0.22385957308484125</v>
      </c>
      <c r="AF8" s="100">
        <v>0.05</v>
      </c>
      <c r="AG8" s="98">
        <v>433.4164048109221</v>
      </c>
      <c r="AH8" s="98">
        <v>270.8852530068263</v>
      </c>
      <c r="AI8" s="100">
        <v>0.02</v>
      </c>
      <c r="AJ8" s="100">
        <v>0.830621</v>
      </c>
      <c r="AK8" s="100">
        <v>0.781776</v>
      </c>
      <c r="AL8" s="100">
        <v>0.853023</v>
      </c>
      <c r="AM8" s="100">
        <v>0.623256</v>
      </c>
      <c r="AN8" s="100">
        <v>0.688288</v>
      </c>
      <c r="AO8" s="98">
        <v>2297.106945497887</v>
      </c>
      <c r="AP8" s="158">
        <v>1.055685654</v>
      </c>
      <c r="AQ8" s="100">
        <v>0.08962264150943396</v>
      </c>
      <c r="AR8" s="100">
        <v>0.3114754098360656</v>
      </c>
      <c r="AS8" s="98">
        <v>465.92263517174126</v>
      </c>
      <c r="AT8" s="98">
        <v>346.73312384873765</v>
      </c>
      <c r="AU8" s="98">
        <v>130.02492144327664</v>
      </c>
      <c r="AV8" s="98">
        <v>411.74558457037597</v>
      </c>
      <c r="AW8" s="98">
        <v>530.9350958933795</v>
      </c>
      <c r="AX8" s="98">
        <v>650.1246072163832</v>
      </c>
      <c r="AY8" s="98">
        <v>1278.5783941922202</v>
      </c>
      <c r="AZ8" s="98">
        <v>769.3141185393868</v>
      </c>
      <c r="BA8" s="100" t="s">
        <v>761</v>
      </c>
      <c r="BB8" s="100" t="s">
        <v>761</v>
      </c>
      <c r="BC8" s="100" t="s">
        <v>761</v>
      </c>
      <c r="BD8" s="158">
        <v>0.9183525084999999</v>
      </c>
      <c r="BE8" s="158">
        <v>1.207763138</v>
      </c>
      <c r="BF8" s="162">
        <v>1352</v>
      </c>
      <c r="BG8" s="162">
        <v>1306</v>
      </c>
      <c r="BH8" s="162">
        <v>2150</v>
      </c>
      <c r="BI8" s="162">
        <v>1290</v>
      </c>
      <c r="BJ8" s="162">
        <v>555</v>
      </c>
      <c r="BK8" s="97"/>
      <c r="BL8" s="97"/>
      <c r="BM8" s="97"/>
      <c r="BN8" s="97"/>
    </row>
    <row r="9" spans="1:66" ht="12.75">
      <c r="A9" s="79" t="s">
        <v>642</v>
      </c>
      <c r="B9" s="79" t="s">
        <v>609</v>
      </c>
      <c r="C9" s="79" t="s">
        <v>256</v>
      </c>
      <c r="D9" s="99">
        <v>11152</v>
      </c>
      <c r="E9" s="99">
        <v>1725</v>
      </c>
      <c r="F9" s="99" t="s">
        <v>451</v>
      </c>
      <c r="G9" s="99">
        <v>40</v>
      </c>
      <c r="H9" s="99">
        <v>18</v>
      </c>
      <c r="I9" s="99">
        <v>192</v>
      </c>
      <c r="J9" s="99">
        <v>1139</v>
      </c>
      <c r="K9" s="99">
        <v>319</v>
      </c>
      <c r="L9" s="99">
        <v>2164</v>
      </c>
      <c r="M9" s="99">
        <v>687</v>
      </c>
      <c r="N9" s="99">
        <v>311</v>
      </c>
      <c r="O9" s="99">
        <v>127</v>
      </c>
      <c r="P9" s="159">
        <v>127</v>
      </c>
      <c r="Q9" s="99">
        <v>18</v>
      </c>
      <c r="R9" s="99">
        <v>64</v>
      </c>
      <c r="S9" s="99">
        <v>27</v>
      </c>
      <c r="T9" s="99">
        <v>10</v>
      </c>
      <c r="U9" s="99">
        <v>8</v>
      </c>
      <c r="V9" s="99">
        <v>13</v>
      </c>
      <c r="W9" s="99">
        <v>83</v>
      </c>
      <c r="X9" s="99">
        <v>44</v>
      </c>
      <c r="Y9" s="99">
        <v>127</v>
      </c>
      <c r="Z9" s="99">
        <v>63</v>
      </c>
      <c r="AA9" s="99" t="s">
        <v>761</v>
      </c>
      <c r="AB9" s="99" t="s">
        <v>761</v>
      </c>
      <c r="AC9" s="99" t="s">
        <v>761</v>
      </c>
      <c r="AD9" s="98" t="s">
        <v>427</v>
      </c>
      <c r="AE9" s="100">
        <v>0.15468077474892397</v>
      </c>
      <c r="AF9" s="100">
        <v>0.08</v>
      </c>
      <c r="AG9" s="98">
        <v>358.6800573888092</v>
      </c>
      <c r="AH9" s="98">
        <v>161.40602582496413</v>
      </c>
      <c r="AI9" s="100">
        <v>0.017</v>
      </c>
      <c r="AJ9" s="100">
        <v>0.797619</v>
      </c>
      <c r="AK9" s="100">
        <v>0.660455</v>
      </c>
      <c r="AL9" s="100">
        <v>0.752172</v>
      </c>
      <c r="AM9" s="100">
        <v>0.571547</v>
      </c>
      <c r="AN9" s="100">
        <v>0.634694</v>
      </c>
      <c r="AO9" s="98">
        <v>1138.809182209469</v>
      </c>
      <c r="AP9" s="158">
        <v>0.6203975296</v>
      </c>
      <c r="AQ9" s="100">
        <v>0.14173228346456693</v>
      </c>
      <c r="AR9" s="100">
        <v>0.28125</v>
      </c>
      <c r="AS9" s="98">
        <v>242.10903873744618</v>
      </c>
      <c r="AT9" s="98">
        <v>89.6700143472023</v>
      </c>
      <c r="AU9" s="98">
        <v>71.73601147776183</v>
      </c>
      <c r="AV9" s="98">
        <v>116.57101865136299</v>
      </c>
      <c r="AW9" s="98">
        <v>744.261119081779</v>
      </c>
      <c r="AX9" s="98">
        <v>394.5480631276901</v>
      </c>
      <c r="AY9" s="98">
        <v>1138.809182209469</v>
      </c>
      <c r="AZ9" s="98">
        <v>564.9210903873744</v>
      </c>
      <c r="BA9" s="100" t="s">
        <v>761</v>
      </c>
      <c r="BB9" s="100" t="s">
        <v>761</v>
      </c>
      <c r="BC9" s="100" t="s">
        <v>761</v>
      </c>
      <c r="BD9" s="158">
        <v>0.5171974564</v>
      </c>
      <c r="BE9" s="158">
        <v>0.7381553649999999</v>
      </c>
      <c r="BF9" s="162">
        <v>1428</v>
      </c>
      <c r="BG9" s="162">
        <v>483</v>
      </c>
      <c r="BH9" s="162">
        <v>2877</v>
      </c>
      <c r="BI9" s="162">
        <v>1202</v>
      </c>
      <c r="BJ9" s="162">
        <v>490</v>
      </c>
      <c r="BK9" s="97"/>
      <c r="BL9" s="97"/>
      <c r="BM9" s="97"/>
      <c r="BN9" s="97"/>
    </row>
    <row r="10" spans="1:66" ht="12.75">
      <c r="A10" s="79" t="s">
        <v>712</v>
      </c>
      <c r="B10" s="79" t="s">
        <v>384</v>
      </c>
      <c r="C10" s="79" t="s">
        <v>256</v>
      </c>
      <c r="D10" s="99">
        <v>10630</v>
      </c>
      <c r="E10" s="99">
        <v>3689</v>
      </c>
      <c r="F10" s="99" t="s">
        <v>451</v>
      </c>
      <c r="G10" s="99">
        <v>76</v>
      </c>
      <c r="H10" s="99">
        <v>45</v>
      </c>
      <c r="I10" s="99">
        <v>279</v>
      </c>
      <c r="J10" s="99">
        <v>1240</v>
      </c>
      <c r="K10" s="99">
        <v>35</v>
      </c>
      <c r="L10" s="99">
        <v>1729</v>
      </c>
      <c r="M10" s="99">
        <v>1146</v>
      </c>
      <c r="N10" s="99">
        <v>494</v>
      </c>
      <c r="O10" s="99">
        <v>263</v>
      </c>
      <c r="P10" s="159">
        <v>263</v>
      </c>
      <c r="Q10" s="99">
        <v>32</v>
      </c>
      <c r="R10" s="99">
        <v>65</v>
      </c>
      <c r="S10" s="99">
        <v>61</v>
      </c>
      <c r="T10" s="99">
        <v>34</v>
      </c>
      <c r="U10" s="99" t="s">
        <v>761</v>
      </c>
      <c r="V10" s="99">
        <v>90</v>
      </c>
      <c r="W10" s="99">
        <v>119</v>
      </c>
      <c r="X10" s="99">
        <v>55</v>
      </c>
      <c r="Y10" s="99">
        <v>154</v>
      </c>
      <c r="Z10" s="99">
        <v>76</v>
      </c>
      <c r="AA10" s="99" t="s">
        <v>761</v>
      </c>
      <c r="AB10" s="99" t="s">
        <v>761</v>
      </c>
      <c r="AC10" s="99" t="s">
        <v>761</v>
      </c>
      <c r="AD10" s="98" t="s">
        <v>427</v>
      </c>
      <c r="AE10" s="100">
        <v>0.34703668861712134</v>
      </c>
      <c r="AF10" s="100">
        <v>0.08</v>
      </c>
      <c r="AG10" s="98">
        <v>714.9576669802445</v>
      </c>
      <c r="AH10" s="98">
        <v>423.3301975540922</v>
      </c>
      <c r="AI10" s="100">
        <v>0.026000000000000002</v>
      </c>
      <c r="AJ10" s="100">
        <v>0.713874</v>
      </c>
      <c r="AK10" s="100">
        <v>0.486111</v>
      </c>
      <c r="AL10" s="100">
        <v>0.80456</v>
      </c>
      <c r="AM10" s="100">
        <v>0.637021</v>
      </c>
      <c r="AN10" s="100">
        <v>0.673025</v>
      </c>
      <c r="AO10" s="98">
        <v>2474.1298212605834</v>
      </c>
      <c r="AP10" s="158">
        <v>0.905893631</v>
      </c>
      <c r="AQ10" s="100">
        <v>0.12167300380228137</v>
      </c>
      <c r="AR10" s="100">
        <v>0.49230769230769234</v>
      </c>
      <c r="AS10" s="98">
        <v>573.8476011288806</v>
      </c>
      <c r="AT10" s="98">
        <v>319.8494825964252</v>
      </c>
      <c r="AU10" s="98" t="s">
        <v>761</v>
      </c>
      <c r="AV10" s="98">
        <v>846.6603951081844</v>
      </c>
      <c r="AW10" s="98">
        <v>1119.4731890874882</v>
      </c>
      <c r="AX10" s="98">
        <v>517.4035747883349</v>
      </c>
      <c r="AY10" s="98">
        <v>1448.7300094073378</v>
      </c>
      <c r="AZ10" s="98">
        <v>714.9576669802445</v>
      </c>
      <c r="BA10" s="101" t="s">
        <v>761</v>
      </c>
      <c r="BB10" s="101" t="s">
        <v>761</v>
      </c>
      <c r="BC10" s="101" t="s">
        <v>761</v>
      </c>
      <c r="BD10" s="158">
        <v>0.7997084808</v>
      </c>
      <c r="BE10" s="158">
        <v>1.02225441</v>
      </c>
      <c r="BF10" s="162">
        <v>1737</v>
      </c>
      <c r="BG10" s="162">
        <v>72</v>
      </c>
      <c r="BH10" s="162">
        <v>2149</v>
      </c>
      <c r="BI10" s="162">
        <v>1799</v>
      </c>
      <c r="BJ10" s="162">
        <v>734</v>
      </c>
      <c r="BK10" s="97"/>
      <c r="BL10" s="97"/>
      <c r="BM10" s="97"/>
      <c r="BN10" s="97"/>
    </row>
    <row r="11" spans="1:66" ht="12.75">
      <c r="A11" s="79" t="s">
        <v>752</v>
      </c>
      <c r="B11" s="79" t="s">
        <v>424</v>
      </c>
      <c r="C11" s="79" t="s">
        <v>256</v>
      </c>
      <c r="D11" s="99">
        <v>5938</v>
      </c>
      <c r="E11" s="99">
        <v>318</v>
      </c>
      <c r="F11" s="99" t="s">
        <v>451</v>
      </c>
      <c r="G11" s="99">
        <v>13</v>
      </c>
      <c r="H11" s="99" t="s">
        <v>761</v>
      </c>
      <c r="I11" s="99">
        <v>52</v>
      </c>
      <c r="J11" s="99">
        <v>296</v>
      </c>
      <c r="K11" s="99">
        <v>272</v>
      </c>
      <c r="L11" s="99">
        <v>1375</v>
      </c>
      <c r="M11" s="99">
        <v>164</v>
      </c>
      <c r="N11" s="99">
        <v>80</v>
      </c>
      <c r="O11" s="99">
        <v>46</v>
      </c>
      <c r="P11" s="159">
        <v>46</v>
      </c>
      <c r="Q11" s="99">
        <v>6</v>
      </c>
      <c r="R11" s="99">
        <v>13</v>
      </c>
      <c r="S11" s="99">
        <v>9</v>
      </c>
      <c r="T11" s="99">
        <v>9</v>
      </c>
      <c r="U11" s="99" t="s">
        <v>761</v>
      </c>
      <c r="V11" s="99" t="s">
        <v>761</v>
      </c>
      <c r="W11" s="99">
        <v>21</v>
      </c>
      <c r="X11" s="99">
        <v>8</v>
      </c>
      <c r="Y11" s="99">
        <v>33</v>
      </c>
      <c r="Z11" s="99">
        <v>10</v>
      </c>
      <c r="AA11" s="99" t="s">
        <v>761</v>
      </c>
      <c r="AB11" s="99" t="s">
        <v>761</v>
      </c>
      <c r="AC11" s="99" t="s">
        <v>761</v>
      </c>
      <c r="AD11" s="98" t="s">
        <v>427</v>
      </c>
      <c r="AE11" s="100">
        <v>0.053553384978107105</v>
      </c>
      <c r="AF11" s="100">
        <v>0.05</v>
      </c>
      <c r="AG11" s="98">
        <v>218.92893230043785</v>
      </c>
      <c r="AH11" s="98" t="s">
        <v>761</v>
      </c>
      <c r="AI11" s="100">
        <v>0.009000000000000001</v>
      </c>
      <c r="AJ11" s="100">
        <v>0.808743</v>
      </c>
      <c r="AK11" s="100">
        <v>0.790698</v>
      </c>
      <c r="AL11" s="100">
        <v>0.801749</v>
      </c>
      <c r="AM11" s="100">
        <v>0.535948</v>
      </c>
      <c r="AN11" s="100">
        <v>0.645161</v>
      </c>
      <c r="AO11" s="98">
        <v>774.6716066015493</v>
      </c>
      <c r="AP11" s="158">
        <v>0.6297741318</v>
      </c>
      <c r="AQ11" s="100">
        <v>0.13043478260869565</v>
      </c>
      <c r="AR11" s="100">
        <v>0.46153846153846156</v>
      </c>
      <c r="AS11" s="98">
        <v>151.56618390030314</v>
      </c>
      <c r="AT11" s="98">
        <v>151.56618390030314</v>
      </c>
      <c r="AU11" s="98" t="s">
        <v>761</v>
      </c>
      <c r="AV11" s="98" t="s">
        <v>761</v>
      </c>
      <c r="AW11" s="98">
        <v>353.6544291007073</v>
      </c>
      <c r="AX11" s="98">
        <v>134.72549680026944</v>
      </c>
      <c r="AY11" s="98">
        <v>555.7426743011115</v>
      </c>
      <c r="AZ11" s="98">
        <v>168.40687100033682</v>
      </c>
      <c r="BA11" s="100" t="s">
        <v>761</v>
      </c>
      <c r="BB11" s="100" t="s">
        <v>761</v>
      </c>
      <c r="BC11" s="100" t="s">
        <v>761</v>
      </c>
      <c r="BD11" s="158">
        <v>0.4610738373</v>
      </c>
      <c r="BE11" s="158">
        <v>0.8400304413</v>
      </c>
      <c r="BF11" s="162">
        <v>366</v>
      </c>
      <c r="BG11" s="162">
        <v>344</v>
      </c>
      <c r="BH11" s="162">
        <v>1715</v>
      </c>
      <c r="BI11" s="162">
        <v>306</v>
      </c>
      <c r="BJ11" s="162">
        <v>124</v>
      </c>
      <c r="BK11" s="97"/>
      <c r="BL11" s="97"/>
      <c r="BM11" s="97"/>
      <c r="BN11" s="97"/>
    </row>
    <row r="12" spans="1:66" ht="12.75">
      <c r="A12" s="79" t="s">
        <v>725</v>
      </c>
      <c r="B12" s="79" t="s">
        <v>397</v>
      </c>
      <c r="C12" s="79" t="s">
        <v>256</v>
      </c>
      <c r="D12" s="99">
        <v>3240</v>
      </c>
      <c r="E12" s="99">
        <v>643</v>
      </c>
      <c r="F12" s="99" t="s">
        <v>451</v>
      </c>
      <c r="G12" s="99">
        <v>14</v>
      </c>
      <c r="H12" s="99">
        <v>7</v>
      </c>
      <c r="I12" s="99">
        <v>49</v>
      </c>
      <c r="J12" s="99">
        <v>346</v>
      </c>
      <c r="K12" s="99">
        <v>7</v>
      </c>
      <c r="L12" s="99">
        <v>691</v>
      </c>
      <c r="M12" s="99">
        <v>260</v>
      </c>
      <c r="N12" s="99">
        <v>123</v>
      </c>
      <c r="O12" s="99">
        <v>47</v>
      </c>
      <c r="P12" s="159">
        <v>47</v>
      </c>
      <c r="Q12" s="99" t="s">
        <v>761</v>
      </c>
      <c r="R12" s="99">
        <v>14</v>
      </c>
      <c r="S12" s="99">
        <v>20</v>
      </c>
      <c r="T12" s="99">
        <v>8</v>
      </c>
      <c r="U12" s="99" t="s">
        <v>761</v>
      </c>
      <c r="V12" s="99" t="s">
        <v>761</v>
      </c>
      <c r="W12" s="99">
        <v>14</v>
      </c>
      <c r="X12" s="99" t="s">
        <v>761</v>
      </c>
      <c r="Y12" s="99">
        <v>18</v>
      </c>
      <c r="Z12" s="99">
        <v>9</v>
      </c>
      <c r="AA12" s="99" t="s">
        <v>761</v>
      </c>
      <c r="AB12" s="99" t="s">
        <v>761</v>
      </c>
      <c r="AC12" s="99" t="s">
        <v>761</v>
      </c>
      <c r="AD12" s="98" t="s">
        <v>427</v>
      </c>
      <c r="AE12" s="100">
        <v>0.1984567901234568</v>
      </c>
      <c r="AF12" s="100">
        <v>0.04</v>
      </c>
      <c r="AG12" s="98">
        <v>432.0987654320988</v>
      </c>
      <c r="AH12" s="98">
        <v>216.0493827160494</v>
      </c>
      <c r="AI12" s="100">
        <v>0.015</v>
      </c>
      <c r="AJ12" s="100">
        <v>0.750542</v>
      </c>
      <c r="AK12" s="100">
        <v>0.777778</v>
      </c>
      <c r="AL12" s="100">
        <v>0.825568</v>
      </c>
      <c r="AM12" s="100">
        <v>0.611765</v>
      </c>
      <c r="AN12" s="100">
        <v>0.675824</v>
      </c>
      <c r="AO12" s="98">
        <v>1450.6172839506173</v>
      </c>
      <c r="AP12" s="158">
        <v>0.6875500488</v>
      </c>
      <c r="AQ12" s="100" t="s">
        <v>761</v>
      </c>
      <c r="AR12" s="100" t="s">
        <v>761</v>
      </c>
      <c r="AS12" s="98">
        <v>617.283950617284</v>
      </c>
      <c r="AT12" s="98">
        <v>246.91358024691357</v>
      </c>
      <c r="AU12" s="98" t="s">
        <v>761</v>
      </c>
      <c r="AV12" s="98" t="s">
        <v>761</v>
      </c>
      <c r="AW12" s="98">
        <v>432.0987654320988</v>
      </c>
      <c r="AX12" s="98" t="s">
        <v>761</v>
      </c>
      <c r="AY12" s="98">
        <v>555.5555555555555</v>
      </c>
      <c r="AZ12" s="98">
        <v>277.77777777777777</v>
      </c>
      <c r="BA12" s="100" t="s">
        <v>761</v>
      </c>
      <c r="BB12" s="100" t="s">
        <v>761</v>
      </c>
      <c r="BC12" s="100" t="s">
        <v>761</v>
      </c>
      <c r="BD12" s="158">
        <v>0.5051859283</v>
      </c>
      <c r="BE12" s="158">
        <v>0.9142958068999999</v>
      </c>
      <c r="BF12" s="162">
        <v>461</v>
      </c>
      <c r="BG12" s="162">
        <v>9</v>
      </c>
      <c r="BH12" s="162">
        <v>837</v>
      </c>
      <c r="BI12" s="162">
        <v>425</v>
      </c>
      <c r="BJ12" s="162">
        <v>182</v>
      </c>
      <c r="BK12" s="97"/>
      <c r="BL12" s="97"/>
      <c r="BM12" s="97"/>
      <c r="BN12" s="97"/>
    </row>
    <row r="13" spans="1:66" ht="12.75">
      <c r="A13" s="79" t="s">
        <v>654</v>
      </c>
      <c r="B13" s="79" t="s">
        <v>323</v>
      </c>
      <c r="C13" s="79" t="s">
        <v>256</v>
      </c>
      <c r="D13" s="99">
        <v>12784</v>
      </c>
      <c r="E13" s="99">
        <v>2285</v>
      </c>
      <c r="F13" s="99" t="s">
        <v>451</v>
      </c>
      <c r="G13" s="99">
        <v>48</v>
      </c>
      <c r="H13" s="99">
        <v>32</v>
      </c>
      <c r="I13" s="99">
        <v>250</v>
      </c>
      <c r="J13" s="99">
        <v>1511</v>
      </c>
      <c r="K13" s="99">
        <v>1456</v>
      </c>
      <c r="L13" s="99">
        <v>2625</v>
      </c>
      <c r="M13" s="99">
        <v>1119</v>
      </c>
      <c r="N13" s="99">
        <v>508</v>
      </c>
      <c r="O13" s="99">
        <v>205</v>
      </c>
      <c r="P13" s="159">
        <v>205</v>
      </c>
      <c r="Q13" s="99">
        <v>33</v>
      </c>
      <c r="R13" s="99">
        <v>78</v>
      </c>
      <c r="S13" s="99">
        <v>62</v>
      </c>
      <c r="T13" s="99">
        <v>34</v>
      </c>
      <c r="U13" s="99">
        <v>8</v>
      </c>
      <c r="V13" s="99">
        <v>22</v>
      </c>
      <c r="W13" s="99">
        <v>67</v>
      </c>
      <c r="X13" s="99">
        <v>49</v>
      </c>
      <c r="Y13" s="99">
        <v>122</v>
      </c>
      <c r="Z13" s="99">
        <v>92</v>
      </c>
      <c r="AA13" s="99" t="s">
        <v>761</v>
      </c>
      <c r="AB13" s="99" t="s">
        <v>761</v>
      </c>
      <c r="AC13" s="99" t="s">
        <v>761</v>
      </c>
      <c r="AD13" s="98" t="s">
        <v>427</v>
      </c>
      <c r="AE13" s="100">
        <v>0.17873904881101377</v>
      </c>
      <c r="AF13" s="100">
        <v>0.07</v>
      </c>
      <c r="AG13" s="98">
        <v>375.4693366708386</v>
      </c>
      <c r="AH13" s="98">
        <v>250.31289111389236</v>
      </c>
      <c r="AI13" s="100">
        <v>0.02</v>
      </c>
      <c r="AJ13" s="100">
        <v>0.811057</v>
      </c>
      <c r="AK13" s="100">
        <v>0.81523</v>
      </c>
      <c r="AL13" s="100">
        <v>0.811437</v>
      </c>
      <c r="AM13" s="100">
        <v>0.650581</v>
      </c>
      <c r="AN13" s="100">
        <v>0.706537</v>
      </c>
      <c r="AO13" s="98">
        <v>1603.566958698373</v>
      </c>
      <c r="AP13" s="158">
        <v>0.7960822296000001</v>
      </c>
      <c r="AQ13" s="100">
        <v>0.16097560975609757</v>
      </c>
      <c r="AR13" s="100">
        <v>0.4230769230769231</v>
      </c>
      <c r="AS13" s="98">
        <v>484.9812265331665</v>
      </c>
      <c r="AT13" s="98">
        <v>265.9574468085106</v>
      </c>
      <c r="AU13" s="98">
        <v>62.57822277847309</v>
      </c>
      <c r="AV13" s="98">
        <v>172.090112640801</v>
      </c>
      <c r="AW13" s="98">
        <v>524.0926157697121</v>
      </c>
      <c r="AX13" s="98">
        <v>383.2916145181477</v>
      </c>
      <c r="AY13" s="98">
        <v>954.3178973717146</v>
      </c>
      <c r="AZ13" s="98">
        <v>719.6495619524405</v>
      </c>
      <c r="BA13" s="100" t="s">
        <v>761</v>
      </c>
      <c r="BB13" s="100" t="s">
        <v>761</v>
      </c>
      <c r="BC13" s="100" t="s">
        <v>761</v>
      </c>
      <c r="BD13" s="158">
        <v>0.6908300781</v>
      </c>
      <c r="BE13" s="158">
        <v>0.9128369141</v>
      </c>
      <c r="BF13" s="162">
        <v>1863</v>
      </c>
      <c r="BG13" s="162">
        <v>1786</v>
      </c>
      <c r="BH13" s="162">
        <v>3235</v>
      </c>
      <c r="BI13" s="162">
        <v>1720</v>
      </c>
      <c r="BJ13" s="162">
        <v>719</v>
      </c>
      <c r="BK13" s="97"/>
      <c r="BL13" s="97"/>
      <c r="BM13" s="97"/>
      <c r="BN13" s="97"/>
    </row>
    <row r="14" spans="1:66" ht="12.75">
      <c r="A14" s="79" t="s">
        <v>738</v>
      </c>
      <c r="B14" s="79" t="s">
        <v>410</v>
      </c>
      <c r="C14" s="79" t="s">
        <v>256</v>
      </c>
      <c r="D14" s="99">
        <v>3239</v>
      </c>
      <c r="E14" s="99">
        <v>716</v>
      </c>
      <c r="F14" s="99" t="s">
        <v>451</v>
      </c>
      <c r="G14" s="99">
        <v>13</v>
      </c>
      <c r="H14" s="99" t="s">
        <v>761</v>
      </c>
      <c r="I14" s="99">
        <v>62</v>
      </c>
      <c r="J14" s="99">
        <v>416</v>
      </c>
      <c r="K14" s="99">
        <v>6</v>
      </c>
      <c r="L14" s="99">
        <v>639</v>
      </c>
      <c r="M14" s="99">
        <v>297</v>
      </c>
      <c r="N14" s="99">
        <v>141</v>
      </c>
      <c r="O14" s="99">
        <v>49</v>
      </c>
      <c r="P14" s="159">
        <v>49</v>
      </c>
      <c r="Q14" s="99">
        <v>8</v>
      </c>
      <c r="R14" s="99">
        <v>20</v>
      </c>
      <c r="S14" s="99">
        <v>13</v>
      </c>
      <c r="T14" s="99">
        <v>8</v>
      </c>
      <c r="U14" s="99" t="s">
        <v>761</v>
      </c>
      <c r="V14" s="99">
        <v>12</v>
      </c>
      <c r="W14" s="99">
        <v>27</v>
      </c>
      <c r="X14" s="99">
        <v>12</v>
      </c>
      <c r="Y14" s="99">
        <v>37</v>
      </c>
      <c r="Z14" s="99">
        <v>17</v>
      </c>
      <c r="AA14" s="99" t="s">
        <v>761</v>
      </c>
      <c r="AB14" s="99" t="s">
        <v>761</v>
      </c>
      <c r="AC14" s="99" t="s">
        <v>761</v>
      </c>
      <c r="AD14" s="98" t="s">
        <v>427</v>
      </c>
      <c r="AE14" s="100">
        <v>0.2210558814448904</v>
      </c>
      <c r="AF14" s="100">
        <v>0.05</v>
      </c>
      <c r="AG14" s="98">
        <v>401.35844396418645</v>
      </c>
      <c r="AH14" s="98" t="s">
        <v>761</v>
      </c>
      <c r="AI14" s="100">
        <v>0.019</v>
      </c>
      <c r="AJ14" s="100">
        <v>0.774674</v>
      </c>
      <c r="AK14" s="100">
        <v>0.75</v>
      </c>
      <c r="AL14" s="100">
        <v>0.805801</v>
      </c>
      <c r="AM14" s="100">
        <v>0.601215</v>
      </c>
      <c r="AN14" s="100">
        <v>0.69802</v>
      </c>
      <c r="AO14" s="98">
        <v>1512.812596480395</v>
      </c>
      <c r="AP14" s="158">
        <v>0.6831836699999999</v>
      </c>
      <c r="AQ14" s="100">
        <v>0.16326530612244897</v>
      </c>
      <c r="AR14" s="100">
        <v>0.4</v>
      </c>
      <c r="AS14" s="98">
        <v>401.35844396418645</v>
      </c>
      <c r="AT14" s="98">
        <v>246.9898116702686</v>
      </c>
      <c r="AU14" s="98" t="s">
        <v>761</v>
      </c>
      <c r="AV14" s="98">
        <v>370.4847175054029</v>
      </c>
      <c r="AW14" s="98">
        <v>833.5906143871565</v>
      </c>
      <c r="AX14" s="98">
        <v>370.4847175054029</v>
      </c>
      <c r="AY14" s="98">
        <v>1142.3278789749922</v>
      </c>
      <c r="AZ14" s="98">
        <v>524.8533497993208</v>
      </c>
      <c r="BA14" s="100" t="s">
        <v>761</v>
      </c>
      <c r="BB14" s="100" t="s">
        <v>761</v>
      </c>
      <c r="BC14" s="100" t="s">
        <v>761</v>
      </c>
      <c r="BD14" s="158">
        <v>0.5054230118</v>
      </c>
      <c r="BE14" s="158">
        <v>0.9032050323</v>
      </c>
      <c r="BF14" s="162">
        <v>537</v>
      </c>
      <c r="BG14" s="162">
        <v>8</v>
      </c>
      <c r="BH14" s="162">
        <v>793</v>
      </c>
      <c r="BI14" s="162">
        <v>494</v>
      </c>
      <c r="BJ14" s="162">
        <v>202</v>
      </c>
      <c r="BK14" s="97"/>
      <c r="BL14" s="97"/>
      <c r="BM14" s="97"/>
      <c r="BN14" s="97"/>
    </row>
    <row r="15" spans="1:66" ht="12.75">
      <c r="A15" s="79" t="s">
        <v>714</v>
      </c>
      <c r="B15" s="79" t="s">
        <v>386</v>
      </c>
      <c r="C15" s="79" t="s">
        <v>256</v>
      </c>
      <c r="D15" s="99">
        <v>4368</v>
      </c>
      <c r="E15" s="99">
        <v>528</v>
      </c>
      <c r="F15" s="99" t="s">
        <v>449</v>
      </c>
      <c r="G15" s="99">
        <v>6</v>
      </c>
      <c r="H15" s="99">
        <v>9</v>
      </c>
      <c r="I15" s="99">
        <v>69</v>
      </c>
      <c r="J15" s="99">
        <v>336</v>
      </c>
      <c r="K15" s="99">
        <v>7</v>
      </c>
      <c r="L15" s="99">
        <v>846</v>
      </c>
      <c r="M15" s="99">
        <v>230</v>
      </c>
      <c r="N15" s="99">
        <v>105</v>
      </c>
      <c r="O15" s="99">
        <v>109</v>
      </c>
      <c r="P15" s="159">
        <v>109</v>
      </c>
      <c r="Q15" s="99">
        <v>11</v>
      </c>
      <c r="R15" s="99">
        <v>28</v>
      </c>
      <c r="S15" s="99">
        <v>23</v>
      </c>
      <c r="T15" s="99">
        <v>8</v>
      </c>
      <c r="U15" s="99">
        <v>6</v>
      </c>
      <c r="V15" s="99">
        <v>15</v>
      </c>
      <c r="W15" s="99">
        <v>23</v>
      </c>
      <c r="X15" s="99">
        <v>15</v>
      </c>
      <c r="Y15" s="99">
        <v>67</v>
      </c>
      <c r="Z15" s="99">
        <v>22</v>
      </c>
      <c r="AA15" s="99" t="s">
        <v>761</v>
      </c>
      <c r="AB15" s="99" t="s">
        <v>761</v>
      </c>
      <c r="AC15" s="99" t="s">
        <v>761</v>
      </c>
      <c r="AD15" s="98" t="s">
        <v>427</v>
      </c>
      <c r="AE15" s="100">
        <v>0.12087912087912088</v>
      </c>
      <c r="AF15" s="100">
        <v>0.11</v>
      </c>
      <c r="AG15" s="98">
        <v>137.36263736263737</v>
      </c>
      <c r="AH15" s="98">
        <v>206.04395604395606</v>
      </c>
      <c r="AI15" s="100">
        <v>0.016</v>
      </c>
      <c r="AJ15" s="100">
        <v>0.670659</v>
      </c>
      <c r="AK15" s="100">
        <v>0.5</v>
      </c>
      <c r="AL15" s="100">
        <v>0.792135</v>
      </c>
      <c r="AM15" s="100">
        <v>0.515695</v>
      </c>
      <c r="AN15" s="100">
        <v>0.544041</v>
      </c>
      <c r="AO15" s="98">
        <v>2495.421245421245</v>
      </c>
      <c r="AP15" s="158">
        <v>1.489062805</v>
      </c>
      <c r="AQ15" s="100">
        <v>0.10091743119266056</v>
      </c>
      <c r="AR15" s="100">
        <v>0.39285714285714285</v>
      </c>
      <c r="AS15" s="98">
        <v>526.5567765567765</v>
      </c>
      <c r="AT15" s="98">
        <v>183.15018315018315</v>
      </c>
      <c r="AU15" s="98">
        <v>137.36263736263737</v>
      </c>
      <c r="AV15" s="98">
        <v>343.4065934065934</v>
      </c>
      <c r="AW15" s="98">
        <v>526.5567765567765</v>
      </c>
      <c r="AX15" s="98">
        <v>343.4065934065934</v>
      </c>
      <c r="AY15" s="98">
        <v>1533.8827838827838</v>
      </c>
      <c r="AZ15" s="98">
        <v>503.6630036630037</v>
      </c>
      <c r="BA15" s="100" t="s">
        <v>761</v>
      </c>
      <c r="BB15" s="100" t="s">
        <v>761</v>
      </c>
      <c r="BC15" s="100" t="s">
        <v>761</v>
      </c>
      <c r="BD15" s="158">
        <v>1.222675552</v>
      </c>
      <c r="BE15" s="158">
        <v>1.7962528990000002</v>
      </c>
      <c r="BF15" s="162">
        <v>501</v>
      </c>
      <c r="BG15" s="162">
        <v>14</v>
      </c>
      <c r="BH15" s="162">
        <v>1068</v>
      </c>
      <c r="BI15" s="162">
        <v>446</v>
      </c>
      <c r="BJ15" s="162">
        <v>193</v>
      </c>
      <c r="BK15" s="97"/>
      <c r="BL15" s="97"/>
      <c r="BM15" s="97"/>
      <c r="BN15" s="97"/>
    </row>
    <row r="16" spans="1:66" ht="12.75">
      <c r="A16" s="79" t="s">
        <v>650</v>
      </c>
      <c r="B16" s="79" t="s">
        <v>319</v>
      </c>
      <c r="C16" s="79" t="s">
        <v>256</v>
      </c>
      <c r="D16" s="99">
        <v>11766</v>
      </c>
      <c r="E16" s="99">
        <v>1675</v>
      </c>
      <c r="F16" s="99" t="s">
        <v>449</v>
      </c>
      <c r="G16" s="99">
        <v>59</v>
      </c>
      <c r="H16" s="99">
        <v>19</v>
      </c>
      <c r="I16" s="99">
        <v>174</v>
      </c>
      <c r="J16" s="99">
        <v>967</v>
      </c>
      <c r="K16" s="99">
        <v>10</v>
      </c>
      <c r="L16" s="99">
        <v>2242</v>
      </c>
      <c r="M16" s="99">
        <v>629</v>
      </c>
      <c r="N16" s="99">
        <v>272</v>
      </c>
      <c r="O16" s="99">
        <v>137</v>
      </c>
      <c r="P16" s="159">
        <v>137</v>
      </c>
      <c r="Q16" s="99">
        <v>29</v>
      </c>
      <c r="R16" s="99">
        <v>56</v>
      </c>
      <c r="S16" s="99">
        <v>51</v>
      </c>
      <c r="T16" s="99">
        <v>16</v>
      </c>
      <c r="U16" s="99">
        <v>6</v>
      </c>
      <c r="V16" s="99">
        <v>24</v>
      </c>
      <c r="W16" s="99">
        <v>95</v>
      </c>
      <c r="X16" s="99">
        <v>37</v>
      </c>
      <c r="Y16" s="99">
        <v>132</v>
      </c>
      <c r="Z16" s="99">
        <v>49</v>
      </c>
      <c r="AA16" s="99" t="s">
        <v>761</v>
      </c>
      <c r="AB16" s="99" t="s">
        <v>761</v>
      </c>
      <c r="AC16" s="99" t="s">
        <v>761</v>
      </c>
      <c r="AD16" s="98" t="s">
        <v>427</v>
      </c>
      <c r="AE16" s="100">
        <v>0.14235934047254803</v>
      </c>
      <c r="AF16" s="100">
        <v>0.09</v>
      </c>
      <c r="AG16" s="98">
        <v>501.44484106748257</v>
      </c>
      <c r="AH16" s="98">
        <v>161.48223695393506</v>
      </c>
      <c r="AI16" s="100">
        <v>0.015</v>
      </c>
      <c r="AJ16" s="100">
        <v>0.742704</v>
      </c>
      <c r="AK16" s="100">
        <v>0.625</v>
      </c>
      <c r="AL16" s="100">
        <v>0.746587</v>
      </c>
      <c r="AM16" s="100">
        <v>0.556145</v>
      </c>
      <c r="AN16" s="100">
        <v>0.583691</v>
      </c>
      <c r="AO16" s="98">
        <v>1164.3719190889003</v>
      </c>
      <c r="AP16" s="158">
        <v>0.6683995819</v>
      </c>
      <c r="AQ16" s="100">
        <v>0.2116788321167883</v>
      </c>
      <c r="AR16" s="100">
        <v>0.5178571428571429</v>
      </c>
      <c r="AS16" s="98">
        <v>433.4523202447731</v>
      </c>
      <c r="AT16" s="98">
        <v>135.98504164541902</v>
      </c>
      <c r="AU16" s="98">
        <v>50.994390617032124</v>
      </c>
      <c r="AV16" s="98">
        <v>203.9775624681285</v>
      </c>
      <c r="AW16" s="98">
        <v>807.4111847696753</v>
      </c>
      <c r="AX16" s="98">
        <v>314.4654088050315</v>
      </c>
      <c r="AY16" s="98">
        <v>1121.8765935747067</v>
      </c>
      <c r="AZ16" s="98">
        <v>416.4541900390957</v>
      </c>
      <c r="BA16" s="100" t="s">
        <v>761</v>
      </c>
      <c r="BB16" s="100" t="s">
        <v>761</v>
      </c>
      <c r="BC16" s="100" t="s">
        <v>761</v>
      </c>
      <c r="BD16" s="158">
        <v>0.5611655426</v>
      </c>
      <c r="BE16" s="158">
        <v>0.7901576233000001</v>
      </c>
      <c r="BF16" s="162">
        <v>1302</v>
      </c>
      <c r="BG16" s="162">
        <v>16</v>
      </c>
      <c r="BH16" s="162">
        <v>3003</v>
      </c>
      <c r="BI16" s="162">
        <v>1131</v>
      </c>
      <c r="BJ16" s="162">
        <v>466</v>
      </c>
      <c r="BK16" s="97"/>
      <c r="BL16" s="97"/>
      <c r="BM16" s="97"/>
      <c r="BN16" s="97"/>
    </row>
    <row r="17" spans="1:66" ht="12.75">
      <c r="A17" s="79" t="s">
        <v>695</v>
      </c>
      <c r="B17" s="79" t="s">
        <v>365</v>
      </c>
      <c r="C17" s="79" t="s">
        <v>256</v>
      </c>
      <c r="D17" s="99">
        <v>12239</v>
      </c>
      <c r="E17" s="99">
        <v>2122</v>
      </c>
      <c r="F17" s="99" t="s">
        <v>451</v>
      </c>
      <c r="G17" s="99">
        <v>49</v>
      </c>
      <c r="H17" s="99">
        <v>18</v>
      </c>
      <c r="I17" s="99">
        <v>218</v>
      </c>
      <c r="J17" s="99">
        <v>1055</v>
      </c>
      <c r="K17" s="99">
        <v>997</v>
      </c>
      <c r="L17" s="99">
        <v>2354</v>
      </c>
      <c r="M17" s="99">
        <v>771</v>
      </c>
      <c r="N17" s="99">
        <v>360</v>
      </c>
      <c r="O17" s="99">
        <v>132</v>
      </c>
      <c r="P17" s="159">
        <v>132</v>
      </c>
      <c r="Q17" s="99">
        <v>20</v>
      </c>
      <c r="R17" s="99">
        <v>55</v>
      </c>
      <c r="S17" s="99">
        <v>28</v>
      </c>
      <c r="T17" s="99">
        <v>23</v>
      </c>
      <c r="U17" s="99" t="s">
        <v>761</v>
      </c>
      <c r="V17" s="99">
        <v>18</v>
      </c>
      <c r="W17" s="99">
        <v>61</v>
      </c>
      <c r="X17" s="99">
        <v>39</v>
      </c>
      <c r="Y17" s="99">
        <v>95</v>
      </c>
      <c r="Z17" s="99">
        <v>60</v>
      </c>
      <c r="AA17" s="99" t="s">
        <v>761</v>
      </c>
      <c r="AB17" s="99" t="s">
        <v>761</v>
      </c>
      <c r="AC17" s="99" t="s">
        <v>761</v>
      </c>
      <c r="AD17" s="98" t="s">
        <v>427</v>
      </c>
      <c r="AE17" s="100">
        <v>0.17338017811912737</v>
      </c>
      <c r="AF17" s="100">
        <v>0.04</v>
      </c>
      <c r="AG17" s="98">
        <v>400.35950649562875</v>
      </c>
      <c r="AH17" s="98">
        <v>147.0708391208432</v>
      </c>
      <c r="AI17" s="100">
        <v>0.018000000000000002</v>
      </c>
      <c r="AJ17" s="100">
        <v>0.770636</v>
      </c>
      <c r="AK17" s="100">
        <v>0.762232</v>
      </c>
      <c r="AL17" s="100">
        <v>0.767776</v>
      </c>
      <c r="AM17" s="100">
        <v>0.627339</v>
      </c>
      <c r="AN17" s="100">
        <v>0.674157</v>
      </c>
      <c r="AO17" s="98">
        <v>1078.5194868861836</v>
      </c>
      <c r="AP17" s="158">
        <v>0.5689118958</v>
      </c>
      <c r="AQ17" s="100">
        <v>0.15151515151515152</v>
      </c>
      <c r="AR17" s="100">
        <v>0.36363636363636365</v>
      </c>
      <c r="AS17" s="98">
        <v>228.77686085464498</v>
      </c>
      <c r="AT17" s="98">
        <v>187.9238499877441</v>
      </c>
      <c r="AU17" s="98" t="s">
        <v>761</v>
      </c>
      <c r="AV17" s="98">
        <v>147.0708391208432</v>
      </c>
      <c r="AW17" s="98">
        <v>498.40673257619085</v>
      </c>
      <c r="AX17" s="98">
        <v>318.653484761827</v>
      </c>
      <c r="AY17" s="98">
        <v>776.2072064711169</v>
      </c>
      <c r="AZ17" s="98">
        <v>490.23613040281066</v>
      </c>
      <c r="BA17" s="100" t="s">
        <v>761</v>
      </c>
      <c r="BB17" s="100" t="s">
        <v>761</v>
      </c>
      <c r="BC17" s="100" t="s">
        <v>761</v>
      </c>
      <c r="BD17" s="158">
        <v>0.4760038757</v>
      </c>
      <c r="BE17" s="158">
        <v>0.6746569061</v>
      </c>
      <c r="BF17" s="162">
        <v>1369</v>
      </c>
      <c r="BG17" s="162">
        <v>1308</v>
      </c>
      <c r="BH17" s="162">
        <v>3066</v>
      </c>
      <c r="BI17" s="162">
        <v>1229</v>
      </c>
      <c r="BJ17" s="162">
        <v>534</v>
      </c>
      <c r="BK17" s="97"/>
      <c r="BL17" s="97"/>
      <c r="BM17" s="97"/>
      <c r="BN17" s="97"/>
    </row>
    <row r="18" spans="1:66" ht="12.75">
      <c r="A18" s="79" t="s">
        <v>705</v>
      </c>
      <c r="B18" s="79" t="s">
        <v>377</v>
      </c>
      <c r="C18" s="79" t="s">
        <v>256</v>
      </c>
      <c r="D18" s="99">
        <v>8558</v>
      </c>
      <c r="E18" s="99">
        <v>1460</v>
      </c>
      <c r="F18" s="99" t="s">
        <v>450</v>
      </c>
      <c r="G18" s="99">
        <v>36</v>
      </c>
      <c r="H18" s="99">
        <v>17</v>
      </c>
      <c r="I18" s="99">
        <v>133</v>
      </c>
      <c r="J18" s="99">
        <v>736</v>
      </c>
      <c r="K18" s="99" t="s">
        <v>761</v>
      </c>
      <c r="L18" s="99">
        <v>1378</v>
      </c>
      <c r="M18" s="99">
        <v>546</v>
      </c>
      <c r="N18" s="99">
        <v>283</v>
      </c>
      <c r="O18" s="99">
        <v>115</v>
      </c>
      <c r="P18" s="159">
        <v>115</v>
      </c>
      <c r="Q18" s="99">
        <v>16</v>
      </c>
      <c r="R18" s="99">
        <v>30</v>
      </c>
      <c r="S18" s="99">
        <v>22</v>
      </c>
      <c r="T18" s="99">
        <v>20</v>
      </c>
      <c r="U18" s="99" t="s">
        <v>761</v>
      </c>
      <c r="V18" s="99">
        <v>12</v>
      </c>
      <c r="W18" s="99">
        <v>26</v>
      </c>
      <c r="X18" s="99">
        <v>18</v>
      </c>
      <c r="Y18" s="99">
        <v>54</v>
      </c>
      <c r="Z18" s="99">
        <v>60</v>
      </c>
      <c r="AA18" s="99" t="s">
        <v>761</v>
      </c>
      <c r="AB18" s="99" t="s">
        <v>761</v>
      </c>
      <c r="AC18" s="99" t="s">
        <v>761</v>
      </c>
      <c r="AD18" s="98" t="s">
        <v>427</v>
      </c>
      <c r="AE18" s="100">
        <v>0.1706006076186025</v>
      </c>
      <c r="AF18" s="100">
        <v>0.13</v>
      </c>
      <c r="AG18" s="98">
        <v>420.6590324842253</v>
      </c>
      <c r="AH18" s="98">
        <v>198.64454311755082</v>
      </c>
      <c r="AI18" s="100">
        <v>0.016</v>
      </c>
      <c r="AJ18" s="100">
        <v>0.673993</v>
      </c>
      <c r="AK18" s="100" t="s">
        <v>761</v>
      </c>
      <c r="AL18" s="100">
        <v>0.716961</v>
      </c>
      <c r="AM18" s="100">
        <v>0.545455</v>
      </c>
      <c r="AN18" s="100">
        <v>0.581109</v>
      </c>
      <c r="AO18" s="98">
        <v>1343.7719093246085</v>
      </c>
      <c r="AP18" s="158">
        <v>0.7159612274</v>
      </c>
      <c r="AQ18" s="100">
        <v>0.1391304347826087</v>
      </c>
      <c r="AR18" s="100">
        <v>0.5333333333333333</v>
      </c>
      <c r="AS18" s="98">
        <v>257.0694087403599</v>
      </c>
      <c r="AT18" s="98">
        <v>233.69946249123626</v>
      </c>
      <c r="AU18" s="98" t="s">
        <v>761</v>
      </c>
      <c r="AV18" s="98">
        <v>140.21967749474177</v>
      </c>
      <c r="AW18" s="98">
        <v>303.80930123860713</v>
      </c>
      <c r="AX18" s="98">
        <v>210.32951624211265</v>
      </c>
      <c r="AY18" s="98">
        <v>630.988548726338</v>
      </c>
      <c r="AZ18" s="98">
        <v>701.0983874737088</v>
      </c>
      <c r="BA18" s="100" t="s">
        <v>761</v>
      </c>
      <c r="BB18" s="100" t="s">
        <v>761</v>
      </c>
      <c r="BC18" s="100" t="s">
        <v>761</v>
      </c>
      <c r="BD18" s="158">
        <v>0.5910994339</v>
      </c>
      <c r="BE18" s="158">
        <v>0.8594030762</v>
      </c>
      <c r="BF18" s="162">
        <v>1092</v>
      </c>
      <c r="BG18" s="162" t="s">
        <v>761</v>
      </c>
      <c r="BH18" s="162">
        <v>1922</v>
      </c>
      <c r="BI18" s="162">
        <v>1001</v>
      </c>
      <c r="BJ18" s="162">
        <v>487</v>
      </c>
      <c r="BK18" s="97"/>
      <c r="BL18" s="97"/>
      <c r="BM18" s="97"/>
      <c r="BN18" s="97"/>
    </row>
    <row r="19" spans="1:66" ht="12.75">
      <c r="A19" s="79" t="s">
        <v>693</v>
      </c>
      <c r="B19" s="79" t="s">
        <v>363</v>
      </c>
      <c r="C19" s="79" t="s">
        <v>256</v>
      </c>
      <c r="D19" s="99">
        <v>4407</v>
      </c>
      <c r="E19" s="99">
        <v>810</v>
      </c>
      <c r="F19" s="99" t="s">
        <v>449</v>
      </c>
      <c r="G19" s="99">
        <v>21</v>
      </c>
      <c r="H19" s="99">
        <v>11</v>
      </c>
      <c r="I19" s="99">
        <v>68</v>
      </c>
      <c r="J19" s="99">
        <v>379</v>
      </c>
      <c r="K19" s="99" t="s">
        <v>761</v>
      </c>
      <c r="L19" s="99">
        <v>798</v>
      </c>
      <c r="M19" s="99">
        <v>298</v>
      </c>
      <c r="N19" s="99">
        <v>143</v>
      </c>
      <c r="O19" s="99">
        <v>62</v>
      </c>
      <c r="P19" s="159">
        <v>62</v>
      </c>
      <c r="Q19" s="99">
        <v>10</v>
      </c>
      <c r="R19" s="99">
        <v>11</v>
      </c>
      <c r="S19" s="99">
        <v>13</v>
      </c>
      <c r="T19" s="99">
        <v>6</v>
      </c>
      <c r="U19" s="99" t="s">
        <v>761</v>
      </c>
      <c r="V19" s="99">
        <v>10</v>
      </c>
      <c r="W19" s="99">
        <v>16</v>
      </c>
      <c r="X19" s="99">
        <v>12</v>
      </c>
      <c r="Y19" s="99">
        <v>46</v>
      </c>
      <c r="Z19" s="99">
        <v>17</v>
      </c>
      <c r="AA19" s="99" t="s">
        <v>761</v>
      </c>
      <c r="AB19" s="99" t="s">
        <v>761</v>
      </c>
      <c r="AC19" s="99" t="s">
        <v>761</v>
      </c>
      <c r="AD19" s="98" t="s">
        <v>427</v>
      </c>
      <c r="AE19" s="100">
        <v>0.18379850238257317</v>
      </c>
      <c r="AF19" s="100">
        <v>0.1</v>
      </c>
      <c r="AG19" s="98">
        <v>476.5146358066712</v>
      </c>
      <c r="AH19" s="98">
        <v>249.60290447016112</v>
      </c>
      <c r="AI19" s="100">
        <v>0.015</v>
      </c>
      <c r="AJ19" s="100">
        <v>0.705773</v>
      </c>
      <c r="AK19" s="100" t="s">
        <v>761</v>
      </c>
      <c r="AL19" s="100">
        <v>0.765835</v>
      </c>
      <c r="AM19" s="100">
        <v>0.567619</v>
      </c>
      <c r="AN19" s="100">
        <v>0.608511</v>
      </c>
      <c r="AO19" s="98">
        <v>1406.8527342863626</v>
      </c>
      <c r="AP19" s="158">
        <v>0.7150261688</v>
      </c>
      <c r="AQ19" s="100">
        <v>0.16129032258064516</v>
      </c>
      <c r="AR19" s="100">
        <v>0.9090909090909091</v>
      </c>
      <c r="AS19" s="98">
        <v>294.9852507374631</v>
      </c>
      <c r="AT19" s="98">
        <v>136.14703880190606</v>
      </c>
      <c r="AU19" s="98" t="s">
        <v>761</v>
      </c>
      <c r="AV19" s="98">
        <v>226.9117313365101</v>
      </c>
      <c r="AW19" s="98">
        <v>363.05877013841615</v>
      </c>
      <c r="AX19" s="98">
        <v>272.2940776038121</v>
      </c>
      <c r="AY19" s="98">
        <v>1043.7939641479466</v>
      </c>
      <c r="AZ19" s="98">
        <v>385.7499432720672</v>
      </c>
      <c r="BA19" s="100" t="s">
        <v>761</v>
      </c>
      <c r="BB19" s="100" t="s">
        <v>761</v>
      </c>
      <c r="BC19" s="100" t="s">
        <v>761</v>
      </c>
      <c r="BD19" s="158">
        <v>0.5482064819</v>
      </c>
      <c r="BE19" s="158">
        <v>0.9166313171</v>
      </c>
      <c r="BF19" s="162">
        <v>537</v>
      </c>
      <c r="BG19" s="162" t="s">
        <v>761</v>
      </c>
      <c r="BH19" s="162">
        <v>1042</v>
      </c>
      <c r="BI19" s="162">
        <v>525</v>
      </c>
      <c r="BJ19" s="162">
        <v>235</v>
      </c>
      <c r="BK19" s="97"/>
      <c r="BL19" s="97"/>
      <c r="BM19" s="97"/>
      <c r="BN19" s="97"/>
    </row>
    <row r="20" spans="1:66" ht="12.75">
      <c r="A20" s="79" t="s">
        <v>732</v>
      </c>
      <c r="B20" s="79" t="s">
        <v>404</v>
      </c>
      <c r="C20" s="79" t="s">
        <v>256</v>
      </c>
      <c r="D20" s="99">
        <v>9865</v>
      </c>
      <c r="E20" s="99">
        <v>2128</v>
      </c>
      <c r="F20" s="99" t="s">
        <v>451</v>
      </c>
      <c r="G20" s="99">
        <v>53</v>
      </c>
      <c r="H20" s="99">
        <v>26</v>
      </c>
      <c r="I20" s="99">
        <v>218</v>
      </c>
      <c r="J20" s="99">
        <v>994</v>
      </c>
      <c r="K20" s="99">
        <v>13</v>
      </c>
      <c r="L20" s="99">
        <v>1922</v>
      </c>
      <c r="M20" s="99">
        <v>822</v>
      </c>
      <c r="N20" s="99">
        <v>393</v>
      </c>
      <c r="O20" s="99">
        <v>204</v>
      </c>
      <c r="P20" s="159">
        <v>204</v>
      </c>
      <c r="Q20" s="99">
        <v>26</v>
      </c>
      <c r="R20" s="99">
        <v>41</v>
      </c>
      <c r="S20" s="99">
        <v>46</v>
      </c>
      <c r="T20" s="99">
        <v>8</v>
      </c>
      <c r="U20" s="99" t="s">
        <v>761</v>
      </c>
      <c r="V20" s="99">
        <v>60</v>
      </c>
      <c r="W20" s="99">
        <v>62</v>
      </c>
      <c r="X20" s="99">
        <v>29</v>
      </c>
      <c r="Y20" s="99">
        <v>82</v>
      </c>
      <c r="Z20" s="99">
        <v>64</v>
      </c>
      <c r="AA20" s="99" t="s">
        <v>761</v>
      </c>
      <c r="AB20" s="99" t="s">
        <v>761</v>
      </c>
      <c r="AC20" s="99" t="s">
        <v>761</v>
      </c>
      <c r="AD20" s="98" t="s">
        <v>427</v>
      </c>
      <c r="AE20" s="100">
        <v>0.21571211353269135</v>
      </c>
      <c r="AF20" s="100">
        <v>0.06</v>
      </c>
      <c r="AG20" s="98">
        <v>537.2529143436391</v>
      </c>
      <c r="AH20" s="98">
        <v>263.55803345159654</v>
      </c>
      <c r="AI20" s="100">
        <v>0.022000000000000002</v>
      </c>
      <c r="AJ20" s="100">
        <v>0.753601</v>
      </c>
      <c r="AK20" s="100">
        <v>0.65</v>
      </c>
      <c r="AL20" s="100">
        <v>0.834564</v>
      </c>
      <c r="AM20" s="100">
        <v>0.645719</v>
      </c>
      <c r="AN20" s="100">
        <v>0.675258</v>
      </c>
      <c r="AO20" s="98">
        <v>2067.9168778509884</v>
      </c>
      <c r="AP20" s="158">
        <v>0.9749349213</v>
      </c>
      <c r="AQ20" s="100">
        <v>0.12745098039215685</v>
      </c>
      <c r="AR20" s="100">
        <v>0.6341463414634146</v>
      </c>
      <c r="AS20" s="98">
        <v>466.294982260517</v>
      </c>
      <c r="AT20" s="98">
        <v>81.09477952356816</v>
      </c>
      <c r="AU20" s="98" t="s">
        <v>761</v>
      </c>
      <c r="AV20" s="98">
        <v>608.2108464267612</v>
      </c>
      <c r="AW20" s="98">
        <v>628.4845413076533</v>
      </c>
      <c r="AX20" s="98">
        <v>293.9685757729346</v>
      </c>
      <c r="AY20" s="98">
        <v>831.2214901165737</v>
      </c>
      <c r="AZ20" s="98">
        <v>648.7582361885453</v>
      </c>
      <c r="BA20" s="100" t="s">
        <v>761</v>
      </c>
      <c r="BB20" s="100" t="s">
        <v>761</v>
      </c>
      <c r="BC20" s="100" t="s">
        <v>761</v>
      </c>
      <c r="BD20" s="158">
        <v>0.8457319641</v>
      </c>
      <c r="BE20" s="158">
        <v>1.118294449</v>
      </c>
      <c r="BF20" s="162">
        <v>1319</v>
      </c>
      <c r="BG20" s="162">
        <v>20</v>
      </c>
      <c r="BH20" s="162">
        <v>2303</v>
      </c>
      <c r="BI20" s="162">
        <v>1273</v>
      </c>
      <c r="BJ20" s="162">
        <v>582</v>
      </c>
      <c r="BK20" s="97"/>
      <c r="BL20" s="97"/>
      <c r="BM20" s="97"/>
      <c r="BN20" s="97"/>
    </row>
    <row r="21" spans="1:66" ht="12.75">
      <c r="A21" s="79" t="s">
        <v>688</v>
      </c>
      <c r="B21" s="79" t="s">
        <v>358</v>
      </c>
      <c r="C21" s="79" t="s">
        <v>256</v>
      </c>
      <c r="D21" s="99">
        <v>7958</v>
      </c>
      <c r="E21" s="99">
        <v>1250</v>
      </c>
      <c r="F21" s="99" t="s">
        <v>450</v>
      </c>
      <c r="G21" s="99">
        <v>39</v>
      </c>
      <c r="H21" s="99">
        <v>26</v>
      </c>
      <c r="I21" s="99">
        <v>126</v>
      </c>
      <c r="J21" s="99">
        <v>681</v>
      </c>
      <c r="K21" s="99" t="s">
        <v>761</v>
      </c>
      <c r="L21" s="99">
        <v>1506</v>
      </c>
      <c r="M21" s="99">
        <v>484</v>
      </c>
      <c r="N21" s="99">
        <v>253</v>
      </c>
      <c r="O21" s="99">
        <v>167</v>
      </c>
      <c r="P21" s="159">
        <v>167</v>
      </c>
      <c r="Q21" s="99">
        <v>21</v>
      </c>
      <c r="R21" s="99">
        <v>28</v>
      </c>
      <c r="S21" s="99">
        <v>26</v>
      </c>
      <c r="T21" s="99">
        <v>24</v>
      </c>
      <c r="U21" s="99">
        <v>8</v>
      </c>
      <c r="V21" s="99">
        <v>32</v>
      </c>
      <c r="W21" s="99">
        <v>38</v>
      </c>
      <c r="X21" s="99">
        <v>16</v>
      </c>
      <c r="Y21" s="99">
        <v>76</v>
      </c>
      <c r="Z21" s="99">
        <v>60</v>
      </c>
      <c r="AA21" s="99" t="s">
        <v>761</v>
      </c>
      <c r="AB21" s="99" t="s">
        <v>761</v>
      </c>
      <c r="AC21" s="99" t="s">
        <v>761</v>
      </c>
      <c r="AD21" s="98" t="s">
        <v>427</v>
      </c>
      <c r="AE21" s="100">
        <v>0.15707464186981654</v>
      </c>
      <c r="AF21" s="100">
        <v>0.13</v>
      </c>
      <c r="AG21" s="98">
        <v>490.0728826338276</v>
      </c>
      <c r="AH21" s="98">
        <v>326.7152550892184</v>
      </c>
      <c r="AI21" s="100">
        <v>0.016</v>
      </c>
      <c r="AJ21" s="100">
        <v>0.676266</v>
      </c>
      <c r="AK21" s="100" t="s">
        <v>761</v>
      </c>
      <c r="AL21" s="100">
        <v>0.756784</v>
      </c>
      <c r="AM21" s="100">
        <v>0.581731</v>
      </c>
      <c r="AN21" s="100">
        <v>0.635678</v>
      </c>
      <c r="AO21" s="98">
        <v>2098.517215380749</v>
      </c>
      <c r="AP21" s="158">
        <v>1.165764236</v>
      </c>
      <c r="AQ21" s="100">
        <v>0.12574850299401197</v>
      </c>
      <c r="AR21" s="100">
        <v>0.75</v>
      </c>
      <c r="AS21" s="98">
        <v>326.7152550892184</v>
      </c>
      <c r="AT21" s="98">
        <v>301.58331239004775</v>
      </c>
      <c r="AU21" s="98">
        <v>100.52777079668259</v>
      </c>
      <c r="AV21" s="98">
        <v>402.11108318673035</v>
      </c>
      <c r="AW21" s="98">
        <v>477.5069112842423</v>
      </c>
      <c r="AX21" s="98">
        <v>201.05554159336518</v>
      </c>
      <c r="AY21" s="98">
        <v>955.0138225684846</v>
      </c>
      <c r="AZ21" s="98">
        <v>753.9582809751194</v>
      </c>
      <c r="BA21" s="100" t="s">
        <v>761</v>
      </c>
      <c r="BB21" s="100" t="s">
        <v>761</v>
      </c>
      <c r="BC21" s="100" t="s">
        <v>761</v>
      </c>
      <c r="BD21" s="158">
        <v>0.9956584167</v>
      </c>
      <c r="BE21" s="158">
        <v>1.35659729</v>
      </c>
      <c r="BF21" s="162">
        <v>1007</v>
      </c>
      <c r="BG21" s="162" t="s">
        <v>761</v>
      </c>
      <c r="BH21" s="162">
        <v>1990</v>
      </c>
      <c r="BI21" s="162">
        <v>832</v>
      </c>
      <c r="BJ21" s="162">
        <v>398</v>
      </c>
      <c r="BK21" s="97"/>
      <c r="BL21" s="97"/>
      <c r="BM21" s="97"/>
      <c r="BN21" s="97"/>
    </row>
    <row r="22" spans="1:66" ht="12.75">
      <c r="A22" s="79" t="s">
        <v>720</v>
      </c>
      <c r="B22" s="79" t="s">
        <v>392</v>
      </c>
      <c r="C22" s="79" t="s">
        <v>256</v>
      </c>
      <c r="D22" s="99">
        <v>3337</v>
      </c>
      <c r="E22" s="99">
        <v>347</v>
      </c>
      <c r="F22" s="99" t="s">
        <v>450</v>
      </c>
      <c r="G22" s="99">
        <v>12</v>
      </c>
      <c r="H22" s="99">
        <v>9</v>
      </c>
      <c r="I22" s="99">
        <v>49</v>
      </c>
      <c r="J22" s="99">
        <v>277</v>
      </c>
      <c r="K22" s="99">
        <v>270</v>
      </c>
      <c r="L22" s="99">
        <v>704</v>
      </c>
      <c r="M22" s="99">
        <v>170</v>
      </c>
      <c r="N22" s="99">
        <v>82</v>
      </c>
      <c r="O22" s="99">
        <v>37</v>
      </c>
      <c r="P22" s="159">
        <v>37</v>
      </c>
      <c r="Q22" s="99" t="s">
        <v>761</v>
      </c>
      <c r="R22" s="99">
        <v>16</v>
      </c>
      <c r="S22" s="99">
        <v>11</v>
      </c>
      <c r="T22" s="99" t="s">
        <v>761</v>
      </c>
      <c r="U22" s="99" t="s">
        <v>761</v>
      </c>
      <c r="V22" s="99">
        <v>7</v>
      </c>
      <c r="W22" s="99">
        <v>17</v>
      </c>
      <c r="X22" s="99">
        <v>7</v>
      </c>
      <c r="Y22" s="99">
        <v>18</v>
      </c>
      <c r="Z22" s="99">
        <v>19</v>
      </c>
      <c r="AA22" s="99" t="s">
        <v>761</v>
      </c>
      <c r="AB22" s="99" t="s">
        <v>761</v>
      </c>
      <c r="AC22" s="99" t="s">
        <v>761</v>
      </c>
      <c r="AD22" s="98" t="s">
        <v>427</v>
      </c>
      <c r="AE22" s="100">
        <v>0.10398561582259515</v>
      </c>
      <c r="AF22" s="100">
        <v>0.13</v>
      </c>
      <c r="AG22" s="98">
        <v>359.6044351213665</v>
      </c>
      <c r="AH22" s="98">
        <v>269.7033263410249</v>
      </c>
      <c r="AI22" s="100">
        <v>0.015</v>
      </c>
      <c r="AJ22" s="100">
        <v>0.769444</v>
      </c>
      <c r="AK22" s="100">
        <v>0.784884</v>
      </c>
      <c r="AL22" s="100">
        <v>0.761905</v>
      </c>
      <c r="AM22" s="100">
        <v>0.544872</v>
      </c>
      <c r="AN22" s="100">
        <v>0.656</v>
      </c>
      <c r="AO22" s="98">
        <v>1108.7803416242134</v>
      </c>
      <c r="AP22" s="158">
        <v>0.6981328582999999</v>
      </c>
      <c r="AQ22" s="100" t="s">
        <v>761</v>
      </c>
      <c r="AR22" s="100" t="s">
        <v>761</v>
      </c>
      <c r="AS22" s="98">
        <v>329.6373988612526</v>
      </c>
      <c r="AT22" s="98" t="s">
        <v>761</v>
      </c>
      <c r="AU22" s="98" t="s">
        <v>761</v>
      </c>
      <c r="AV22" s="98">
        <v>209.76925382079713</v>
      </c>
      <c r="AW22" s="98">
        <v>509.43961642193585</v>
      </c>
      <c r="AX22" s="98">
        <v>209.76925382079713</v>
      </c>
      <c r="AY22" s="98">
        <v>539.4066526820498</v>
      </c>
      <c r="AZ22" s="98">
        <v>569.3736889421637</v>
      </c>
      <c r="BA22" s="100" t="s">
        <v>761</v>
      </c>
      <c r="BB22" s="100" t="s">
        <v>761</v>
      </c>
      <c r="BC22" s="100" t="s">
        <v>761</v>
      </c>
      <c r="BD22" s="158">
        <v>0.4915499878</v>
      </c>
      <c r="BE22" s="158">
        <v>0.9622842407000001</v>
      </c>
      <c r="BF22" s="162">
        <v>360</v>
      </c>
      <c r="BG22" s="162">
        <v>344</v>
      </c>
      <c r="BH22" s="162">
        <v>924</v>
      </c>
      <c r="BI22" s="162">
        <v>312</v>
      </c>
      <c r="BJ22" s="162">
        <v>125</v>
      </c>
      <c r="BK22" s="97"/>
      <c r="BL22" s="97"/>
      <c r="BM22" s="97"/>
      <c r="BN22" s="97"/>
    </row>
    <row r="23" spans="1:66" ht="12.75">
      <c r="A23" s="79" t="s">
        <v>666</v>
      </c>
      <c r="B23" s="79" t="s">
        <v>336</v>
      </c>
      <c r="C23" s="79" t="s">
        <v>256</v>
      </c>
      <c r="D23" s="99">
        <v>4609</v>
      </c>
      <c r="E23" s="99">
        <v>984</v>
      </c>
      <c r="F23" s="99" t="s">
        <v>449</v>
      </c>
      <c r="G23" s="99">
        <v>26</v>
      </c>
      <c r="H23" s="99">
        <v>14</v>
      </c>
      <c r="I23" s="99">
        <v>64</v>
      </c>
      <c r="J23" s="99">
        <v>356</v>
      </c>
      <c r="K23" s="99" t="s">
        <v>761</v>
      </c>
      <c r="L23" s="99">
        <v>737</v>
      </c>
      <c r="M23" s="99">
        <v>272</v>
      </c>
      <c r="N23" s="99">
        <v>144</v>
      </c>
      <c r="O23" s="99">
        <v>47</v>
      </c>
      <c r="P23" s="159">
        <v>47</v>
      </c>
      <c r="Q23" s="99" t="s">
        <v>761</v>
      </c>
      <c r="R23" s="99">
        <v>9</v>
      </c>
      <c r="S23" s="99">
        <v>12</v>
      </c>
      <c r="T23" s="99">
        <v>7</v>
      </c>
      <c r="U23" s="99" t="s">
        <v>761</v>
      </c>
      <c r="V23" s="99">
        <v>7</v>
      </c>
      <c r="W23" s="99">
        <v>22</v>
      </c>
      <c r="X23" s="99">
        <v>25</v>
      </c>
      <c r="Y23" s="99">
        <v>55</v>
      </c>
      <c r="Z23" s="99">
        <v>28</v>
      </c>
      <c r="AA23" s="99" t="s">
        <v>761</v>
      </c>
      <c r="AB23" s="99" t="s">
        <v>761</v>
      </c>
      <c r="AC23" s="99" t="s">
        <v>761</v>
      </c>
      <c r="AD23" s="98" t="s">
        <v>427</v>
      </c>
      <c r="AE23" s="100">
        <v>0.2134953352137123</v>
      </c>
      <c r="AF23" s="100">
        <v>0.11</v>
      </c>
      <c r="AG23" s="98">
        <v>564.1136906053374</v>
      </c>
      <c r="AH23" s="98">
        <v>303.7535257105663</v>
      </c>
      <c r="AI23" s="100">
        <v>0.013999999999999999</v>
      </c>
      <c r="AJ23" s="100">
        <v>0.643761</v>
      </c>
      <c r="AK23" s="100" t="s">
        <v>761</v>
      </c>
      <c r="AL23" s="100">
        <v>0.736264</v>
      </c>
      <c r="AM23" s="100">
        <v>0.504638</v>
      </c>
      <c r="AN23" s="100">
        <v>0.592593</v>
      </c>
      <c r="AO23" s="98">
        <v>1019.7439791711868</v>
      </c>
      <c r="AP23" s="158">
        <v>0.4887578201</v>
      </c>
      <c r="AQ23" s="100" t="s">
        <v>761</v>
      </c>
      <c r="AR23" s="100" t="s">
        <v>761</v>
      </c>
      <c r="AS23" s="98">
        <v>260.3601648947711</v>
      </c>
      <c r="AT23" s="98">
        <v>151.87676285528315</v>
      </c>
      <c r="AU23" s="98" t="s">
        <v>761</v>
      </c>
      <c r="AV23" s="98">
        <v>151.87676285528315</v>
      </c>
      <c r="AW23" s="98">
        <v>477.326968973747</v>
      </c>
      <c r="AX23" s="98">
        <v>542.4170101974398</v>
      </c>
      <c r="AY23" s="98">
        <v>1193.3174224343675</v>
      </c>
      <c r="AZ23" s="98">
        <v>607.5070514211326</v>
      </c>
      <c r="BA23" s="100" t="s">
        <v>761</v>
      </c>
      <c r="BB23" s="100" t="s">
        <v>761</v>
      </c>
      <c r="BC23" s="100" t="s">
        <v>761</v>
      </c>
      <c r="BD23" s="158">
        <v>0.3591208649</v>
      </c>
      <c r="BE23" s="158">
        <v>0.6499443053999999</v>
      </c>
      <c r="BF23" s="162">
        <v>553</v>
      </c>
      <c r="BG23" s="162" t="s">
        <v>761</v>
      </c>
      <c r="BH23" s="162">
        <v>1001</v>
      </c>
      <c r="BI23" s="162">
        <v>539</v>
      </c>
      <c r="BJ23" s="162">
        <v>243</v>
      </c>
      <c r="BK23" s="97"/>
      <c r="BL23" s="97"/>
      <c r="BM23" s="97"/>
      <c r="BN23" s="97"/>
    </row>
    <row r="24" spans="1:66" ht="12.75">
      <c r="A24" s="79" t="s">
        <v>630</v>
      </c>
      <c r="B24" s="79" t="s">
        <v>299</v>
      </c>
      <c r="C24" s="79" t="s">
        <v>256</v>
      </c>
      <c r="D24" s="99">
        <v>14289</v>
      </c>
      <c r="E24" s="99">
        <v>3493</v>
      </c>
      <c r="F24" s="99" t="s">
        <v>451</v>
      </c>
      <c r="G24" s="99">
        <v>91</v>
      </c>
      <c r="H24" s="99">
        <v>46</v>
      </c>
      <c r="I24" s="99">
        <v>310</v>
      </c>
      <c r="J24" s="99">
        <v>1461</v>
      </c>
      <c r="K24" s="99">
        <v>14</v>
      </c>
      <c r="L24" s="99">
        <v>2395</v>
      </c>
      <c r="M24" s="99">
        <v>1256</v>
      </c>
      <c r="N24" s="99">
        <v>618</v>
      </c>
      <c r="O24" s="99">
        <v>416</v>
      </c>
      <c r="P24" s="159">
        <v>416</v>
      </c>
      <c r="Q24" s="99">
        <v>58</v>
      </c>
      <c r="R24" s="99">
        <v>98</v>
      </c>
      <c r="S24" s="99">
        <v>84</v>
      </c>
      <c r="T24" s="99">
        <v>53</v>
      </c>
      <c r="U24" s="99">
        <v>9</v>
      </c>
      <c r="V24" s="99">
        <v>74</v>
      </c>
      <c r="W24" s="99">
        <v>47</v>
      </c>
      <c r="X24" s="99">
        <v>16</v>
      </c>
      <c r="Y24" s="99">
        <v>135</v>
      </c>
      <c r="Z24" s="99">
        <v>127</v>
      </c>
      <c r="AA24" s="99" t="s">
        <v>761</v>
      </c>
      <c r="AB24" s="99" t="s">
        <v>761</v>
      </c>
      <c r="AC24" s="99" t="s">
        <v>761</v>
      </c>
      <c r="AD24" s="98" t="s">
        <v>427</v>
      </c>
      <c r="AE24" s="100">
        <v>0.24445377563160473</v>
      </c>
      <c r="AF24" s="100">
        <v>0.09</v>
      </c>
      <c r="AG24" s="98">
        <v>636.8535236895514</v>
      </c>
      <c r="AH24" s="98">
        <v>321.92595702988314</v>
      </c>
      <c r="AI24" s="100">
        <v>0.022000000000000002</v>
      </c>
      <c r="AJ24" s="100">
        <v>0.718996</v>
      </c>
      <c r="AK24" s="100">
        <v>0.583333</v>
      </c>
      <c r="AL24" s="100">
        <v>0.74402</v>
      </c>
      <c r="AM24" s="100">
        <v>0.634664</v>
      </c>
      <c r="AN24" s="100">
        <v>0.657447</v>
      </c>
      <c r="AO24" s="98">
        <v>2911.330394009378</v>
      </c>
      <c r="AP24" s="158">
        <v>1.3064608759999998</v>
      </c>
      <c r="AQ24" s="100">
        <v>0.13942307692307693</v>
      </c>
      <c r="AR24" s="100">
        <v>0.5918367346938775</v>
      </c>
      <c r="AS24" s="98">
        <v>587.8647910980475</v>
      </c>
      <c r="AT24" s="98">
        <v>370.9146896213871</v>
      </c>
      <c r="AU24" s="98">
        <v>62.98551333193365</v>
      </c>
      <c r="AV24" s="98">
        <v>517.880887395899</v>
      </c>
      <c r="AW24" s="98">
        <v>328.924347400098</v>
      </c>
      <c r="AX24" s="98">
        <v>111.9742459234376</v>
      </c>
      <c r="AY24" s="98">
        <v>944.7826999790049</v>
      </c>
      <c r="AZ24" s="98">
        <v>888.7955770172861</v>
      </c>
      <c r="BA24" s="100" t="s">
        <v>761</v>
      </c>
      <c r="BB24" s="100" t="s">
        <v>761</v>
      </c>
      <c r="BC24" s="100" t="s">
        <v>761</v>
      </c>
      <c r="BD24" s="158">
        <v>1.183914261</v>
      </c>
      <c r="BE24" s="158">
        <v>1.43824646</v>
      </c>
      <c r="BF24" s="162">
        <v>2032</v>
      </c>
      <c r="BG24" s="162">
        <v>24</v>
      </c>
      <c r="BH24" s="162">
        <v>3219</v>
      </c>
      <c r="BI24" s="162">
        <v>1979</v>
      </c>
      <c r="BJ24" s="162">
        <v>940</v>
      </c>
      <c r="BK24" s="97"/>
      <c r="BL24" s="97"/>
      <c r="BM24" s="97"/>
      <c r="BN24" s="97"/>
    </row>
    <row r="25" spans="1:66" ht="12.75">
      <c r="A25" s="79" t="s">
        <v>629</v>
      </c>
      <c r="B25" s="79" t="s">
        <v>298</v>
      </c>
      <c r="C25" s="79" t="s">
        <v>256</v>
      </c>
      <c r="D25" s="99">
        <v>9917</v>
      </c>
      <c r="E25" s="99">
        <v>1690</v>
      </c>
      <c r="F25" s="99" t="s">
        <v>451</v>
      </c>
      <c r="G25" s="99">
        <v>38</v>
      </c>
      <c r="H25" s="99">
        <v>28</v>
      </c>
      <c r="I25" s="99">
        <v>120</v>
      </c>
      <c r="J25" s="99">
        <v>984</v>
      </c>
      <c r="K25" s="99">
        <v>20</v>
      </c>
      <c r="L25" s="99">
        <v>2048</v>
      </c>
      <c r="M25" s="99">
        <v>739</v>
      </c>
      <c r="N25" s="99">
        <v>317</v>
      </c>
      <c r="O25" s="99">
        <v>174</v>
      </c>
      <c r="P25" s="159">
        <v>174</v>
      </c>
      <c r="Q25" s="99">
        <v>19</v>
      </c>
      <c r="R25" s="99">
        <v>43</v>
      </c>
      <c r="S25" s="99">
        <v>36</v>
      </c>
      <c r="T25" s="99">
        <v>25</v>
      </c>
      <c r="U25" s="99">
        <v>9</v>
      </c>
      <c r="V25" s="99">
        <v>49</v>
      </c>
      <c r="W25" s="99">
        <v>57</v>
      </c>
      <c r="X25" s="99">
        <v>65</v>
      </c>
      <c r="Y25" s="99">
        <v>117</v>
      </c>
      <c r="Z25" s="99">
        <v>73</v>
      </c>
      <c r="AA25" s="99" t="s">
        <v>761</v>
      </c>
      <c r="AB25" s="99" t="s">
        <v>761</v>
      </c>
      <c r="AC25" s="99" t="s">
        <v>761</v>
      </c>
      <c r="AD25" s="98" t="s">
        <v>427</v>
      </c>
      <c r="AE25" s="100">
        <v>0.17041443985076132</v>
      </c>
      <c r="AF25" s="100">
        <v>0.08</v>
      </c>
      <c r="AG25" s="98">
        <v>383.1803972975698</v>
      </c>
      <c r="AH25" s="98">
        <v>282.3434506403146</v>
      </c>
      <c r="AI25" s="100">
        <v>0.012</v>
      </c>
      <c r="AJ25" s="100">
        <v>0.766355</v>
      </c>
      <c r="AK25" s="100">
        <v>0.8</v>
      </c>
      <c r="AL25" s="100">
        <v>0.8192</v>
      </c>
      <c r="AM25" s="100">
        <v>0.601302</v>
      </c>
      <c r="AN25" s="100">
        <v>0.652263</v>
      </c>
      <c r="AO25" s="98">
        <v>1754.562871836241</v>
      </c>
      <c r="AP25" s="158">
        <v>0.8981121063</v>
      </c>
      <c r="AQ25" s="100">
        <v>0.10919540229885058</v>
      </c>
      <c r="AR25" s="100">
        <v>0.4418604651162791</v>
      </c>
      <c r="AS25" s="98">
        <v>363.0130079661188</v>
      </c>
      <c r="AT25" s="98">
        <v>252.09236664313804</v>
      </c>
      <c r="AU25" s="98">
        <v>90.7532519915297</v>
      </c>
      <c r="AV25" s="98">
        <v>494.1010386205506</v>
      </c>
      <c r="AW25" s="98">
        <v>574.7705959463548</v>
      </c>
      <c r="AX25" s="98">
        <v>655.4401532721589</v>
      </c>
      <c r="AY25" s="98">
        <v>1179.792275889886</v>
      </c>
      <c r="AZ25" s="98">
        <v>736.109710597963</v>
      </c>
      <c r="BA25" s="100" t="s">
        <v>761</v>
      </c>
      <c r="BB25" s="100" t="s">
        <v>761</v>
      </c>
      <c r="BC25" s="100" t="s">
        <v>761</v>
      </c>
      <c r="BD25" s="158">
        <v>0.7696205902</v>
      </c>
      <c r="BE25" s="158">
        <v>1.041921921</v>
      </c>
      <c r="BF25" s="162">
        <v>1284</v>
      </c>
      <c r="BG25" s="162">
        <v>25</v>
      </c>
      <c r="BH25" s="162">
        <v>2500</v>
      </c>
      <c r="BI25" s="162">
        <v>1229</v>
      </c>
      <c r="BJ25" s="162">
        <v>486</v>
      </c>
      <c r="BK25" s="97"/>
      <c r="BL25" s="97"/>
      <c r="BM25" s="97"/>
      <c r="BN25" s="97"/>
    </row>
    <row r="26" spans="1:66" ht="12.75">
      <c r="A26" s="79" t="s">
        <v>661</v>
      </c>
      <c r="B26" s="79" t="s">
        <v>331</v>
      </c>
      <c r="C26" s="79" t="s">
        <v>256</v>
      </c>
      <c r="D26" s="99">
        <v>6944</v>
      </c>
      <c r="E26" s="99">
        <v>1907</v>
      </c>
      <c r="F26" s="99" t="s">
        <v>449</v>
      </c>
      <c r="G26" s="99">
        <v>41</v>
      </c>
      <c r="H26" s="99">
        <v>17</v>
      </c>
      <c r="I26" s="99">
        <v>177</v>
      </c>
      <c r="J26" s="99">
        <v>753</v>
      </c>
      <c r="K26" s="99">
        <v>8</v>
      </c>
      <c r="L26" s="99">
        <v>1243</v>
      </c>
      <c r="M26" s="99">
        <v>663</v>
      </c>
      <c r="N26" s="99">
        <v>320</v>
      </c>
      <c r="O26" s="99">
        <v>142</v>
      </c>
      <c r="P26" s="159">
        <v>142</v>
      </c>
      <c r="Q26" s="99">
        <v>25</v>
      </c>
      <c r="R26" s="99">
        <v>53</v>
      </c>
      <c r="S26" s="99">
        <v>30</v>
      </c>
      <c r="T26" s="99" t="s">
        <v>761</v>
      </c>
      <c r="U26" s="99" t="s">
        <v>761</v>
      </c>
      <c r="V26" s="99">
        <v>64</v>
      </c>
      <c r="W26" s="99">
        <v>64</v>
      </c>
      <c r="X26" s="99">
        <v>23</v>
      </c>
      <c r="Y26" s="99">
        <v>89</v>
      </c>
      <c r="Z26" s="99">
        <v>36</v>
      </c>
      <c r="AA26" s="99" t="s">
        <v>761</v>
      </c>
      <c r="AB26" s="99" t="s">
        <v>761</v>
      </c>
      <c r="AC26" s="99" t="s">
        <v>761</v>
      </c>
      <c r="AD26" s="98" t="s">
        <v>427</v>
      </c>
      <c r="AE26" s="100">
        <v>0.2746255760368664</v>
      </c>
      <c r="AF26" s="100">
        <v>0.1</v>
      </c>
      <c r="AG26" s="98">
        <v>590.4377880184331</v>
      </c>
      <c r="AH26" s="98">
        <v>244.81566820276498</v>
      </c>
      <c r="AI26" s="100">
        <v>0.025</v>
      </c>
      <c r="AJ26" s="100">
        <v>0.703738</v>
      </c>
      <c r="AK26" s="100">
        <v>0.266667</v>
      </c>
      <c r="AL26" s="100">
        <v>0.785714</v>
      </c>
      <c r="AM26" s="100">
        <v>0.605479</v>
      </c>
      <c r="AN26" s="100">
        <v>0.655738</v>
      </c>
      <c r="AO26" s="98">
        <v>2044.930875576037</v>
      </c>
      <c r="AP26" s="158">
        <v>0.8445259857</v>
      </c>
      <c r="AQ26" s="100">
        <v>0.176056338028169</v>
      </c>
      <c r="AR26" s="100">
        <v>0.4716981132075472</v>
      </c>
      <c r="AS26" s="98">
        <v>432.02764976958525</v>
      </c>
      <c r="AT26" s="98" t="s">
        <v>761</v>
      </c>
      <c r="AU26" s="98" t="s">
        <v>761</v>
      </c>
      <c r="AV26" s="98">
        <v>921.6589861751152</v>
      </c>
      <c r="AW26" s="98">
        <v>921.6589861751152</v>
      </c>
      <c r="AX26" s="98">
        <v>331.221198156682</v>
      </c>
      <c r="AY26" s="98">
        <v>1281.6820276497697</v>
      </c>
      <c r="AZ26" s="98">
        <v>518.4331797235023</v>
      </c>
      <c r="BA26" s="100" t="s">
        <v>761</v>
      </c>
      <c r="BB26" s="100" t="s">
        <v>761</v>
      </c>
      <c r="BC26" s="100" t="s">
        <v>761</v>
      </c>
      <c r="BD26" s="158">
        <v>0.711337204</v>
      </c>
      <c r="BE26" s="158">
        <v>0.9954110718</v>
      </c>
      <c r="BF26" s="162">
        <v>1070</v>
      </c>
      <c r="BG26" s="162">
        <v>30</v>
      </c>
      <c r="BH26" s="162">
        <v>1582</v>
      </c>
      <c r="BI26" s="162">
        <v>1095</v>
      </c>
      <c r="BJ26" s="162">
        <v>488</v>
      </c>
      <c r="BK26" s="97"/>
      <c r="BL26" s="97"/>
      <c r="BM26" s="97"/>
      <c r="BN26" s="97"/>
    </row>
    <row r="27" spans="1:66" ht="12.75">
      <c r="A27" s="79" t="s">
        <v>696</v>
      </c>
      <c r="B27" s="79" t="s">
        <v>366</v>
      </c>
      <c r="C27" s="79" t="s">
        <v>256</v>
      </c>
      <c r="D27" s="99">
        <v>9375</v>
      </c>
      <c r="E27" s="99">
        <v>1489</v>
      </c>
      <c r="F27" s="99" t="s">
        <v>451</v>
      </c>
      <c r="G27" s="99">
        <v>51</v>
      </c>
      <c r="H27" s="99">
        <v>24</v>
      </c>
      <c r="I27" s="99">
        <v>148</v>
      </c>
      <c r="J27" s="99">
        <v>927</v>
      </c>
      <c r="K27" s="99">
        <v>13</v>
      </c>
      <c r="L27" s="99">
        <v>1812</v>
      </c>
      <c r="M27" s="99">
        <v>703</v>
      </c>
      <c r="N27" s="99">
        <v>303</v>
      </c>
      <c r="O27" s="99">
        <v>142</v>
      </c>
      <c r="P27" s="159">
        <v>142</v>
      </c>
      <c r="Q27" s="99">
        <v>20</v>
      </c>
      <c r="R27" s="99">
        <v>49</v>
      </c>
      <c r="S27" s="99">
        <v>31</v>
      </c>
      <c r="T27" s="99">
        <v>15</v>
      </c>
      <c r="U27" s="99" t="s">
        <v>761</v>
      </c>
      <c r="V27" s="99">
        <v>31</v>
      </c>
      <c r="W27" s="99">
        <v>73</v>
      </c>
      <c r="X27" s="99">
        <v>18</v>
      </c>
      <c r="Y27" s="99">
        <v>91</v>
      </c>
      <c r="Z27" s="99">
        <v>57</v>
      </c>
      <c r="AA27" s="99" t="s">
        <v>761</v>
      </c>
      <c r="AB27" s="99" t="s">
        <v>761</v>
      </c>
      <c r="AC27" s="99" t="s">
        <v>761</v>
      </c>
      <c r="AD27" s="98" t="s">
        <v>427</v>
      </c>
      <c r="AE27" s="100">
        <v>0.15882666666666667</v>
      </c>
      <c r="AF27" s="100">
        <v>0.06</v>
      </c>
      <c r="AG27" s="98">
        <v>544</v>
      </c>
      <c r="AH27" s="98">
        <v>256</v>
      </c>
      <c r="AI27" s="100">
        <v>0.016</v>
      </c>
      <c r="AJ27" s="100">
        <v>0.754886</v>
      </c>
      <c r="AK27" s="100">
        <v>0.565217</v>
      </c>
      <c r="AL27" s="100">
        <v>0.777015</v>
      </c>
      <c r="AM27" s="100">
        <v>0.639672</v>
      </c>
      <c r="AN27" s="100">
        <v>0.682432</v>
      </c>
      <c r="AO27" s="98">
        <v>1514.6666666666667</v>
      </c>
      <c r="AP27" s="158">
        <v>0.806118927</v>
      </c>
      <c r="AQ27" s="100">
        <v>0.14084507042253522</v>
      </c>
      <c r="AR27" s="100">
        <v>0.40816326530612246</v>
      </c>
      <c r="AS27" s="98">
        <v>330.6666666666667</v>
      </c>
      <c r="AT27" s="98">
        <v>160</v>
      </c>
      <c r="AU27" s="98" t="s">
        <v>761</v>
      </c>
      <c r="AV27" s="98">
        <v>330.6666666666667</v>
      </c>
      <c r="AW27" s="98">
        <v>778.6666666666666</v>
      </c>
      <c r="AX27" s="98">
        <v>192</v>
      </c>
      <c r="AY27" s="98">
        <v>970.6666666666666</v>
      </c>
      <c r="AZ27" s="98">
        <v>608</v>
      </c>
      <c r="BA27" s="100" t="s">
        <v>761</v>
      </c>
      <c r="BB27" s="100" t="s">
        <v>761</v>
      </c>
      <c r="BC27" s="100" t="s">
        <v>761</v>
      </c>
      <c r="BD27" s="158">
        <v>0.6789871979000001</v>
      </c>
      <c r="BE27" s="158">
        <v>0.9501421356</v>
      </c>
      <c r="BF27" s="162">
        <v>1228</v>
      </c>
      <c r="BG27" s="162">
        <v>23</v>
      </c>
      <c r="BH27" s="162">
        <v>2332</v>
      </c>
      <c r="BI27" s="162">
        <v>1099</v>
      </c>
      <c r="BJ27" s="162">
        <v>444</v>
      </c>
      <c r="BK27" s="97"/>
      <c r="BL27" s="97"/>
      <c r="BM27" s="97"/>
      <c r="BN27" s="97"/>
    </row>
    <row r="28" spans="1:66" ht="12.75">
      <c r="A28" s="79" t="s">
        <v>733</v>
      </c>
      <c r="B28" s="79" t="s">
        <v>405</v>
      </c>
      <c r="C28" s="79" t="s">
        <v>256</v>
      </c>
      <c r="D28" s="99">
        <v>10365</v>
      </c>
      <c r="E28" s="99">
        <v>866</v>
      </c>
      <c r="F28" s="99" t="s">
        <v>451</v>
      </c>
      <c r="G28" s="99">
        <v>29</v>
      </c>
      <c r="H28" s="99">
        <v>8</v>
      </c>
      <c r="I28" s="99">
        <v>139</v>
      </c>
      <c r="J28" s="99">
        <v>727</v>
      </c>
      <c r="K28" s="99">
        <v>23</v>
      </c>
      <c r="L28" s="99">
        <v>2392</v>
      </c>
      <c r="M28" s="99">
        <v>411</v>
      </c>
      <c r="N28" s="99">
        <v>204</v>
      </c>
      <c r="O28" s="99">
        <v>57</v>
      </c>
      <c r="P28" s="159">
        <v>57</v>
      </c>
      <c r="Q28" s="99">
        <v>7</v>
      </c>
      <c r="R28" s="99">
        <v>34</v>
      </c>
      <c r="S28" s="99">
        <v>20</v>
      </c>
      <c r="T28" s="99">
        <v>9</v>
      </c>
      <c r="U28" s="99" t="s">
        <v>761</v>
      </c>
      <c r="V28" s="99">
        <v>8</v>
      </c>
      <c r="W28" s="99">
        <v>51</v>
      </c>
      <c r="X28" s="99">
        <v>25</v>
      </c>
      <c r="Y28" s="99">
        <v>62</v>
      </c>
      <c r="Z28" s="99">
        <v>18</v>
      </c>
      <c r="AA28" s="99" t="s">
        <v>761</v>
      </c>
      <c r="AB28" s="99" t="s">
        <v>761</v>
      </c>
      <c r="AC28" s="99" t="s">
        <v>761</v>
      </c>
      <c r="AD28" s="98" t="s">
        <v>427</v>
      </c>
      <c r="AE28" s="100">
        <v>0.08355041003376748</v>
      </c>
      <c r="AF28" s="100">
        <v>0.06</v>
      </c>
      <c r="AG28" s="98">
        <v>279.7877472262422</v>
      </c>
      <c r="AH28" s="98">
        <v>77.18282682103232</v>
      </c>
      <c r="AI28" s="100">
        <v>0.013000000000000001</v>
      </c>
      <c r="AJ28" s="100">
        <v>0.670664</v>
      </c>
      <c r="AK28" s="100">
        <v>0.69697</v>
      </c>
      <c r="AL28" s="100">
        <v>0.808654</v>
      </c>
      <c r="AM28" s="100">
        <v>0.543651</v>
      </c>
      <c r="AN28" s="100">
        <v>0.627692</v>
      </c>
      <c r="AO28" s="98">
        <v>549.9276410998552</v>
      </c>
      <c r="AP28" s="158">
        <v>0.36005867</v>
      </c>
      <c r="AQ28" s="100">
        <v>0.12280701754385964</v>
      </c>
      <c r="AR28" s="100">
        <v>0.20588235294117646</v>
      </c>
      <c r="AS28" s="98">
        <v>192.9570670525808</v>
      </c>
      <c r="AT28" s="98">
        <v>86.83068017366136</v>
      </c>
      <c r="AU28" s="98" t="s">
        <v>761</v>
      </c>
      <c r="AV28" s="98">
        <v>77.18282682103232</v>
      </c>
      <c r="AW28" s="98">
        <v>492.04052098408107</v>
      </c>
      <c r="AX28" s="98">
        <v>241.196333815726</v>
      </c>
      <c r="AY28" s="98">
        <v>598.1669078630005</v>
      </c>
      <c r="AZ28" s="98">
        <v>173.66136034732273</v>
      </c>
      <c r="BA28" s="100" t="s">
        <v>761</v>
      </c>
      <c r="BB28" s="100" t="s">
        <v>761</v>
      </c>
      <c r="BC28" s="100" t="s">
        <v>761</v>
      </c>
      <c r="BD28" s="158">
        <v>0.27270492550000003</v>
      </c>
      <c r="BE28" s="158">
        <v>0.4664978027</v>
      </c>
      <c r="BF28" s="162">
        <v>1084</v>
      </c>
      <c r="BG28" s="162">
        <v>33</v>
      </c>
      <c r="BH28" s="162">
        <v>2958</v>
      </c>
      <c r="BI28" s="162">
        <v>756</v>
      </c>
      <c r="BJ28" s="162">
        <v>325</v>
      </c>
      <c r="BK28" s="97"/>
      <c r="BL28" s="97"/>
      <c r="BM28" s="97"/>
      <c r="BN28" s="97"/>
    </row>
    <row r="29" spans="1:66" ht="12.75">
      <c r="A29" s="79" t="s">
        <v>663</v>
      </c>
      <c r="B29" s="79" t="s">
        <v>333</v>
      </c>
      <c r="C29" s="79" t="s">
        <v>256</v>
      </c>
      <c r="D29" s="99">
        <v>5688</v>
      </c>
      <c r="E29" s="99">
        <v>807</v>
      </c>
      <c r="F29" s="99" t="s">
        <v>451</v>
      </c>
      <c r="G29" s="99">
        <v>27</v>
      </c>
      <c r="H29" s="99">
        <v>15</v>
      </c>
      <c r="I29" s="99">
        <v>95</v>
      </c>
      <c r="J29" s="99">
        <v>451</v>
      </c>
      <c r="K29" s="99">
        <v>13</v>
      </c>
      <c r="L29" s="99">
        <v>1249</v>
      </c>
      <c r="M29" s="99">
        <v>322</v>
      </c>
      <c r="N29" s="99">
        <v>159</v>
      </c>
      <c r="O29" s="99">
        <v>66</v>
      </c>
      <c r="P29" s="159">
        <v>66</v>
      </c>
      <c r="Q29" s="99">
        <v>14</v>
      </c>
      <c r="R29" s="99">
        <v>25</v>
      </c>
      <c r="S29" s="99">
        <v>16</v>
      </c>
      <c r="T29" s="99">
        <v>14</v>
      </c>
      <c r="U29" s="99" t="s">
        <v>761</v>
      </c>
      <c r="V29" s="99">
        <v>11</v>
      </c>
      <c r="W29" s="99">
        <v>36</v>
      </c>
      <c r="X29" s="99">
        <v>25</v>
      </c>
      <c r="Y29" s="99">
        <v>33</v>
      </c>
      <c r="Z29" s="99">
        <v>24</v>
      </c>
      <c r="AA29" s="99" t="s">
        <v>761</v>
      </c>
      <c r="AB29" s="99" t="s">
        <v>761</v>
      </c>
      <c r="AC29" s="99" t="s">
        <v>761</v>
      </c>
      <c r="AD29" s="98" t="s">
        <v>427</v>
      </c>
      <c r="AE29" s="100">
        <v>0.14187763713080168</v>
      </c>
      <c r="AF29" s="100">
        <v>0.05</v>
      </c>
      <c r="AG29" s="98">
        <v>474.6835443037975</v>
      </c>
      <c r="AH29" s="98">
        <v>263.71308016877634</v>
      </c>
      <c r="AI29" s="100">
        <v>0.017</v>
      </c>
      <c r="AJ29" s="100">
        <v>0.718153</v>
      </c>
      <c r="AK29" s="100">
        <v>0.590909</v>
      </c>
      <c r="AL29" s="100">
        <v>0.814742</v>
      </c>
      <c r="AM29" s="100">
        <v>0.561955</v>
      </c>
      <c r="AN29" s="100">
        <v>0.679487</v>
      </c>
      <c r="AO29" s="98">
        <v>1160.337552742616</v>
      </c>
      <c r="AP29" s="158">
        <v>0.6403114319</v>
      </c>
      <c r="AQ29" s="100">
        <v>0.21212121212121213</v>
      </c>
      <c r="AR29" s="100">
        <v>0.56</v>
      </c>
      <c r="AS29" s="98">
        <v>281.29395218002816</v>
      </c>
      <c r="AT29" s="98">
        <v>246.13220815752462</v>
      </c>
      <c r="AU29" s="98" t="s">
        <v>761</v>
      </c>
      <c r="AV29" s="98">
        <v>193.38959212376935</v>
      </c>
      <c r="AW29" s="98">
        <v>632.9113924050633</v>
      </c>
      <c r="AX29" s="98">
        <v>439.52180028129396</v>
      </c>
      <c r="AY29" s="98">
        <v>580.168776371308</v>
      </c>
      <c r="AZ29" s="98">
        <v>421.9409282700422</v>
      </c>
      <c r="BA29" s="100" t="s">
        <v>761</v>
      </c>
      <c r="BB29" s="100" t="s">
        <v>761</v>
      </c>
      <c r="BC29" s="100" t="s">
        <v>761</v>
      </c>
      <c r="BD29" s="158">
        <v>0.4952168274</v>
      </c>
      <c r="BE29" s="158">
        <v>0.8146331024</v>
      </c>
      <c r="BF29" s="162">
        <v>628</v>
      </c>
      <c r="BG29" s="162">
        <v>22</v>
      </c>
      <c r="BH29" s="162">
        <v>1533</v>
      </c>
      <c r="BI29" s="162">
        <v>573</v>
      </c>
      <c r="BJ29" s="162">
        <v>234</v>
      </c>
      <c r="BK29" s="97"/>
      <c r="BL29" s="97"/>
      <c r="BM29" s="97"/>
      <c r="BN29" s="97"/>
    </row>
    <row r="30" spans="1:66" ht="12.75">
      <c r="A30" s="79" t="s">
        <v>703</v>
      </c>
      <c r="B30" s="79" t="s">
        <v>375</v>
      </c>
      <c r="C30" s="79" t="s">
        <v>256</v>
      </c>
      <c r="D30" s="99">
        <v>11400</v>
      </c>
      <c r="E30" s="99">
        <v>2884</v>
      </c>
      <c r="F30" s="99" t="s">
        <v>451</v>
      </c>
      <c r="G30" s="99">
        <v>86</v>
      </c>
      <c r="H30" s="99">
        <v>33</v>
      </c>
      <c r="I30" s="99">
        <v>278</v>
      </c>
      <c r="J30" s="99">
        <v>1413</v>
      </c>
      <c r="K30" s="99">
        <v>20</v>
      </c>
      <c r="L30" s="99">
        <v>2042</v>
      </c>
      <c r="M30" s="99">
        <v>1223</v>
      </c>
      <c r="N30" s="99">
        <v>554</v>
      </c>
      <c r="O30" s="99">
        <v>246</v>
      </c>
      <c r="P30" s="159">
        <v>246</v>
      </c>
      <c r="Q30" s="99">
        <v>26</v>
      </c>
      <c r="R30" s="99">
        <v>59</v>
      </c>
      <c r="S30" s="99">
        <v>52</v>
      </c>
      <c r="T30" s="99">
        <v>41</v>
      </c>
      <c r="U30" s="99" t="s">
        <v>761</v>
      </c>
      <c r="V30" s="99">
        <v>48</v>
      </c>
      <c r="W30" s="99">
        <v>97</v>
      </c>
      <c r="X30" s="99">
        <v>98</v>
      </c>
      <c r="Y30" s="99">
        <v>230</v>
      </c>
      <c r="Z30" s="99">
        <v>95</v>
      </c>
      <c r="AA30" s="99" t="s">
        <v>761</v>
      </c>
      <c r="AB30" s="99" t="s">
        <v>761</v>
      </c>
      <c r="AC30" s="99" t="s">
        <v>761</v>
      </c>
      <c r="AD30" s="98" t="s">
        <v>427</v>
      </c>
      <c r="AE30" s="100">
        <v>0.25298245614035086</v>
      </c>
      <c r="AF30" s="100">
        <v>0.07</v>
      </c>
      <c r="AG30" s="98">
        <v>754.3859649122807</v>
      </c>
      <c r="AH30" s="98">
        <v>289.4736842105263</v>
      </c>
      <c r="AI30" s="100">
        <v>0.024</v>
      </c>
      <c r="AJ30" s="100">
        <v>0.764197</v>
      </c>
      <c r="AK30" s="100">
        <v>0.416667</v>
      </c>
      <c r="AL30" s="100">
        <v>0.782975</v>
      </c>
      <c r="AM30" s="100">
        <v>0.633351</v>
      </c>
      <c r="AN30" s="100">
        <v>0.703939</v>
      </c>
      <c r="AO30" s="98">
        <v>2157.8947368421054</v>
      </c>
      <c r="AP30" s="158">
        <v>0.9186615752999999</v>
      </c>
      <c r="AQ30" s="100">
        <v>0.10569105691056911</v>
      </c>
      <c r="AR30" s="100">
        <v>0.4406779661016949</v>
      </c>
      <c r="AS30" s="98">
        <v>456.140350877193</v>
      </c>
      <c r="AT30" s="98">
        <v>359.64912280701753</v>
      </c>
      <c r="AU30" s="98" t="s">
        <v>761</v>
      </c>
      <c r="AV30" s="98">
        <v>421.05263157894734</v>
      </c>
      <c r="AW30" s="98">
        <v>850.8771929824561</v>
      </c>
      <c r="AX30" s="98">
        <v>859.6491228070175</v>
      </c>
      <c r="AY30" s="98">
        <v>2017.5438596491229</v>
      </c>
      <c r="AZ30" s="98">
        <v>833.3333333333334</v>
      </c>
      <c r="BA30" s="100" t="s">
        <v>761</v>
      </c>
      <c r="BB30" s="100" t="s">
        <v>761</v>
      </c>
      <c r="BC30" s="100" t="s">
        <v>761</v>
      </c>
      <c r="BD30" s="158">
        <v>0.807440033</v>
      </c>
      <c r="BE30" s="158">
        <v>1.040922699</v>
      </c>
      <c r="BF30" s="162">
        <v>1849</v>
      </c>
      <c r="BG30" s="162">
        <v>48</v>
      </c>
      <c r="BH30" s="162">
        <v>2608</v>
      </c>
      <c r="BI30" s="162">
        <v>1931</v>
      </c>
      <c r="BJ30" s="162">
        <v>787</v>
      </c>
      <c r="BK30" s="97"/>
      <c r="BL30" s="97"/>
      <c r="BM30" s="97"/>
      <c r="BN30" s="97"/>
    </row>
    <row r="31" spans="1:66" ht="12.75">
      <c r="A31" s="79" t="s">
        <v>710</v>
      </c>
      <c r="B31" s="79" t="s">
        <v>382</v>
      </c>
      <c r="C31" s="79" t="s">
        <v>256</v>
      </c>
      <c r="D31" s="99">
        <v>7765</v>
      </c>
      <c r="E31" s="99">
        <v>1825</v>
      </c>
      <c r="F31" s="99" t="s">
        <v>451</v>
      </c>
      <c r="G31" s="99">
        <v>21</v>
      </c>
      <c r="H31" s="99">
        <v>17</v>
      </c>
      <c r="I31" s="99">
        <v>123</v>
      </c>
      <c r="J31" s="99">
        <v>951</v>
      </c>
      <c r="K31" s="99">
        <v>15</v>
      </c>
      <c r="L31" s="99">
        <v>1469</v>
      </c>
      <c r="M31" s="99">
        <v>744</v>
      </c>
      <c r="N31" s="99">
        <v>341</v>
      </c>
      <c r="O31" s="99">
        <v>140</v>
      </c>
      <c r="P31" s="159">
        <v>140</v>
      </c>
      <c r="Q31" s="99">
        <v>17</v>
      </c>
      <c r="R31" s="99">
        <v>27</v>
      </c>
      <c r="S31" s="99">
        <v>23</v>
      </c>
      <c r="T31" s="99">
        <v>27</v>
      </c>
      <c r="U31" s="99">
        <v>7</v>
      </c>
      <c r="V31" s="99">
        <v>15</v>
      </c>
      <c r="W31" s="99">
        <v>30</v>
      </c>
      <c r="X31" s="99">
        <v>8</v>
      </c>
      <c r="Y31" s="99">
        <v>78</v>
      </c>
      <c r="Z31" s="99">
        <v>41</v>
      </c>
      <c r="AA31" s="99" t="s">
        <v>761</v>
      </c>
      <c r="AB31" s="99" t="s">
        <v>761</v>
      </c>
      <c r="AC31" s="99" t="s">
        <v>761</v>
      </c>
      <c r="AD31" s="98" t="s">
        <v>427</v>
      </c>
      <c r="AE31" s="100">
        <v>0.23502897617514487</v>
      </c>
      <c r="AF31" s="100">
        <v>0.08</v>
      </c>
      <c r="AG31" s="98">
        <v>270.4443013522215</v>
      </c>
      <c r="AH31" s="98">
        <v>218.9311010946555</v>
      </c>
      <c r="AI31" s="100">
        <v>0.016</v>
      </c>
      <c r="AJ31" s="100">
        <v>0.799832</v>
      </c>
      <c r="AK31" s="100">
        <v>0.625</v>
      </c>
      <c r="AL31" s="100">
        <v>0.819754</v>
      </c>
      <c r="AM31" s="100">
        <v>0.640275</v>
      </c>
      <c r="AN31" s="100">
        <v>0.659574</v>
      </c>
      <c r="AO31" s="98">
        <v>1802.96200901481</v>
      </c>
      <c r="AP31" s="158">
        <v>0.8006601714999999</v>
      </c>
      <c r="AQ31" s="100">
        <v>0.12142857142857143</v>
      </c>
      <c r="AR31" s="100">
        <v>0.6296296296296297</v>
      </c>
      <c r="AS31" s="98">
        <v>296.2009014810045</v>
      </c>
      <c r="AT31" s="98">
        <v>347.7141017385705</v>
      </c>
      <c r="AU31" s="98">
        <v>90.1481004507405</v>
      </c>
      <c r="AV31" s="98">
        <v>193.1745009658725</v>
      </c>
      <c r="AW31" s="98">
        <v>386.349001931745</v>
      </c>
      <c r="AX31" s="98">
        <v>103.026400515132</v>
      </c>
      <c r="AY31" s="98">
        <v>1004.507405022537</v>
      </c>
      <c r="AZ31" s="98">
        <v>528.0103026400515</v>
      </c>
      <c r="BA31" s="100" t="s">
        <v>761</v>
      </c>
      <c r="BB31" s="100" t="s">
        <v>761</v>
      </c>
      <c r="BC31" s="100" t="s">
        <v>761</v>
      </c>
      <c r="BD31" s="158">
        <v>0.6735300446</v>
      </c>
      <c r="BE31" s="158">
        <v>0.9448104095</v>
      </c>
      <c r="BF31" s="162">
        <v>1189</v>
      </c>
      <c r="BG31" s="162">
        <v>24</v>
      </c>
      <c r="BH31" s="162">
        <v>1792</v>
      </c>
      <c r="BI31" s="162">
        <v>1162</v>
      </c>
      <c r="BJ31" s="162">
        <v>517</v>
      </c>
      <c r="BK31" s="97"/>
      <c r="BL31" s="97"/>
      <c r="BM31" s="97"/>
      <c r="BN31" s="97"/>
    </row>
    <row r="32" spans="1:66" ht="12.75">
      <c r="A32" s="79" t="s">
        <v>739</v>
      </c>
      <c r="B32" s="79" t="s">
        <v>411</v>
      </c>
      <c r="C32" s="79" t="s">
        <v>256</v>
      </c>
      <c r="D32" s="99">
        <v>3703</v>
      </c>
      <c r="E32" s="99">
        <v>629</v>
      </c>
      <c r="F32" s="99" t="s">
        <v>451</v>
      </c>
      <c r="G32" s="99">
        <v>8</v>
      </c>
      <c r="H32" s="99">
        <v>10</v>
      </c>
      <c r="I32" s="99">
        <v>95</v>
      </c>
      <c r="J32" s="99">
        <v>346</v>
      </c>
      <c r="K32" s="99" t="s">
        <v>761</v>
      </c>
      <c r="L32" s="99">
        <v>759</v>
      </c>
      <c r="M32" s="99">
        <v>251</v>
      </c>
      <c r="N32" s="99">
        <v>105</v>
      </c>
      <c r="O32" s="99">
        <v>51</v>
      </c>
      <c r="P32" s="159">
        <v>51</v>
      </c>
      <c r="Q32" s="99" t="s">
        <v>761</v>
      </c>
      <c r="R32" s="99">
        <v>9</v>
      </c>
      <c r="S32" s="99">
        <v>17</v>
      </c>
      <c r="T32" s="99" t="s">
        <v>761</v>
      </c>
      <c r="U32" s="99" t="s">
        <v>761</v>
      </c>
      <c r="V32" s="99">
        <v>10</v>
      </c>
      <c r="W32" s="99">
        <v>16</v>
      </c>
      <c r="X32" s="99">
        <v>15</v>
      </c>
      <c r="Y32" s="99">
        <v>25</v>
      </c>
      <c r="Z32" s="99">
        <v>15</v>
      </c>
      <c r="AA32" s="99" t="s">
        <v>761</v>
      </c>
      <c r="AB32" s="99" t="s">
        <v>761</v>
      </c>
      <c r="AC32" s="99" t="s">
        <v>761</v>
      </c>
      <c r="AD32" s="98" t="s">
        <v>427</v>
      </c>
      <c r="AE32" s="100">
        <v>0.1698622738320281</v>
      </c>
      <c r="AF32" s="100">
        <v>0.05</v>
      </c>
      <c r="AG32" s="98">
        <v>216.04104779908184</v>
      </c>
      <c r="AH32" s="98">
        <v>270.0513097488523</v>
      </c>
      <c r="AI32" s="100">
        <v>0.026000000000000002</v>
      </c>
      <c r="AJ32" s="100">
        <v>0.768889</v>
      </c>
      <c r="AK32" s="100" t="s">
        <v>761</v>
      </c>
      <c r="AL32" s="100">
        <v>0.840532</v>
      </c>
      <c r="AM32" s="100">
        <v>0.591981</v>
      </c>
      <c r="AN32" s="100">
        <v>0.628743</v>
      </c>
      <c r="AO32" s="98">
        <v>1377.2616797191467</v>
      </c>
      <c r="AP32" s="158">
        <v>0.7259579467999999</v>
      </c>
      <c r="AQ32" s="100" t="s">
        <v>761</v>
      </c>
      <c r="AR32" s="100" t="s">
        <v>761</v>
      </c>
      <c r="AS32" s="98">
        <v>459.0872265730489</v>
      </c>
      <c r="AT32" s="98" t="s">
        <v>761</v>
      </c>
      <c r="AU32" s="98" t="s">
        <v>761</v>
      </c>
      <c r="AV32" s="98">
        <v>270.0513097488523</v>
      </c>
      <c r="AW32" s="98">
        <v>432.0820955981637</v>
      </c>
      <c r="AX32" s="98">
        <v>405.0769646232784</v>
      </c>
      <c r="AY32" s="98">
        <v>675.1282743721307</v>
      </c>
      <c r="AZ32" s="98">
        <v>405.0769646232784</v>
      </c>
      <c r="BA32" s="101" t="s">
        <v>761</v>
      </c>
      <c r="BB32" s="101" t="s">
        <v>761</v>
      </c>
      <c r="BC32" s="101" t="s">
        <v>761</v>
      </c>
      <c r="BD32" s="158">
        <v>0.5405233764999999</v>
      </c>
      <c r="BE32" s="158">
        <v>0.9545006561</v>
      </c>
      <c r="BF32" s="162">
        <v>450</v>
      </c>
      <c r="BG32" s="162" t="s">
        <v>761</v>
      </c>
      <c r="BH32" s="162">
        <v>903</v>
      </c>
      <c r="BI32" s="162">
        <v>424</v>
      </c>
      <c r="BJ32" s="162">
        <v>167</v>
      </c>
      <c r="BK32" s="97"/>
      <c r="BL32" s="97"/>
      <c r="BM32" s="97"/>
      <c r="BN32" s="97"/>
    </row>
    <row r="33" spans="1:66" ht="12.75">
      <c r="A33" s="79" t="s">
        <v>699</v>
      </c>
      <c r="B33" s="79" t="s">
        <v>371</v>
      </c>
      <c r="C33" s="79" t="s">
        <v>256</v>
      </c>
      <c r="D33" s="99">
        <v>20281</v>
      </c>
      <c r="E33" s="99">
        <v>3274</v>
      </c>
      <c r="F33" s="99" t="s">
        <v>449</v>
      </c>
      <c r="G33" s="99">
        <v>87</v>
      </c>
      <c r="H33" s="99">
        <v>50</v>
      </c>
      <c r="I33" s="99">
        <v>316</v>
      </c>
      <c r="J33" s="99">
        <v>1823</v>
      </c>
      <c r="K33" s="99">
        <v>1771</v>
      </c>
      <c r="L33" s="99">
        <v>3677</v>
      </c>
      <c r="M33" s="99">
        <v>1054</v>
      </c>
      <c r="N33" s="99">
        <v>492</v>
      </c>
      <c r="O33" s="99">
        <v>82</v>
      </c>
      <c r="P33" s="159">
        <v>82</v>
      </c>
      <c r="Q33" s="99">
        <v>25</v>
      </c>
      <c r="R33" s="99">
        <v>91</v>
      </c>
      <c r="S33" s="99">
        <v>20</v>
      </c>
      <c r="T33" s="99">
        <v>11</v>
      </c>
      <c r="U33" s="99">
        <v>9</v>
      </c>
      <c r="V33" s="99">
        <v>10</v>
      </c>
      <c r="W33" s="99">
        <v>127</v>
      </c>
      <c r="X33" s="99">
        <v>65</v>
      </c>
      <c r="Y33" s="99">
        <v>197</v>
      </c>
      <c r="Z33" s="99">
        <v>101</v>
      </c>
      <c r="AA33" s="99" t="s">
        <v>761</v>
      </c>
      <c r="AB33" s="99" t="s">
        <v>761</v>
      </c>
      <c r="AC33" s="99" t="s">
        <v>761</v>
      </c>
      <c r="AD33" s="98" t="s">
        <v>427</v>
      </c>
      <c r="AE33" s="100">
        <v>0.16143188205709777</v>
      </c>
      <c r="AF33" s="100">
        <v>0.09</v>
      </c>
      <c r="AG33" s="98">
        <v>428.9729303288793</v>
      </c>
      <c r="AH33" s="98">
        <v>246.53616685567772</v>
      </c>
      <c r="AI33" s="100">
        <v>0.016</v>
      </c>
      <c r="AJ33" s="100">
        <v>0.804146</v>
      </c>
      <c r="AK33" s="100">
        <v>0.80757</v>
      </c>
      <c r="AL33" s="100">
        <v>0.703328</v>
      </c>
      <c r="AM33" s="100">
        <v>0.527264</v>
      </c>
      <c r="AN33" s="100">
        <v>0.587112</v>
      </c>
      <c r="AO33" s="98">
        <v>404.3193136433115</v>
      </c>
      <c r="AP33" s="158">
        <v>0.2173271179</v>
      </c>
      <c r="AQ33" s="100">
        <v>0.3048780487804878</v>
      </c>
      <c r="AR33" s="100">
        <v>0.27472527472527475</v>
      </c>
      <c r="AS33" s="98">
        <v>98.61446674227109</v>
      </c>
      <c r="AT33" s="98">
        <v>54.2379567082491</v>
      </c>
      <c r="AU33" s="98">
        <v>44.37651003402199</v>
      </c>
      <c r="AV33" s="98">
        <v>49.307233371135545</v>
      </c>
      <c r="AW33" s="98">
        <v>626.2018638134215</v>
      </c>
      <c r="AX33" s="98">
        <v>320.49701691238107</v>
      </c>
      <c r="AY33" s="98">
        <v>971.3524974113702</v>
      </c>
      <c r="AZ33" s="98">
        <v>498.00305704846903</v>
      </c>
      <c r="BA33" s="100" t="s">
        <v>761</v>
      </c>
      <c r="BB33" s="100" t="s">
        <v>761</v>
      </c>
      <c r="BC33" s="100" t="s">
        <v>761</v>
      </c>
      <c r="BD33" s="158">
        <v>0.1728467178</v>
      </c>
      <c r="BE33" s="158">
        <v>0.2697602654</v>
      </c>
      <c r="BF33" s="162">
        <v>2267</v>
      </c>
      <c r="BG33" s="162">
        <v>2193</v>
      </c>
      <c r="BH33" s="162">
        <v>5228</v>
      </c>
      <c r="BI33" s="162">
        <v>1999</v>
      </c>
      <c r="BJ33" s="162">
        <v>838</v>
      </c>
      <c r="BK33" s="97"/>
      <c r="BL33" s="97"/>
      <c r="BM33" s="97"/>
      <c r="BN33" s="97"/>
    </row>
    <row r="34" spans="1:66" ht="12.75">
      <c r="A34" s="79" t="s">
        <v>682</v>
      </c>
      <c r="B34" s="79" t="s">
        <v>352</v>
      </c>
      <c r="C34" s="79" t="s">
        <v>256</v>
      </c>
      <c r="D34" s="99">
        <v>9078</v>
      </c>
      <c r="E34" s="99">
        <v>1871</v>
      </c>
      <c r="F34" s="99" t="s">
        <v>451</v>
      </c>
      <c r="G34" s="99">
        <v>33</v>
      </c>
      <c r="H34" s="99">
        <v>28</v>
      </c>
      <c r="I34" s="99">
        <v>219</v>
      </c>
      <c r="J34" s="99">
        <v>1003</v>
      </c>
      <c r="K34" s="99">
        <v>20</v>
      </c>
      <c r="L34" s="99">
        <v>1899</v>
      </c>
      <c r="M34" s="99">
        <v>764</v>
      </c>
      <c r="N34" s="99">
        <v>396</v>
      </c>
      <c r="O34" s="99">
        <v>160</v>
      </c>
      <c r="P34" s="159">
        <v>160</v>
      </c>
      <c r="Q34" s="99">
        <v>24</v>
      </c>
      <c r="R34" s="99">
        <v>43</v>
      </c>
      <c r="S34" s="99">
        <v>40</v>
      </c>
      <c r="T34" s="99">
        <v>22</v>
      </c>
      <c r="U34" s="99" t="s">
        <v>761</v>
      </c>
      <c r="V34" s="99">
        <v>34</v>
      </c>
      <c r="W34" s="99">
        <v>33</v>
      </c>
      <c r="X34" s="99">
        <v>24</v>
      </c>
      <c r="Y34" s="99">
        <v>77</v>
      </c>
      <c r="Z34" s="99">
        <v>66</v>
      </c>
      <c r="AA34" s="99" t="s">
        <v>761</v>
      </c>
      <c r="AB34" s="99" t="s">
        <v>761</v>
      </c>
      <c r="AC34" s="99" t="s">
        <v>761</v>
      </c>
      <c r="AD34" s="98" t="s">
        <v>427</v>
      </c>
      <c r="AE34" s="100">
        <v>0.20610266578541528</v>
      </c>
      <c r="AF34" s="100">
        <v>0.07</v>
      </c>
      <c r="AG34" s="98">
        <v>363.51619299405155</v>
      </c>
      <c r="AH34" s="98">
        <v>308.4379819343468</v>
      </c>
      <c r="AI34" s="100">
        <v>0.024</v>
      </c>
      <c r="AJ34" s="100">
        <v>0.762158</v>
      </c>
      <c r="AK34" s="100">
        <v>0.714286</v>
      </c>
      <c r="AL34" s="100">
        <v>0.852717</v>
      </c>
      <c r="AM34" s="100">
        <v>0.626743</v>
      </c>
      <c r="AN34" s="100">
        <v>0.651316</v>
      </c>
      <c r="AO34" s="98">
        <v>1762.5027539105529</v>
      </c>
      <c r="AP34" s="158">
        <v>0.8297973633</v>
      </c>
      <c r="AQ34" s="100">
        <v>0.15</v>
      </c>
      <c r="AR34" s="100">
        <v>0.5581395348837209</v>
      </c>
      <c r="AS34" s="98">
        <v>440.6256884776382</v>
      </c>
      <c r="AT34" s="98">
        <v>242.34412866270102</v>
      </c>
      <c r="AU34" s="98" t="s">
        <v>761</v>
      </c>
      <c r="AV34" s="98">
        <v>374.53183520599254</v>
      </c>
      <c r="AW34" s="98">
        <v>363.51619299405155</v>
      </c>
      <c r="AX34" s="98">
        <v>264.37541308658297</v>
      </c>
      <c r="AY34" s="98">
        <v>848.2044503194536</v>
      </c>
      <c r="AZ34" s="98">
        <v>727.0323859881031</v>
      </c>
      <c r="BA34" s="100" t="s">
        <v>761</v>
      </c>
      <c r="BB34" s="100" t="s">
        <v>761</v>
      </c>
      <c r="BC34" s="100" t="s">
        <v>761</v>
      </c>
      <c r="BD34" s="158">
        <v>0.7062017059</v>
      </c>
      <c r="BE34" s="158">
        <v>0.9688006592</v>
      </c>
      <c r="BF34" s="162">
        <v>1316</v>
      </c>
      <c r="BG34" s="162">
        <v>28</v>
      </c>
      <c r="BH34" s="162">
        <v>2227</v>
      </c>
      <c r="BI34" s="162">
        <v>1219</v>
      </c>
      <c r="BJ34" s="162">
        <v>608</v>
      </c>
      <c r="BK34" s="97"/>
      <c r="BL34" s="97"/>
      <c r="BM34" s="97"/>
      <c r="BN34" s="97"/>
    </row>
    <row r="35" spans="1:66" ht="12.75">
      <c r="A35" s="79" t="s">
        <v>740</v>
      </c>
      <c r="B35" s="79" t="s">
        <v>412</v>
      </c>
      <c r="C35" s="79" t="s">
        <v>256</v>
      </c>
      <c r="D35" s="99">
        <v>2506</v>
      </c>
      <c r="E35" s="99">
        <v>452</v>
      </c>
      <c r="F35" s="99" t="s">
        <v>451</v>
      </c>
      <c r="G35" s="99">
        <v>9</v>
      </c>
      <c r="H35" s="99">
        <v>10</v>
      </c>
      <c r="I35" s="99">
        <v>82</v>
      </c>
      <c r="J35" s="99">
        <v>271</v>
      </c>
      <c r="K35" s="99">
        <v>259</v>
      </c>
      <c r="L35" s="99">
        <v>522</v>
      </c>
      <c r="M35" s="99">
        <v>197</v>
      </c>
      <c r="N35" s="99">
        <v>99</v>
      </c>
      <c r="O35" s="99">
        <v>52</v>
      </c>
      <c r="P35" s="159">
        <v>52</v>
      </c>
      <c r="Q35" s="99">
        <v>9</v>
      </c>
      <c r="R35" s="99">
        <v>16</v>
      </c>
      <c r="S35" s="99">
        <v>9</v>
      </c>
      <c r="T35" s="99">
        <v>16</v>
      </c>
      <c r="U35" s="99" t="s">
        <v>761</v>
      </c>
      <c r="V35" s="99">
        <v>8</v>
      </c>
      <c r="W35" s="99">
        <v>10</v>
      </c>
      <c r="X35" s="99">
        <v>9</v>
      </c>
      <c r="Y35" s="99">
        <v>23</v>
      </c>
      <c r="Z35" s="99">
        <v>23</v>
      </c>
      <c r="AA35" s="99" t="s">
        <v>761</v>
      </c>
      <c r="AB35" s="99" t="s">
        <v>761</v>
      </c>
      <c r="AC35" s="99" t="s">
        <v>761</v>
      </c>
      <c r="AD35" s="98" t="s">
        <v>427</v>
      </c>
      <c r="AE35" s="100">
        <v>0.18036711891460494</v>
      </c>
      <c r="AF35" s="100">
        <v>0.06</v>
      </c>
      <c r="AG35" s="98">
        <v>359.1380686352753</v>
      </c>
      <c r="AH35" s="98">
        <v>399.0422984836393</v>
      </c>
      <c r="AI35" s="100">
        <v>0.033</v>
      </c>
      <c r="AJ35" s="100">
        <v>0.744505</v>
      </c>
      <c r="AK35" s="100">
        <v>0.737892</v>
      </c>
      <c r="AL35" s="100">
        <v>0.806801</v>
      </c>
      <c r="AM35" s="100">
        <v>0.579412</v>
      </c>
      <c r="AN35" s="100">
        <v>0.673469</v>
      </c>
      <c r="AO35" s="98">
        <v>2075.0199521149243</v>
      </c>
      <c r="AP35" s="158">
        <v>1.003036118</v>
      </c>
      <c r="AQ35" s="100">
        <v>0.17307692307692307</v>
      </c>
      <c r="AR35" s="100">
        <v>0.5625</v>
      </c>
      <c r="AS35" s="98">
        <v>359.1380686352753</v>
      </c>
      <c r="AT35" s="98">
        <v>638.4676775738228</v>
      </c>
      <c r="AU35" s="98" t="s">
        <v>761</v>
      </c>
      <c r="AV35" s="98">
        <v>319.2338387869114</v>
      </c>
      <c r="AW35" s="98">
        <v>399.0422984836393</v>
      </c>
      <c r="AX35" s="98">
        <v>359.1380686352753</v>
      </c>
      <c r="AY35" s="98">
        <v>917.7972865123703</v>
      </c>
      <c r="AZ35" s="98">
        <v>917.7972865123703</v>
      </c>
      <c r="BA35" s="100" t="s">
        <v>761</v>
      </c>
      <c r="BB35" s="100" t="s">
        <v>761</v>
      </c>
      <c r="BC35" s="100" t="s">
        <v>761</v>
      </c>
      <c r="BD35" s="158">
        <v>0.7491153717</v>
      </c>
      <c r="BE35" s="158">
        <v>1.315348511</v>
      </c>
      <c r="BF35" s="162">
        <v>364</v>
      </c>
      <c r="BG35" s="162">
        <v>351</v>
      </c>
      <c r="BH35" s="162">
        <v>647</v>
      </c>
      <c r="BI35" s="162">
        <v>340</v>
      </c>
      <c r="BJ35" s="162">
        <v>147</v>
      </c>
      <c r="BK35" s="97"/>
      <c r="BL35" s="97"/>
      <c r="BM35" s="97"/>
      <c r="BN35" s="97"/>
    </row>
    <row r="36" spans="1:66" ht="12.75">
      <c r="A36" s="79" t="s">
        <v>646</v>
      </c>
      <c r="B36" s="79" t="s">
        <v>315</v>
      </c>
      <c r="C36" s="79" t="s">
        <v>256</v>
      </c>
      <c r="D36" s="99">
        <v>12049</v>
      </c>
      <c r="E36" s="99">
        <v>1964</v>
      </c>
      <c r="F36" s="99" t="s">
        <v>449</v>
      </c>
      <c r="G36" s="99">
        <v>46</v>
      </c>
      <c r="H36" s="99">
        <v>35</v>
      </c>
      <c r="I36" s="99">
        <v>214</v>
      </c>
      <c r="J36" s="99">
        <v>1207</v>
      </c>
      <c r="K36" s="99">
        <v>1174</v>
      </c>
      <c r="L36" s="99">
        <v>2563</v>
      </c>
      <c r="M36" s="99">
        <v>791</v>
      </c>
      <c r="N36" s="99">
        <v>357</v>
      </c>
      <c r="O36" s="99">
        <v>233</v>
      </c>
      <c r="P36" s="159">
        <v>233</v>
      </c>
      <c r="Q36" s="99">
        <v>30</v>
      </c>
      <c r="R36" s="99">
        <v>55</v>
      </c>
      <c r="S36" s="99">
        <v>33</v>
      </c>
      <c r="T36" s="99">
        <v>39</v>
      </c>
      <c r="U36" s="99">
        <v>6</v>
      </c>
      <c r="V36" s="99">
        <v>61</v>
      </c>
      <c r="W36" s="99">
        <v>60</v>
      </c>
      <c r="X36" s="99">
        <v>39</v>
      </c>
      <c r="Y36" s="99">
        <v>103</v>
      </c>
      <c r="Z36" s="99">
        <v>73</v>
      </c>
      <c r="AA36" s="99" t="s">
        <v>761</v>
      </c>
      <c r="AB36" s="99" t="s">
        <v>761</v>
      </c>
      <c r="AC36" s="99" t="s">
        <v>761</v>
      </c>
      <c r="AD36" s="98" t="s">
        <v>427</v>
      </c>
      <c r="AE36" s="100">
        <v>0.16300107892771185</v>
      </c>
      <c r="AF36" s="100">
        <v>0.11</v>
      </c>
      <c r="AG36" s="98">
        <v>381.77442111378537</v>
      </c>
      <c r="AH36" s="98">
        <v>290.48053780396714</v>
      </c>
      <c r="AI36" s="100">
        <v>0.018000000000000002</v>
      </c>
      <c r="AJ36" s="100">
        <v>0.794602</v>
      </c>
      <c r="AK36" s="100">
        <v>0.80411</v>
      </c>
      <c r="AL36" s="100">
        <v>0.825177</v>
      </c>
      <c r="AM36" s="100">
        <v>0.595184</v>
      </c>
      <c r="AN36" s="100">
        <v>0.653846</v>
      </c>
      <c r="AO36" s="98">
        <v>1933.7704373806955</v>
      </c>
      <c r="AP36" s="158">
        <v>1.019455566</v>
      </c>
      <c r="AQ36" s="100">
        <v>0.12875536480686695</v>
      </c>
      <c r="AR36" s="100">
        <v>0.5454545454545454</v>
      </c>
      <c r="AS36" s="98">
        <v>273.88164992945474</v>
      </c>
      <c r="AT36" s="98">
        <v>323.67831355299194</v>
      </c>
      <c r="AU36" s="98">
        <v>49.79666362353722</v>
      </c>
      <c r="AV36" s="98">
        <v>506.26608017262845</v>
      </c>
      <c r="AW36" s="98">
        <v>497.9666362353722</v>
      </c>
      <c r="AX36" s="98">
        <v>323.67831355299194</v>
      </c>
      <c r="AY36" s="98">
        <v>854.842725537389</v>
      </c>
      <c r="AZ36" s="98">
        <v>605.8594074197028</v>
      </c>
      <c r="BA36" s="100" t="s">
        <v>761</v>
      </c>
      <c r="BB36" s="100" t="s">
        <v>761</v>
      </c>
      <c r="BC36" s="100" t="s">
        <v>761</v>
      </c>
      <c r="BD36" s="158">
        <v>0.8927480316</v>
      </c>
      <c r="BE36" s="158">
        <v>1.159104843</v>
      </c>
      <c r="BF36" s="162">
        <v>1519</v>
      </c>
      <c r="BG36" s="162">
        <v>1460</v>
      </c>
      <c r="BH36" s="162">
        <v>3106</v>
      </c>
      <c r="BI36" s="162">
        <v>1329</v>
      </c>
      <c r="BJ36" s="162">
        <v>546</v>
      </c>
      <c r="BK36" s="97"/>
      <c r="BL36" s="97"/>
      <c r="BM36" s="97"/>
      <c r="BN36" s="97"/>
    </row>
    <row r="37" spans="1:66" ht="12.75">
      <c r="A37" s="79" t="s">
        <v>747</v>
      </c>
      <c r="B37" s="79" t="s">
        <v>419</v>
      </c>
      <c r="C37" s="79" t="s">
        <v>256</v>
      </c>
      <c r="D37" s="99">
        <v>2192</v>
      </c>
      <c r="E37" s="99">
        <v>241</v>
      </c>
      <c r="F37" s="99" t="s">
        <v>451</v>
      </c>
      <c r="G37" s="99">
        <v>10</v>
      </c>
      <c r="H37" s="99" t="s">
        <v>761</v>
      </c>
      <c r="I37" s="99">
        <v>27</v>
      </c>
      <c r="J37" s="99">
        <v>195</v>
      </c>
      <c r="K37" s="99" t="s">
        <v>761</v>
      </c>
      <c r="L37" s="99">
        <v>494</v>
      </c>
      <c r="M37" s="99">
        <v>122</v>
      </c>
      <c r="N37" s="99">
        <v>56</v>
      </c>
      <c r="O37" s="99">
        <v>17</v>
      </c>
      <c r="P37" s="159">
        <v>17</v>
      </c>
      <c r="Q37" s="99" t="s">
        <v>761</v>
      </c>
      <c r="R37" s="99">
        <v>14</v>
      </c>
      <c r="S37" s="99" t="s">
        <v>761</v>
      </c>
      <c r="T37" s="99" t="s">
        <v>761</v>
      </c>
      <c r="U37" s="99" t="s">
        <v>761</v>
      </c>
      <c r="V37" s="99" t="s">
        <v>761</v>
      </c>
      <c r="W37" s="99">
        <v>6</v>
      </c>
      <c r="X37" s="99">
        <v>7</v>
      </c>
      <c r="Y37" s="99">
        <v>30</v>
      </c>
      <c r="Z37" s="99">
        <v>10</v>
      </c>
      <c r="AA37" s="99" t="s">
        <v>761</v>
      </c>
      <c r="AB37" s="99" t="s">
        <v>761</v>
      </c>
      <c r="AC37" s="99" t="s">
        <v>761</v>
      </c>
      <c r="AD37" s="98" t="s">
        <v>427</v>
      </c>
      <c r="AE37" s="100">
        <v>0.10994525547445255</v>
      </c>
      <c r="AF37" s="100">
        <v>0.06</v>
      </c>
      <c r="AG37" s="98">
        <v>456.2043795620438</v>
      </c>
      <c r="AH37" s="98" t="s">
        <v>761</v>
      </c>
      <c r="AI37" s="100">
        <v>0.012</v>
      </c>
      <c r="AJ37" s="100">
        <v>0.764706</v>
      </c>
      <c r="AK37" s="100" t="s">
        <v>761</v>
      </c>
      <c r="AL37" s="100">
        <v>0.803252</v>
      </c>
      <c r="AM37" s="100">
        <v>0.652406</v>
      </c>
      <c r="AN37" s="100">
        <v>0.658824</v>
      </c>
      <c r="AO37" s="98">
        <v>775.5474452554745</v>
      </c>
      <c r="AP37" s="158">
        <v>0.4649028778</v>
      </c>
      <c r="AQ37" s="100" t="s">
        <v>761</v>
      </c>
      <c r="AR37" s="100" t="s">
        <v>761</v>
      </c>
      <c r="AS37" s="98" t="s">
        <v>761</v>
      </c>
      <c r="AT37" s="98" t="s">
        <v>761</v>
      </c>
      <c r="AU37" s="98" t="s">
        <v>761</v>
      </c>
      <c r="AV37" s="98" t="s">
        <v>761</v>
      </c>
      <c r="AW37" s="98">
        <v>273.7226277372263</v>
      </c>
      <c r="AX37" s="98">
        <v>319.3430656934307</v>
      </c>
      <c r="AY37" s="98">
        <v>1368.6131386861314</v>
      </c>
      <c r="AZ37" s="98">
        <v>456.2043795620438</v>
      </c>
      <c r="BA37" s="100" t="s">
        <v>761</v>
      </c>
      <c r="BB37" s="100" t="s">
        <v>761</v>
      </c>
      <c r="BC37" s="100" t="s">
        <v>761</v>
      </c>
      <c r="BD37" s="158">
        <v>0.2708230591</v>
      </c>
      <c r="BE37" s="158">
        <v>0.7443545532</v>
      </c>
      <c r="BF37" s="162">
        <v>255</v>
      </c>
      <c r="BG37" s="162" t="s">
        <v>761</v>
      </c>
      <c r="BH37" s="162">
        <v>615</v>
      </c>
      <c r="BI37" s="162">
        <v>187</v>
      </c>
      <c r="BJ37" s="162">
        <v>85</v>
      </c>
      <c r="BK37" s="97"/>
      <c r="BL37" s="97"/>
      <c r="BM37" s="97"/>
      <c r="BN37" s="97"/>
    </row>
    <row r="38" spans="1:66" ht="12.75">
      <c r="A38" s="79" t="s">
        <v>617</v>
      </c>
      <c r="B38" s="79" t="s">
        <v>286</v>
      </c>
      <c r="C38" s="79" t="s">
        <v>256</v>
      </c>
      <c r="D38" s="99">
        <v>13026</v>
      </c>
      <c r="E38" s="99">
        <v>3566</v>
      </c>
      <c r="F38" s="99" t="s">
        <v>451</v>
      </c>
      <c r="G38" s="99">
        <v>89</v>
      </c>
      <c r="H38" s="99">
        <v>47</v>
      </c>
      <c r="I38" s="99">
        <v>340</v>
      </c>
      <c r="J38" s="99">
        <v>1500</v>
      </c>
      <c r="K38" s="99">
        <v>1388</v>
      </c>
      <c r="L38" s="99">
        <v>2315</v>
      </c>
      <c r="M38" s="99">
        <v>1161</v>
      </c>
      <c r="N38" s="99">
        <v>577</v>
      </c>
      <c r="O38" s="99">
        <v>340</v>
      </c>
      <c r="P38" s="159">
        <v>340</v>
      </c>
      <c r="Q38" s="99">
        <v>47</v>
      </c>
      <c r="R38" s="99">
        <v>75</v>
      </c>
      <c r="S38" s="99">
        <v>59</v>
      </c>
      <c r="T38" s="99">
        <v>50</v>
      </c>
      <c r="U38" s="99">
        <v>11</v>
      </c>
      <c r="V38" s="99">
        <v>64</v>
      </c>
      <c r="W38" s="99">
        <v>73</v>
      </c>
      <c r="X38" s="99">
        <v>51</v>
      </c>
      <c r="Y38" s="99">
        <v>164</v>
      </c>
      <c r="Z38" s="99">
        <v>105</v>
      </c>
      <c r="AA38" s="99" t="s">
        <v>761</v>
      </c>
      <c r="AB38" s="99" t="s">
        <v>761</v>
      </c>
      <c r="AC38" s="99" t="s">
        <v>761</v>
      </c>
      <c r="AD38" s="98" t="s">
        <v>427</v>
      </c>
      <c r="AE38" s="100">
        <v>0.2737601719637648</v>
      </c>
      <c r="AF38" s="100">
        <v>0.08</v>
      </c>
      <c r="AG38" s="98">
        <v>683.2488868417012</v>
      </c>
      <c r="AH38" s="98">
        <v>360.81682788269615</v>
      </c>
      <c r="AI38" s="100">
        <v>0.026000000000000002</v>
      </c>
      <c r="AJ38" s="100">
        <v>0.816104</v>
      </c>
      <c r="AK38" s="100">
        <v>0.789534</v>
      </c>
      <c r="AL38" s="100">
        <v>0.772697</v>
      </c>
      <c r="AM38" s="100">
        <v>0.639317</v>
      </c>
      <c r="AN38" s="100">
        <v>0.671711</v>
      </c>
      <c r="AO38" s="98">
        <v>2610.1642868109934</v>
      </c>
      <c r="AP38" s="158">
        <v>1.098208847</v>
      </c>
      <c r="AQ38" s="100">
        <v>0.13823529411764707</v>
      </c>
      <c r="AR38" s="100">
        <v>0.6266666666666667</v>
      </c>
      <c r="AS38" s="98">
        <v>452.94027329955475</v>
      </c>
      <c r="AT38" s="98">
        <v>383.8476892369108</v>
      </c>
      <c r="AU38" s="98">
        <v>84.44649163212037</v>
      </c>
      <c r="AV38" s="98">
        <v>491.3250422232458</v>
      </c>
      <c r="AW38" s="98">
        <v>560.4176262858898</v>
      </c>
      <c r="AX38" s="98">
        <v>391.524643021649</v>
      </c>
      <c r="AY38" s="98">
        <v>1259.0204206970675</v>
      </c>
      <c r="AZ38" s="98">
        <v>806.0801473975126</v>
      </c>
      <c r="BA38" s="100" t="s">
        <v>761</v>
      </c>
      <c r="BB38" s="100" t="s">
        <v>761</v>
      </c>
      <c r="BC38" s="100" t="s">
        <v>761</v>
      </c>
      <c r="BD38" s="158">
        <v>0.9845645905000001</v>
      </c>
      <c r="BE38" s="158">
        <v>1.221371994</v>
      </c>
      <c r="BF38" s="162">
        <v>1838</v>
      </c>
      <c r="BG38" s="162">
        <v>1758</v>
      </c>
      <c r="BH38" s="162">
        <v>2996</v>
      </c>
      <c r="BI38" s="162">
        <v>1816</v>
      </c>
      <c r="BJ38" s="162">
        <v>859</v>
      </c>
      <c r="BK38" s="97"/>
      <c r="BL38" s="97"/>
      <c r="BM38" s="97"/>
      <c r="BN38" s="97"/>
    </row>
    <row r="39" spans="1:66" ht="12.75">
      <c r="A39" s="79" t="s">
        <v>706</v>
      </c>
      <c r="B39" s="79" t="s">
        <v>378</v>
      </c>
      <c r="C39" s="79" t="s">
        <v>256</v>
      </c>
      <c r="D39" s="99">
        <v>15986</v>
      </c>
      <c r="E39" s="99">
        <v>3259</v>
      </c>
      <c r="F39" s="99" t="s">
        <v>451</v>
      </c>
      <c r="G39" s="99">
        <v>78</v>
      </c>
      <c r="H39" s="99">
        <v>41</v>
      </c>
      <c r="I39" s="99">
        <v>294</v>
      </c>
      <c r="J39" s="99">
        <v>1462</v>
      </c>
      <c r="K39" s="99">
        <v>28</v>
      </c>
      <c r="L39" s="99">
        <v>2994</v>
      </c>
      <c r="M39" s="99">
        <v>1138</v>
      </c>
      <c r="N39" s="99">
        <v>567</v>
      </c>
      <c r="O39" s="99">
        <v>268</v>
      </c>
      <c r="P39" s="159">
        <v>268</v>
      </c>
      <c r="Q39" s="99">
        <v>42</v>
      </c>
      <c r="R39" s="99">
        <v>74</v>
      </c>
      <c r="S39" s="99">
        <v>71</v>
      </c>
      <c r="T39" s="99">
        <v>37</v>
      </c>
      <c r="U39" s="99" t="s">
        <v>761</v>
      </c>
      <c r="V39" s="99">
        <v>30</v>
      </c>
      <c r="W39" s="99">
        <v>55</v>
      </c>
      <c r="X39" s="99">
        <v>42</v>
      </c>
      <c r="Y39" s="99">
        <v>111</v>
      </c>
      <c r="Z39" s="99">
        <v>109</v>
      </c>
      <c r="AA39" s="99" t="s">
        <v>761</v>
      </c>
      <c r="AB39" s="99" t="s">
        <v>761</v>
      </c>
      <c r="AC39" s="99" t="s">
        <v>761</v>
      </c>
      <c r="AD39" s="98" t="s">
        <v>427</v>
      </c>
      <c r="AE39" s="100">
        <v>0.2038658826473164</v>
      </c>
      <c r="AF39" s="100">
        <v>0.09</v>
      </c>
      <c r="AG39" s="98">
        <v>487.92693606906045</v>
      </c>
      <c r="AH39" s="98">
        <v>256.4744151132241</v>
      </c>
      <c r="AI39" s="100">
        <v>0.018000000000000002</v>
      </c>
      <c r="AJ39" s="100">
        <v>0.692563</v>
      </c>
      <c r="AK39" s="100">
        <v>0.736842</v>
      </c>
      <c r="AL39" s="100">
        <v>0.773843</v>
      </c>
      <c r="AM39" s="100">
        <v>0.605964</v>
      </c>
      <c r="AN39" s="100">
        <v>0.64726</v>
      </c>
      <c r="AO39" s="98">
        <v>1676.4669085449768</v>
      </c>
      <c r="AP39" s="158">
        <v>0.8121934509000001</v>
      </c>
      <c r="AQ39" s="100">
        <v>0.15671641791044777</v>
      </c>
      <c r="AR39" s="100">
        <v>0.5675675675675675</v>
      </c>
      <c r="AS39" s="98">
        <v>444.1386212936319</v>
      </c>
      <c r="AT39" s="98">
        <v>231.45252095583635</v>
      </c>
      <c r="AU39" s="98" t="s">
        <v>761</v>
      </c>
      <c r="AV39" s="98">
        <v>187.66420618040786</v>
      </c>
      <c r="AW39" s="98">
        <v>344.0510446640811</v>
      </c>
      <c r="AX39" s="98">
        <v>262.729888652571</v>
      </c>
      <c r="AY39" s="98">
        <v>694.357562867509</v>
      </c>
      <c r="AZ39" s="98">
        <v>681.8466157888153</v>
      </c>
      <c r="BA39" s="100" t="s">
        <v>761</v>
      </c>
      <c r="BB39" s="100" t="s">
        <v>761</v>
      </c>
      <c r="BC39" s="100" t="s">
        <v>761</v>
      </c>
      <c r="BD39" s="158">
        <v>0.7178559875</v>
      </c>
      <c r="BE39" s="158">
        <v>0.9154821014</v>
      </c>
      <c r="BF39" s="162">
        <v>2111</v>
      </c>
      <c r="BG39" s="162">
        <v>38</v>
      </c>
      <c r="BH39" s="162">
        <v>3869</v>
      </c>
      <c r="BI39" s="162">
        <v>1878</v>
      </c>
      <c r="BJ39" s="162">
        <v>876</v>
      </c>
      <c r="BK39" s="97"/>
      <c r="BL39" s="97"/>
      <c r="BM39" s="97"/>
      <c r="BN39" s="97"/>
    </row>
    <row r="40" spans="1:66" ht="12.75">
      <c r="A40" s="79" t="s">
        <v>678</v>
      </c>
      <c r="B40" s="79" t="s">
        <v>348</v>
      </c>
      <c r="C40" s="79" t="s">
        <v>256</v>
      </c>
      <c r="D40" s="99">
        <v>14514</v>
      </c>
      <c r="E40" s="99">
        <v>2329</v>
      </c>
      <c r="F40" s="99" t="s">
        <v>451</v>
      </c>
      <c r="G40" s="99">
        <v>55</v>
      </c>
      <c r="H40" s="99">
        <v>26</v>
      </c>
      <c r="I40" s="99">
        <v>181</v>
      </c>
      <c r="J40" s="99">
        <v>1363</v>
      </c>
      <c r="K40" s="99">
        <v>364</v>
      </c>
      <c r="L40" s="99">
        <v>2842</v>
      </c>
      <c r="M40" s="99">
        <v>929</v>
      </c>
      <c r="N40" s="99">
        <v>411</v>
      </c>
      <c r="O40" s="99">
        <v>191</v>
      </c>
      <c r="P40" s="159">
        <v>191</v>
      </c>
      <c r="Q40" s="99">
        <v>23</v>
      </c>
      <c r="R40" s="99">
        <v>63</v>
      </c>
      <c r="S40" s="99">
        <v>54</v>
      </c>
      <c r="T40" s="99">
        <v>21</v>
      </c>
      <c r="U40" s="99" t="s">
        <v>761</v>
      </c>
      <c r="V40" s="99">
        <v>43</v>
      </c>
      <c r="W40" s="99">
        <v>89</v>
      </c>
      <c r="X40" s="99">
        <v>58</v>
      </c>
      <c r="Y40" s="99">
        <v>129</v>
      </c>
      <c r="Z40" s="99">
        <v>47</v>
      </c>
      <c r="AA40" s="99" t="s">
        <v>761</v>
      </c>
      <c r="AB40" s="99" t="s">
        <v>761</v>
      </c>
      <c r="AC40" s="99" t="s">
        <v>761</v>
      </c>
      <c r="AD40" s="98" t="s">
        <v>427</v>
      </c>
      <c r="AE40" s="100">
        <v>0.16046575719994488</v>
      </c>
      <c r="AF40" s="100">
        <v>0.04</v>
      </c>
      <c r="AG40" s="98">
        <v>378.9444674107758</v>
      </c>
      <c r="AH40" s="98">
        <v>179.13738459418494</v>
      </c>
      <c r="AI40" s="100">
        <v>0.012</v>
      </c>
      <c r="AJ40" s="100">
        <v>0.80413</v>
      </c>
      <c r="AK40" s="100">
        <v>0.641975</v>
      </c>
      <c r="AL40" s="100">
        <v>0.781413</v>
      </c>
      <c r="AM40" s="100">
        <v>0.636301</v>
      </c>
      <c r="AN40" s="100">
        <v>0.65655</v>
      </c>
      <c r="AO40" s="98">
        <v>1315.9707868265123</v>
      </c>
      <c r="AP40" s="158">
        <v>0.7142816162</v>
      </c>
      <c r="AQ40" s="100">
        <v>0.12041884816753927</v>
      </c>
      <c r="AR40" s="100">
        <v>0.36507936507936506</v>
      </c>
      <c r="AS40" s="98">
        <v>372.05456800330717</v>
      </c>
      <c r="AT40" s="98">
        <v>144.68788755684167</v>
      </c>
      <c r="AU40" s="98" t="s">
        <v>761</v>
      </c>
      <c r="AV40" s="98">
        <v>296.265674521152</v>
      </c>
      <c r="AW40" s="98">
        <v>613.2010472647099</v>
      </c>
      <c r="AX40" s="98">
        <v>399.61416563318176</v>
      </c>
      <c r="AY40" s="98">
        <v>888.7970235634559</v>
      </c>
      <c r="AZ40" s="98">
        <v>323.8252721510266</v>
      </c>
      <c r="BA40" s="100" t="s">
        <v>761</v>
      </c>
      <c r="BB40" s="100" t="s">
        <v>761</v>
      </c>
      <c r="BC40" s="100" t="s">
        <v>761</v>
      </c>
      <c r="BD40" s="158">
        <v>0.616570816</v>
      </c>
      <c r="BE40" s="158">
        <v>0.8230784607</v>
      </c>
      <c r="BF40" s="162">
        <v>1695</v>
      </c>
      <c r="BG40" s="162">
        <v>567</v>
      </c>
      <c r="BH40" s="162">
        <v>3637</v>
      </c>
      <c r="BI40" s="162">
        <v>1460</v>
      </c>
      <c r="BJ40" s="162">
        <v>626</v>
      </c>
      <c r="BK40" s="97"/>
      <c r="BL40" s="97"/>
      <c r="BM40" s="97"/>
      <c r="BN40" s="97"/>
    </row>
    <row r="41" spans="1:66" ht="12.75">
      <c r="A41" s="79" t="s">
        <v>691</v>
      </c>
      <c r="B41" s="79" t="s">
        <v>361</v>
      </c>
      <c r="C41" s="79" t="s">
        <v>256</v>
      </c>
      <c r="D41" s="99">
        <v>12828</v>
      </c>
      <c r="E41" s="99">
        <v>3007</v>
      </c>
      <c r="F41" s="99" t="s">
        <v>451</v>
      </c>
      <c r="G41" s="99">
        <v>65</v>
      </c>
      <c r="H41" s="99">
        <v>25</v>
      </c>
      <c r="I41" s="99">
        <v>335</v>
      </c>
      <c r="J41" s="99">
        <v>1507</v>
      </c>
      <c r="K41" s="99">
        <v>20</v>
      </c>
      <c r="L41" s="99">
        <v>2393</v>
      </c>
      <c r="M41" s="99">
        <v>1198</v>
      </c>
      <c r="N41" s="99">
        <v>529</v>
      </c>
      <c r="O41" s="99">
        <v>283</v>
      </c>
      <c r="P41" s="159">
        <v>283</v>
      </c>
      <c r="Q41" s="99">
        <v>30</v>
      </c>
      <c r="R41" s="99">
        <v>72</v>
      </c>
      <c r="S41" s="99">
        <v>64</v>
      </c>
      <c r="T41" s="99">
        <v>82</v>
      </c>
      <c r="U41" s="99">
        <v>8</v>
      </c>
      <c r="V41" s="99">
        <v>69</v>
      </c>
      <c r="W41" s="99">
        <v>74</v>
      </c>
      <c r="X41" s="99">
        <v>88</v>
      </c>
      <c r="Y41" s="99">
        <v>178</v>
      </c>
      <c r="Z41" s="99">
        <v>92</v>
      </c>
      <c r="AA41" s="99" t="s">
        <v>761</v>
      </c>
      <c r="AB41" s="99" t="s">
        <v>761</v>
      </c>
      <c r="AC41" s="99" t="s">
        <v>761</v>
      </c>
      <c r="AD41" s="98" t="s">
        <v>427</v>
      </c>
      <c r="AE41" s="100">
        <v>0.23440910508263174</v>
      </c>
      <c r="AF41" s="100">
        <v>0.08</v>
      </c>
      <c r="AG41" s="98">
        <v>506.70408481446833</v>
      </c>
      <c r="AH41" s="98">
        <v>194.88618646710322</v>
      </c>
      <c r="AI41" s="100">
        <v>0.026000000000000002</v>
      </c>
      <c r="AJ41" s="100">
        <v>0.778007</v>
      </c>
      <c r="AK41" s="100">
        <v>0.555556</v>
      </c>
      <c r="AL41" s="100">
        <v>0.805453</v>
      </c>
      <c r="AM41" s="100">
        <v>0.652505</v>
      </c>
      <c r="AN41" s="100">
        <v>0.71875</v>
      </c>
      <c r="AO41" s="98">
        <v>2206.1116308076084</v>
      </c>
      <c r="AP41" s="158">
        <v>0.9775881957999999</v>
      </c>
      <c r="AQ41" s="100">
        <v>0.10600706713780919</v>
      </c>
      <c r="AR41" s="100">
        <v>0.4166666666666667</v>
      </c>
      <c r="AS41" s="98">
        <v>498.9086373557842</v>
      </c>
      <c r="AT41" s="98">
        <v>639.2266916120985</v>
      </c>
      <c r="AU41" s="98">
        <v>62.363579669473026</v>
      </c>
      <c r="AV41" s="98">
        <v>537.8858746492049</v>
      </c>
      <c r="AW41" s="98">
        <v>576.8631119426256</v>
      </c>
      <c r="AX41" s="98">
        <v>685.9993763642033</v>
      </c>
      <c r="AY41" s="98">
        <v>1387.589647645775</v>
      </c>
      <c r="AZ41" s="98">
        <v>717.1811661989398</v>
      </c>
      <c r="BA41" s="100" t="s">
        <v>761</v>
      </c>
      <c r="BB41" s="100" t="s">
        <v>761</v>
      </c>
      <c r="BC41" s="100" t="s">
        <v>761</v>
      </c>
      <c r="BD41" s="158">
        <v>0.8669979094999999</v>
      </c>
      <c r="BE41" s="158">
        <v>1.098376083</v>
      </c>
      <c r="BF41" s="162">
        <v>1937</v>
      </c>
      <c r="BG41" s="162">
        <v>36</v>
      </c>
      <c r="BH41" s="162">
        <v>2971</v>
      </c>
      <c r="BI41" s="162">
        <v>1836</v>
      </c>
      <c r="BJ41" s="162">
        <v>736</v>
      </c>
      <c r="BK41" s="97"/>
      <c r="BL41" s="97"/>
      <c r="BM41" s="97"/>
      <c r="BN41" s="97"/>
    </row>
    <row r="42" spans="1:66" ht="12.75">
      <c r="A42" s="79" t="s">
        <v>694</v>
      </c>
      <c r="B42" s="79" t="s">
        <v>364</v>
      </c>
      <c r="C42" s="79" t="s">
        <v>256</v>
      </c>
      <c r="D42" s="99">
        <v>11491</v>
      </c>
      <c r="E42" s="99">
        <v>2532</v>
      </c>
      <c r="F42" s="99" t="s">
        <v>450</v>
      </c>
      <c r="G42" s="99">
        <v>59</v>
      </c>
      <c r="H42" s="99">
        <v>36</v>
      </c>
      <c r="I42" s="99">
        <v>239</v>
      </c>
      <c r="J42" s="99">
        <v>1096</v>
      </c>
      <c r="K42" s="99">
        <v>31</v>
      </c>
      <c r="L42" s="99">
        <v>2091</v>
      </c>
      <c r="M42" s="99">
        <v>783</v>
      </c>
      <c r="N42" s="99">
        <v>409</v>
      </c>
      <c r="O42" s="99">
        <v>257</v>
      </c>
      <c r="P42" s="159">
        <v>257</v>
      </c>
      <c r="Q42" s="99">
        <v>35</v>
      </c>
      <c r="R42" s="99">
        <v>63</v>
      </c>
      <c r="S42" s="99">
        <v>48</v>
      </c>
      <c r="T42" s="99">
        <v>27</v>
      </c>
      <c r="U42" s="99">
        <v>14</v>
      </c>
      <c r="V42" s="99">
        <v>59</v>
      </c>
      <c r="W42" s="99">
        <v>44</v>
      </c>
      <c r="X42" s="99">
        <v>28</v>
      </c>
      <c r="Y42" s="99">
        <v>128</v>
      </c>
      <c r="Z42" s="99">
        <v>85</v>
      </c>
      <c r="AA42" s="99" t="s">
        <v>761</v>
      </c>
      <c r="AB42" s="99" t="s">
        <v>761</v>
      </c>
      <c r="AC42" s="99" t="s">
        <v>761</v>
      </c>
      <c r="AD42" s="98" t="s">
        <v>427</v>
      </c>
      <c r="AE42" s="100">
        <v>0.22034635801931945</v>
      </c>
      <c r="AF42" s="100">
        <v>0.13</v>
      </c>
      <c r="AG42" s="98">
        <v>513.445305021321</v>
      </c>
      <c r="AH42" s="98">
        <v>313.2886606909755</v>
      </c>
      <c r="AI42" s="100">
        <v>0.021</v>
      </c>
      <c r="AJ42" s="100">
        <v>0.748123</v>
      </c>
      <c r="AK42" s="100">
        <v>0.632653</v>
      </c>
      <c r="AL42" s="100">
        <v>0.811724</v>
      </c>
      <c r="AM42" s="100">
        <v>0.594533</v>
      </c>
      <c r="AN42" s="100">
        <v>0.655449</v>
      </c>
      <c r="AO42" s="98">
        <v>2236.5329388216865</v>
      </c>
      <c r="AP42" s="158">
        <v>1.060425339</v>
      </c>
      <c r="AQ42" s="100">
        <v>0.13618677042801555</v>
      </c>
      <c r="AR42" s="100">
        <v>0.5555555555555556</v>
      </c>
      <c r="AS42" s="98">
        <v>417.71821425463406</v>
      </c>
      <c r="AT42" s="98">
        <v>234.96649551823165</v>
      </c>
      <c r="AU42" s="98">
        <v>121.8344791576016</v>
      </c>
      <c r="AV42" s="98">
        <v>513.445305021321</v>
      </c>
      <c r="AW42" s="98">
        <v>382.9083630667479</v>
      </c>
      <c r="AX42" s="98">
        <v>243.6689583152032</v>
      </c>
      <c r="AY42" s="98">
        <v>1113.9152380123576</v>
      </c>
      <c r="AZ42" s="98">
        <v>739.7093377425812</v>
      </c>
      <c r="BA42" s="100" t="s">
        <v>761</v>
      </c>
      <c r="BB42" s="100" t="s">
        <v>761</v>
      </c>
      <c r="BC42" s="100" t="s">
        <v>761</v>
      </c>
      <c r="BD42" s="158">
        <v>0.9347297668</v>
      </c>
      <c r="BE42" s="158">
        <v>1.198313065</v>
      </c>
      <c r="BF42" s="162">
        <v>1465</v>
      </c>
      <c r="BG42" s="162">
        <v>49</v>
      </c>
      <c r="BH42" s="162">
        <v>2576</v>
      </c>
      <c r="BI42" s="162">
        <v>1317</v>
      </c>
      <c r="BJ42" s="162">
        <v>624</v>
      </c>
      <c r="BK42" s="97"/>
      <c r="BL42" s="97"/>
      <c r="BM42" s="97"/>
      <c r="BN42" s="97"/>
    </row>
    <row r="43" spans="1:66" ht="12.75">
      <c r="A43" s="79" t="s">
        <v>679</v>
      </c>
      <c r="B43" s="79" t="s">
        <v>349</v>
      </c>
      <c r="C43" s="79" t="s">
        <v>256</v>
      </c>
      <c r="D43" s="99">
        <v>13067</v>
      </c>
      <c r="E43" s="99">
        <v>2214</v>
      </c>
      <c r="F43" s="99" t="s">
        <v>451</v>
      </c>
      <c r="G43" s="99">
        <v>49</v>
      </c>
      <c r="H43" s="99">
        <v>24</v>
      </c>
      <c r="I43" s="99">
        <v>206</v>
      </c>
      <c r="J43" s="99">
        <v>1137</v>
      </c>
      <c r="K43" s="99">
        <v>8</v>
      </c>
      <c r="L43" s="99">
        <v>2652</v>
      </c>
      <c r="M43" s="99">
        <v>877</v>
      </c>
      <c r="N43" s="99">
        <v>383</v>
      </c>
      <c r="O43" s="99">
        <v>287</v>
      </c>
      <c r="P43" s="159">
        <v>287</v>
      </c>
      <c r="Q43" s="99">
        <v>33</v>
      </c>
      <c r="R43" s="99">
        <v>60</v>
      </c>
      <c r="S43" s="99">
        <v>89</v>
      </c>
      <c r="T43" s="99">
        <v>38</v>
      </c>
      <c r="U43" s="99">
        <v>6</v>
      </c>
      <c r="V43" s="99">
        <v>65</v>
      </c>
      <c r="W43" s="99">
        <v>90</v>
      </c>
      <c r="X43" s="99">
        <v>50</v>
      </c>
      <c r="Y43" s="99">
        <v>163</v>
      </c>
      <c r="Z43" s="99">
        <v>66</v>
      </c>
      <c r="AA43" s="99" t="s">
        <v>761</v>
      </c>
      <c r="AB43" s="99" t="s">
        <v>761</v>
      </c>
      <c r="AC43" s="99" t="s">
        <v>761</v>
      </c>
      <c r="AD43" s="98" t="s">
        <v>427</v>
      </c>
      <c r="AE43" s="100">
        <v>0.16943445320272443</v>
      </c>
      <c r="AF43" s="100">
        <v>0.08</v>
      </c>
      <c r="AG43" s="98">
        <v>374.9904339175021</v>
      </c>
      <c r="AH43" s="98">
        <v>183.66878395959287</v>
      </c>
      <c r="AI43" s="100">
        <v>0.016</v>
      </c>
      <c r="AJ43" s="100">
        <v>0.703589</v>
      </c>
      <c r="AK43" s="100">
        <v>0.470588</v>
      </c>
      <c r="AL43" s="100">
        <v>0.822836</v>
      </c>
      <c r="AM43" s="100">
        <v>0.598226</v>
      </c>
      <c r="AN43" s="100">
        <v>0.656947</v>
      </c>
      <c r="AO43" s="98">
        <v>2196.3725415167983</v>
      </c>
      <c r="AP43" s="158">
        <v>1.136719055</v>
      </c>
      <c r="AQ43" s="100">
        <v>0.11498257839721254</v>
      </c>
      <c r="AR43" s="100">
        <v>0.55</v>
      </c>
      <c r="AS43" s="98">
        <v>681.1050738501568</v>
      </c>
      <c r="AT43" s="98">
        <v>290.808907936022</v>
      </c>
      <c r="AU43" s="98">
        <v>45.91719598989822</v>
      </c>
      <c r="AV43" s="98">
        <v>497.436289890564</v>
      </c>
      <c r="AW43" s="98">
        <v>688.7579398484733</v>
      </c>
      <c r="AX43" s="98">
        <v>382.6432999158185</v>
      </c>
      <c r="AY43" s="98">
        <v>1247.4171577255681</v>
      </c>
      <c r="AZ43" s="98">
        <v>505.0891558888804</v>
      </c>
      <c r="BA43" s="100" t="s">
        <v>761</v>
      </c>
      <c r="BB43" s="100" t="s">
        <v>761</v>
      </c>
      <c r="BC43" s="100" t="s">
        <v>761</v>
      </c>
      <c r="BD43" s="158">
        <v>1.008999252</v>
      </c>
      <c r="BE43" s="158">
        <v>1.276129456</v>
      </c>
      <c r="BF43" s="162">
        <v>1616</v>
      </c>
      <c r="BG43" s="162">
        <v>17</v>
      </c>
      <c r="BH43" s="162">
        <v>3223</v>
      </c>
      <c r="BI43" s="162">
        <v>1466</v>
      </c>
      <c r="BJ43" s="162">
        <v>583</v>
      </c>
      <c r="BK43" s="97"/>
      <c r="BL43" s="97"/>
      <c r="BM43" s="97"/>
      <c r="BN43" s="97"/>
    </row>
    <row r="44" spans="1:66" ht="12.75">
      <c r="A44" s="79" t="s">
        <v>659</v>
      </c>
      <c r="B44" s="79" t="s">
        <v>329</v>
      </c>
      <c r="C44" s="79" t="s">
        <v>256</v>
      </c>
      <c r="D44" s="99">
        <v>10819</v>
      </c>
      <c r="E44" s="99">
        <v>1805</v>
      </c>
      <c r="F44" s="99" t="s">
        <v>451</v>
      </c>
      <c r="G44" s="99">
        <v>45</v>
      </c>
      <c r="H44" s="99">
        <v>20</v>
      </c>
      <c r="I44" s="99">
        <v>240</v>
      </c>
      <c r="J44" s="99">
        <v>1020</v>
      </c>
      <c r="K44" s="99">
        <v>913</v>
      </c>
      <c r="L44" s="99">
        <v>2152</v>
      </c>
      <c r="M44" s="99">
        <v>712</v>
      </c>
      <c r="N44" s="99">
        <v>311</v>
      </c>
      <c r="O44" s="99">
        <v>249</v>
      </c>
      <c r="P44" s="159">
        <v>249</v>
      </c>
      <c r="Q44" s="99">
        <v>29</v>
      </c>
      <c r="R44" s="99">
        <v>58</v>
      </c>
      <c r="S44" s="99">
        <v>58</v>
      </c>
      <c r="T44" s="99">
        <v>21</v>
      </c>
      <c r="U44" s="99" t="s">
        <v>761</v>
      </c>
      <c r="V44" s="99">
        <v>81</v>
      </c>
      <c r="W44" s="99">
        <v>96</v>
      </c>
      <c r="X44" s="99">
        <v>46</v>
      </c>
      <c r="Y44" s="99">
        <v>128</v>
      </c>
      <c r="Z44" s="99">
        <v>60</v>
      </c>
      <c r="AA44" s="99" t="s">
        <v>761</v>
      </c>
      <c r="AB44" s="99" t="s">
        <v>761</v>
      </c>
      <c r="AC44" s="99" t="s">
        <v>761</v>
      </c>
      <c r="AD44" s="98" t="s">
        <v>427</v>
      </c>
      <c r="AE44" s="100">
        <v>0.16683612163785932</v>
      </c>
      <c r="AF44" s="100">
        <v>0.08</v>
      </c>
      <c r="AG44" s="98">
        <v>415.934929291062</v>
      </c>
      <c r="AH44" s="98">
        <v>184.85996857380533</v>
      </c>
      <c r="AI44" s="100">
        <v>0.022000000000000002</v>
      </c>
      <c r="AJ44" s="100">
        <v>0.764618</v>
      </c>
      <c r="AK44" s="100">
        <v>0.88469</v>
      </c>
      <c r="AL44" s="100">
        <v>0.791467</v>
      </c>
      <c r="AM44" s="100">
        <v>0.608547</v>
      </c>
      <c r="AN44" s="100">
        <v>0.660297</v>
      </c>
      <c r="AO44" s="98">
        <v>2301.5066087438763</v>
      </c>
      <c r="AP44" s="158">
        <v>1.214879761</v>
      </c>
      <c r="AQ44" s="100">
        <v>0.11646586345381527</v>
      </c>
      <c r="AR44" s="100">
        <v>0.5</v>
      </c>
      <c r="AS44" s="98">
        <v>536.0939088640355</v>
      </c>
      <c r="AT44" s="98">
        <v>194.1029670024956</v>
      </c>
      <c r="AU44" s="98" t="s">
        <v>761</v>
      </c>
      <c r="AV44" s="98">
        <v>748.6828727239116</v>
      </c>
      <c r="AW44" s="98">
        <v>887.3278491542657</v>
      </c>
      <c r="AX44" s="98">
        <v>425.1779277197523</v>
      </c>
      <c r="AY44" s="98">
        <v>1183.1037988723542</v>
      </c>
      <c r="AZ44" s="98">
        <v>554.579905721416</v>
      </c>
      <c r="BA44" s="100" t="s">
        <v>761</v>
      </c>
      <c r="BB44" s="100" t="s">
        <v>761</v>
      </c>
      <c r="BC44" s="100" t="s">
        <v>761</v>
      </c>
      <c r="BD44" s="158">
        <v>1.068655396</v>
      </c>
      <c r="BE44" s="158">
        <v>1.375525665</v>
      </c>
      <c r="BF44" s="162">
        <v>1334</v>
      </c>
      <c r="BG44" s="162">
        <v>1032</v>
      </c>
      <c r="BH44" s="162">
        <v>2719</v>
      </c>
      <c r="BI44" s="162">
        <v>1170</v>
      </c>
      <c r="BJ44" s="162">
        <v>471</v>
      </c>
      <c r="BK44" s="97"/>
      <c r="BL44" s="97"/>
      <c r="BM44" s="97"/>
      <c r="BN44" s="97"/>
    </row>
    <row r="45" spans="1:66" ht="12.75">
      <c r="A45" s="79" t="s">
        <v>674</v>
      </c>
      <c r="B45" s="79" t="s">
        <v>344</v>
      </c>
      <c r="C45" s="79" t="s">
        <v>256</v>
      </c>
      <c r="D45" s="99">
        <v>10823</v>
      </c>
      <c r="E45" s="99">
        <v>1800</v>
      </c>
      <c r="F45" s="99" t="s">
        <v>449</v>
      </c>
      <c r="G45" s="99">
        <v>41</v>
      </c>
      <c r="H45" s="99">
        <v>33</v>
      </c>
      <c r="I45" s="99">
        <v>204</v>
      </c>
      <c r="J45" s="99">
        <v>908</v>
      </c>
      <c r="K45" s="99">
        <v>7</v>
      </c>
      <c r="L45" s="99">
        <v>1900</v>
      </c>
      <c r="M45" s="99">
        <v>680</v>
      </c>
      <c r="N45" s="99">
        <v>340</v>
      </c>
      <c r="O45" s="99">
        <v>199</v>
      </c>
      <c r="P45" s="159">
        <v>199</v>
      </c>
      <c r="Q45" s="99">
        <v>38</v>
      </c>
      <c r="R45" s="99">
        <v>58</v>
      </c>
      <c r="S45" s="99">
        <v>42</v>
      </c>
      <c r="T45" s="99">
        <v>42</v>
      </c>
      <c r="U45" s="99" t="s">
        <v>761</v>
      </c>
      <c r="V45" s="99">
        <v>30</v>
      </c>
      <c r="W45" s="99">
        <v>42</v>
      </c>
      <c r="X45" s="99">
        <v>22</v>
      </c>
      <c r="Y45" s="99">
        <v>95</v>
      </c>
      <c r="Z45" s="99">
        <v>89</v>
      </c>
      <c r="AA45" s="99" t="s">
        <v>761</v>
      </c>
      <c r="AB45" s="99" t="s">
        <v>761</v>
      </c>
      <c r="AC45" s="99" t="s">
        <v>761</v>
      </c>
      <c r="AD45" s="98" t="s">
        <v>427</v>
      </c>
      <c r="AE45" s="100">
        <v>0.16631248267578305</v>
      </c>
      <c r="AF45" s="100">
        <v>0.12</v>
      </c>
      <c r="AG45" s="98">
        <v>378.8228772059503</v>
      </c>
      <c r="AH45" s="98">
        <v>304.9062182389356</v>
      </c>
      <c r="AI45" s="100">
        <v>0.019</v>
      </c>
      <c r="AJ45" s="100">
        <v>0.659884</v>
      </c>
      <c r="AK45" s="100">
        <v>0.466667</v>
      </c>
      <c r="AL45" s="100">
        <v>0.739012</v>
      </c>
      <c r="AM45" s="100">
        <v>0.555102</v>
      </c>
      <c r="AN45" s="100">
        <v>0.571429</v>
      </c>
      <c r="AO45" s="98">
        <v>1838.6768918044904</v>
      </c>
      <c r="AP45" s="158">
        <v>0.9691603087999999</v>
      </c>
      <c r="AQ45" s="100">
        <v>0.19095477386934673</v>
      </c>
      <c r="AR45" s="100">
        <v>0.6551724137931034</v>
      </c>
      <c r="AS45" s="98">
        <v>388.0624595768271</v>
      </c>
      <c r="AT45" s="98">
        <v>388.0624595768271</v>
      </c>
      <c r="AU45" s="98" t="s">
        <v>761</v>
      </c>
      <c r="AV45" s="98">
        <v>277.18747112630507</v>
      </c>
      <c r="AW45" s="98">
        <v>388.0624595768271</v>
      </c>
      <c r="AX45" s="98">
        <v>203.2708121592904</v>
      </c>
      <c r="AY45" s="98">
        <v>877.7603252332995</v>
      </c>
      <c r="AZ45" s="98">
        <v>822.3228310080384</v>
      </c>
      <c r="BA45" s="100" t="s">
        <v>761</v>
      </c>
      <c r="BB45" s="100" t="s">
        <v>761</v>
      </c>
      <c r="BC45" s="100" t="s">
        <v>761</v>
      </c>
      <c r="BD45" s="158">
        <v>0.8391773987000001</v>
      </c>
      <c r="BE45" s="158">
        <v>1.113573685</v>
      </c>
      <c r="BF45" s="162">
        <v>1376</v>
      </c>
      <c r="BG45" s="162">
        <v>15</v>
      </c>
      <c r="BH45" s="162">
        <v>2571</v>
      </c>
      <c r="BI45" s="162">
        <v>1225</v>
      </c>
      <c r="BJ45" s="162">
        <v>595</v>
      </c>
      <c r="BK45" s="97"/>
      <c r="BL45" s="97"/>
      <c r="BM45" s="97"/>
      <c r="BN45" s="97"/>
    </row>
    <row r="46" spans="1:66" ht="12.75">
      <c r="A46" s="79" t="s">
        <v>690</v>
      </c>
      <c r="B46" s="79" t="s">
        <v>360</v>
      </c>
      <c r="C46" s="79" t="s">
        <v>256</v>
      </c>
      <c r="D46" s="99">
        <v>23576</v>
      </c>
      <c r="E46" s="99">
        <v>3796</v>
      </c>
      <c r="F46" s="99" t="s">
        <v>451</v>
      </c>
      <c r="G46" s="99">
        <v>101</v>
      </c>
      <c r="H46" s="99">
        <v>50</v>
      </c>
      <c r="I46" s="99">
        <v>365</v>
      </c>
      <c r="J46" s="99">
        <v>1883</v>
      </c>
      <c r="K46" s="99">
        <v>682</v>
      </c>
      <c r="L46" s="99">
        <v>4023</v>
      </c>
      <c r="M46" s="99">
        <v>1370</v>
      </c>
      <c r="N46" s="99">
        <v>612</v>
      </c>
      <c r="O46" s="99">
        <v>460</v>
      </c>
      <c r="P46" s="159">
        <v>460</v>
      </c>
      <c r="Q46" s="99">
        <v>38</v>
      </c>
      <c r="R46" s="99">
        <v>93</v>
      </c>
      <c r="S46" s="99">
        <v>93</v>
      </c>
      <c r="T46" s="99">
        <v>76</v>
      </c>
      <c r="U46" s="99">
        <v>15</v>
      </c>
      <c r="V46" s="99">
        <v>109</v>
      </c>
      <c r="W46" s="99">
        <v>102</v>
      </c>
      <c r="X46" s="99">
        <v>82</v>
      </c>
      <c r="Y46" s="99">
        <v>232</v>
      </c>
      <c r="Z46" s="99">
        <v>122</v>
      </c>
      <c r="AA46" s="99" t="s">
        <v>761</v>
      </c>
      <c r="AB46" s="99" t="s">
        <v>761</v>
      </c>
      <c r="AC46" s="99" t="s">
        <v>761</v>
      </c>
      <c r="AD46" s="98" t="s">
        <v>427</v>
      </c>
      <c r="AE46" s="100">
        <v>0.16101119782829998</v>
      </c>
      <c r="AF46" s="100">
        <v>0.07</v>
      </c>
      <c r="AG46" s="98">
        <v>428.4017645062776</v>
      </c>
      <c r="AH46" s="98">
        <v>212.08008143875128</v>
      </c>
      <c r="AI46" s="100">
        <v>0.015</v>
      </c>
      <c r="AJ46" s="100">
        <v>0.7324</v>
      </c>
      <c r="AK46" s="100">
        <v>0.848259</v>
      </c>
      <c r="AL46" s="100">
        <v>0.760635</v>
      </c>
      <c r="AM46" s="100">
        <v>0.61325</v>
      </c>
      <c r="AN46" s="100">
        <v>0.683036</v>
      </c>
      <c r="AO46" s="98">
        <v>1951.1367492365116</v>
      </c>
      <c r="AP46" s="158">
        <v>1.098007355</v>
      </c>
      <c r="AQ46" s="100">
        <v>0.08260869565217391</v>
      </c>
      <c r="AR46" s="100">
        <v>0.40860215053763443</v>
      </c>
      <c r="AS46" s="98">
        <v>394.4689514760774</v>
      </c>
      <c r="AT46" s="98">
        <v>322.36172378690196</v>
      </c>
      <c r="AU46" s="98">
        <v>63.62402443162538</v>
      </c>
      <c r="AV46" s="98">
        <v>462.33457753647775</v>
      </c>
      <c r="AW46" s="98">
        <v>432.6433661350526</v>
      </c>
      <c r="AX46" s="98">
        <v>347.8113335595521</v>
      </c>
      <c r="AY46" s="98">
        <v>984.051577875806</v>
      </c>
      <c r="AZ46" s="98">
        <v>517.4753987105531</v>
      </c>
      <c r="BA46" s="100" t="s">
        <v>761</v>
      </c>
      <c r="BB46" s="100" t="s">
        <v>761</v>
      </c>
      <c r="BC46" s="100" t="s">
        <v>761</v>
      </c>
      <c r="BD46" s="158">
        <v>0.9999449921</v>
      </c>
      <c r="BE46" s="158">
        <v>1.2030863189999998</v>
      </c>
      <c r="BF46" s="162">
        <v>2571</v>
      </c>
      <c r="BG46" s="162">
        <v>804</v>
      </c>
      <c r="BH46" s="162">
        <v>5289</v>
      </c>
      <c r="BI46" s="162">
        <v>2234</v>
      </c>
      <c r="BJ46" s="162">
        <v>896</v>
      </c>
      <c r="BK46" s="97"/>
      <c r="BL46" s="97"/>
      <c r="BM46" s="97"/>
      <c r="BN46" s="97"/>
    </row>
    <row r="47" spans="1:66" ht="12.75">
      <c r="A47" s="79" t="s">
        <v>621</v>
      </c>
      <c r="B47" s="79" t="s">
        <v>290</v>
      </c>
      <c r="C47" s="79" t="s">
        <v>256</v>
      </c>
      <c r="D47" s="99">
        <v>7898</v>
      </c>
      <c r="E47" s="99">
        <v>1190</v>
      </c>
      <c r="F47" s="99" t="s">
        <v>449</v>
      </c>
      <c r="G47" s="99">
        <v>27</v>
      </c>
      <c r="H47" s="99">
        <v>19</v>
      </c>
      <c r="I47" s="99">
        <v>107</v>
      </c>
      <c r="J47" s="99">
        <v>702</v>
      </c>
      <c r="K47" s="99">
        <v>509</v>
      </c>
      <c r="L47" s="99">
        <v>1465</v>
      </c>
      <c r="M47" s="99">
        <v>481</v>
      </c>
      <c r="N47" s="99">
        <v>234</v>
      </c>
      <c r="O47" s="99">
        <v>99</v>
      </c>
      <c r="P47" s="159">
        <v>99</v>
      </c>
      <c r="Q47" s="99">
        <v>13</v>
      </c>
      <c r="R47" s="99">
        <v>30</v>
      </c>
      <c r="S47" s="99">
        <v>34</v>
      </c>
      <c r="T47" s="99">
        <v>26</v>
      </c>
      <c r="U47" s="99" t="s">
        <v>761</v>
      </c>
      <c r="V47" s="99" t="s">
        <v>761</v>
      </c>
      <c r="W47" s="99">
        <v>40</v>
      </c>
      <c r="X47" s="99">
        <v>31</v>
      </c>
      <c r="Y47" s="99">
        <v>78</v>
      </c>
      <c r="Z47" s="99">
        <v>49</v>
      </c>
      <c r="AA47" s="99" t="s">
        <v>761</v>
      </c>
      <c r="AB47" s="99" t="s">
        <v>761</v>
      </c>
      <c r="AC47" s="99" t="s">
        <v>761</v>
      </c>
      <c r="AD47" s="98" t="s">
        <v>427</v>
      </c>
      <c r="AE47" s="100">
        <v>0.15067105596353508</v>
      </c>
      <c r="AF47" s="100">
        <v>0.09</v>
      </c>
      <c r="AG47" s="98">
        <v>341.85869840465944</v>
      </c>
      <c r="AH47" s="98">
        <v>240.56723221068626</v>
      </c>
      <c r="AI47" s="100">
        <v>0.013999999999999999</v>
      </c>
      <c r="AJ47" s="100">
        <v>0.779134</v>
      </c>
      <c r="AK47" s="100">
        <v>0.75744</v>
      </c>
      <c r="AL47" s="100">
        <v>0.745547</v>
      </c>
      <c r="AM47" s="100">
        <v>0.576739</v>
      </c>
      <c r="AN47" s="100">
        <v>0.642857</v>
      </c>
      <c r="AO47" s="98">
        <v>1253.481894150418</v>
      </c>
      <c r="AP47" s="158">
        <v>0.7036907958999999</v>
      </c>
      <c r="AQ47" s="100">
        <v>0.13131313131313133</v>
      </c>
      <c r="AR47" s="100">
        <v>0.43333333333333335</v>
      </c>
      <c r="AS47" s="98">
        <v>430.4887313243859</v>
      </c>
      <c r="AT47" s="98">
        <v>329.19726513041275</v>
      </c>
      <c r="AU47" s="98" t="s">
        <v>761</v>
      </c>
      <c r="AV47" s="98" t="s">
        <v>761</v>
      </c>
      <c r="AW47" s="98">
        <v>506.4573309698658</v>
      </c>
      <c r="AX47" s="98">
        <v>392.50443150164597</v>
      </c>
      <c r="AY47" s="98">
        <v>987.5917953912383</v>
      </c>
      <c r="AZ47" s="98">
        <v>620.4102304380856</v>
      </c>
      <c r="BA47" s="100" t="s">
        <v>761</v>
      </c>
      <c r="BB47" s="100" t="s">
        <v>761</v>
      </c>
      <c r="BC47" s="100" t="s">
        <v>761</v>
      </c>
      <c r="BD47" s="158">
        <v>0.5719252014</v>
      </c>
      <c r="BE47" s="158">
        <v>0.8567183685</v>
      </c>
      <c r="BF47" s="162">
        <v>901</v>
      </c>
      <c r="BG47" s="162">
        <v>672</v>
      </c>
      <c r="BH47" s="162">
        <v>1965</v>
      </c>
      <c r="BI47" s="162">
        <v>834</v>
      </c>
      <c r="BJ47" s="162">
        <v>364</v>
      </c>
      <c r="BK47" s="97"/>
      <c r="BL47" s="97"/>
      <c r="BM47" s="97"/>
      <c r="BN47" s="97"/>
    </row>
    <row r="48" spans="1:66" ht="12.75">
      <c r="A48" s="79" t="s">
        <v>765</v>
      </c>
      <c r="B48" s="79" t="s">
        <v>327</v>
      </c>
      <c r="C48" s="79" t="s">
        <v>256</v>
      </c>
      <c r="D48" s="99">
        <v>19770</v>
      </c>
      <c r="E48" s="99">
        <v>2333</v>
      </c>
      <c r="F48" s="99" t="s">
        <v>449</v>
      </c>
      <c r="G48" s="99">
        <v>68</v>
      </c>
      <c r="H48" s="99">
        <v>25</v>
      </c>
      <c r="I48" s="99">
        <v>242</v>
      </c>
      <c r="J48" s="99">
        <v>1838</v>
      </c>
      <c r="K48" s="99">
        <v>17</v>
      </c>
      <c r="L48" s="99">
        <v>3634</v>
      </c>
      <c r="M48" s="99">
        <v>1131</v>
      </c>
      <c r="N48" s="99">
        <v>516</v>
      </c>
      <c r="O48" s="99">
        <v>248</v>
      </c>
      <c r="P48" s="159">
        <v>248</v>
      </c>
      <c r="Q48" s="99">
        <v>30</v>
      </c>
      <c r="R48" s="99">
        <v>80</v>
      </c>
      <c r="S48" s="99">
        <v>54</v>
      </c>
      <c r="T48" s="99">
        <v>39</v>
      </c>
      <c r="U48" s="99">
        <v>11</v>
      </c>
      <c r="V48" s="99">
        <v>35</v>
      </c>
      <c r="W48" s="99">
        <v>147</v>
      </c>
      <c r="X48" s="99">
        <v>55</v>
      </c>
      <c r="Y48" s="99">
        <v>166</v>
      </c>
      <c r="Z48" s="99">
        <v>96</v>
      </c>
      <c r="AA48" s="99" t="s">
        <v>761</v>
      </c>
      <c r="AB48" s="99" t="s">
        <v>761</v>
      </c>
      <c r="AC48" s="99" t="s">
        <v>761</v>
      </c>
      <c r="AD48" s="98" t="s">
        <v>427</v>
      </c>
      <c r="AE48" s="100">
        <v>0.11800708143651999</v>
      </c>
      <c r="AF48" s="100">
        <v>0.09</v>
      </c>
      <c r="AG48" s="98">
        <v>343.955488113303</v>
      </c>
      <c r="AH48" s="98">
        <v>126.45422357106727</v>
      </c>
      <c r="AI48" s="100">
        <v>0.012</v>
      </c>
      <c r="AJ48" s="100">
        <v>0.781795</v>
      </c>
      <c r="AK48" s="100">
        <v>0.62963</v>
      </c>
      <c r="AL48" s="100">
        <v>0.728841</v>
      </c>
      <c r="AM48" s="100">
        <v>0.546113</v>
      </c>
      <c r="AN48" s="100">
        <v>0.591743</v>
      </c>
      <c r="AO48" s="98">
        <v>1254.4258978249873</v>
      </c>
      <c r="AP48" s="158">
        <v>0.7542618561000001</v>
      </c>
      <c r="AQ48" s="100">
        <v>0.12096774193548387</v>
      </c>
      <c r="AR48" s="100">
        <v>0.375</v>
      </c>
      <c r="AS48" s="98">
        <v>273.1411229135053</v>
      </c>
      <c r="AT48" s="98">
        <v>197.26858877086494</v>
      </c>
      <c r="AU48" s="98">
        <v>55.639858371269604</v>
      </c>
      <c r="AV48" s="98">
        <v>177.03591299949417</v>
      </c>
      <c r="AW48" s="98">
        <v>743.5508345978756</v>
      </c>
      <c r="AX48" s="98">
        <v>278.199291856348</v>
      </c>
      <c r="AY48" s="98">
        <v>839.6560445118866</v>
      </c>
      <c r="AZ48" s="98">
        <v>485.5842185128983</v>
      </c>
      <c r="BA48" s="100" t="s">
        <v>761</v>
      </c>
      <c r="BB48" s="100" t="s">
        <v>761</v>
      </c>
      <c r="BC48" s="100" t="s">
        <v>761</v>
      </c>
      <c r="BD48" s="158">
        <v>0.6633010864000001</v>
      </c>
      <c r="BE48" s="158">
        <v>0.8542127990999999</v>
      </c>
      <c r="BF48" s="162">
        <v>2351</v>
      </c>
      <c r="BG48" s="162">
        <v>27</v>
      </c>
      <c r="BH48" s="162">
        <v>4986</v>
      </c>
      <c r="BI48" s="162">
        <v>2071</v>
      </c>
      <c r="BJ48" s="162">
        <v>872</v>
      </c>
      <c r="BK48" s="97"/>
      <c r="BL48" s="97"/>
      <c r="BM48" s="97"/>
      <c r="BN48" s="97"/>
    </row>
    <row r="49" spans="1:66" ht="12.75">
      <c r="A49" s="79" t="s">
        <v>614</v>
      </c>
      <c r="B49" s="79" t="s">
        <v>283</v>
      </c>
      <c r="C49" s="79" t="s">
        <v>256</v>
      </c>
      <c r="D49" s="99">
        <v>8182</v>
      </c>
      <c r="E49" s="99">
        <v>1257</v>
      </c>
      <c r="F49" s="99" t="s">
        <v>449</v>
      </c>
      <c r="G49" s="99">
        <v>35</v>
      </c>
      <c r="H49" s="99">
        <v>25</v>
      </c>
      <c r="I49" s="99">
        <v>95</v>
      </c>
      <c r="J49" s="99">
        <v>725</v>
      </c>
      <c r="K49" s="99" t="s">
        <v>761</v>
      </c>
      <c r="L49" s="99">
        <v>1654</v>
      </c>
      <c r="M49" s="99">
        <v>532</v>
      </c>
      <c r="N49" s="99">
        <v>273</v>
      </c>
      <c r="O49" s="99">
        <v>141</v>
      </c>
      <c r="P49" s="159">
        <v>141</v>
      </c>
      <c r="Q49" s="99">
        <v>21</v>
      </c>
      <c r="R49" s="99">
        <v>37</v>
      </c>
      <c r="S49" s="99">
        <v>36</v>
      </c>
      <c r="T49" s="99">
        <v>25</v>
      </c>
      <c r="U49" s="99">
        <v>6</v>
      </c>
      <c r="V49" s="99">
        <v>17</v>
      </c>
      <c r="W49" s="99">
        <v>30</v>
      </c>
      <c r="X49" s="99">
        <v>9</v>
      </c>
      <c r="Y49" s="99">
        <v>63</v>
      </c>
      <c r="Z49" s="99">
        <v>35</v>
      </c>
      <c r="AA49" s="99" t="s">
        <v>761</v>
      </c>
      <c r="AB49" s="99" t="s">
        <v>761</v>
      </c>
      <c r="AC49" s="99" t="s">
        <v>761</v>
      </c>
      <c r="AD49" s="98" t="s">
        <v>427</v>
      </c>
      <c r="AE49" s="100">
        <v>0.15362991933512588</v>
      </c>
      <c r="AF49" s="100">
        <v>0.11</v>
      </c>
      <c r="AG49" s="98">
        <v>427.7682718161819</v>
      </c>
      <c r="AH49" s="98">
        <v>305.548765582987</v>
      </c>
      <c r="AI49" s="100">
        <v>0.012</v>
      </c>
      <c r="AJ49" s="100">
        <v>0.668203</v>
      </c>
      <c r="AK49" s="100" t="s">
        <v>761</v>
      </c>
      <c r="AL49" s="100">
        <v>0.78687</v>
      </c>
      <c r="AM49" s="100">
        <v>0.581421</v>
      </c>
      <c r="AN49" s="100">
        <v>0.609375</v>
      </c>
      <c r="AO49" s="98">
        <v>1723.2950378880469</v>
      </c>
      <c r="AP49" s="158">
        <v>0.9266981506</v>
      </c>
      <c r="AQ49" s="100">
        <v>0.14893617021276595</v>
      </c>
      <c r="AR49" s="100">
        <v>0.5675675675675675</v>
      </c>
      <c r="AS49" s="98">
        <v>439.99022243950134</v>
      </c>
      <c r="AT49" s="98">
        <v>305.548765582987</v>
      </c>
      <c r="AU49" s="98">
        <v>73.33170373991689</v>
      </c>
      <c r="AV49" s="98">
        <v>207.77316059643118</v>
      </c>
      <c r="AW49" s="98">
        <v>366.6585186995845</v>
      </c>
      <c r="AX49" s="98">
        <v>109.99755560987533</v>
      </c>
      <c r="AY49" s="98">
        <v>769.9828892691273</v>
      </c>
      <c r="AZ49" s="98">
        <v>427.7682718161819</v>
      </c>
      <c r="BA49" s="100" t="s">
        <v>761</v>
      </c>
      <c r="BB49" s="100" t="s">
        <v>761</v>
      </c>
      <c r="BC49" s="100" t="s">
        <v>761</v>
      </c>
      <c r="BD49" s="158">
        <v>0.7800553894</v>
      </c>
      <c r="BE49" s="158">
        <v>1.092898712</v>
      </c>
      <c r="BF49" s="162">
        <v>1085</v>
      </c>
      <c r="BG49" s="162" t="s">
        <v>761</v>
      </c>
      <c r="BH49" s="162">
        <v>2102</v>
      </c>
      <c r="BI49" s="162">
        <v>915</v>
      </c>
      <c r="BJ49" s="162">
        <v>448</v>
      </c>
      <c r="BK49" s="97"/>
      <c r="BL49" s="97"/>
      <c r="BM49" s="97"/>
      <c r="BN49" s="97"/>
    </row>
    <row r="50" spans="1:66" ht="12.75">
      <c r="A50" s="79" t="s">
        <v>677</v>
      </c>
      <c r="B50" s="79" t="s">
        <v>347</v>
      </c>
      <c r="C50" s="79" t="s">
        <v>256</v>
      </c>
      <c r="D50" s="99">
        <v>6691</v>
      </c>
      <c r="E50" s="99">
        <v>1129</v>
      </c>
      <c r="F50" s="99" t="s">
        <v>451</v>
      </c>
      <c r="G50" s="99">
        <v>22</v>
      </c>
      <c r="H50" s="99">
        <v>13</v>
      </c>
      <c r="I50" s="99">
        <v>149</v>
      </c>
      <c r="J50" s="99">
        <v>810</v>
      </c>
      <c r="K50" s="99">
        <v>567</v>
      </c>
      <c r="L50" s="99">
        <v>1499</v>
      </c>
      <c r="M50" s="99">
        <v>547</v>
      </c>
      <c r="N50" s="99">
        <v>251</v>
      </c>
      <c r="O50" s="99">
        <v>136</v>
      </c>
      <c r="P50" s="159">
        <v>136</v>
      </c>
      <c r="Q50" s="99">
        <v>14</v>
      </c>
      <c r="R50" s="99">
        <v>40</v>
      </c>
      <c r="S50" s="99">
        <v>24</v>
      </c>
      <c r="T50" s="99">
        <v>14</v>
      </c>
      <c r="U50" s="99" t="s">
        <v>761</v>
      </c>
      <c r="V50" s="99">
        <v>44</v>
      </c>
      <c r="W50" s="99">
        <v>24</v>
      </c>
      <c r="X50" s="99">
        <v>20</v>
      </c>
      <c r="Y50" s="99">
        <v>61</v>
      </c>
      <c r="Z50" s="99">
        <v>32</v>
      </c>
      <c r="AA50" s="99" t="s">
        <v>761</v>
      </c>
      <c r="AB50" s="99" t="s">
        <v>761</v>
      </c>
      <c r="AC50" s="99" t="s">
        <v>761</v>
      </c>
      <c r="AD50" s="98" t="s">
        <v>427</v>
      </c>
      <c r="AE50" s="100">
        <v>0.16873412046031983</v>
      </c>
      <c r="AF50" s="100">
        <v>0.04</v>
      </c>
      <c r="AG50" s="98">
        <v>328.79988043640714</v>
      </c>
      <c r="AH50" s="98">
        <v>194.2908384396951</v>
      </c>
      <c r="AI50" s="100">
        <v>0.022000000000000002</v>
      </c>
      <c r="AJ50" s="100">
        <v>0.830769</v>
      </c>
      <c r="AK50" s="100">
        <v>0.760054</v>
      </c>
      <c r="AL50" s="100">
        <v>0.837898</v>
      </c>
      <c r="AM50" s="100">
        <v>0.617381</v>
      </c>
      <c r="AN50" s="100">
        <v>0.671123</v>
      </c>
      <c r="AO50" s="98">
        <v>2032.5810790614257</v>
      </c>
      <c r="AP50" s="158">
        <v>1.029714432</v>
      </c>
      <c r="AQ50" s="100">
        <v>0.10294117647058823</v>
      </c>
      <c r="AR50" s="100">
        <v>0.35</v>
      </c>
      <c r="AS50" s="98">
        <v>358.69077865789865</v>
      </c>
      <c r="AT50" s="98">
        <v>209.2362875504409</v>
      </c>
      <c r="AU50" s="98" t="s">
        <v>761</v>
      </c>
      <c r="AV50" s="98">
        <v>657.5997608728143</v>
      </c>
      <c r="AW50" s="98">
        <v>358.69077865789865</v>
      </c>
      <c r="AX50" s="98">
        <v>298.90898221491557</v>
      </c>
      <c r="AY50" s="98">
        <v>911.6723957554924</v>
      </c>
      <c r="AZ50" s="98">
        <v>478.2543715438649</v>
      </c>
      <c r="BA50" s="101" t="s">
        <v>761</v>
      </c>
      <c r="BB50" s="101" t="s">
        <v>761</v>
      </c>
      <c r="BC50" s="101" t="s">
        <v>761</v>
      </c>
      <c r="BD50" s="158">
        <v>0.8639338684000001</v>
      </c>
      <c r="BE50" s="158">
        <v>1.2180368799999999</v>
      </c>
      <c r="BF50" s="162">
        <v>975</v>
      </c>
      <c r="BG50" s="162">
        <v>746</v>
      </c>
      <c r="BH50" s="162">
        <v>1789</v>
      </c>
      <c r="BI50" s="162">
        <v>886</v>
      </c>
      <c r="BJ50" s="162">
        <v>374</v>
      </c>
      <c r="BK50" s="97"/>
      <c r="BL50" s="97"/>
      <c r="BM50" s="97"/>
      <c r="BN50" s="97"/>
    </row>
    <row r="51" spans="1:66" ht="12.75">
      <c r="A51" s="79" t="s">
        <v>750</v>
      </c>
      <c r="B51" s="79" t="s">
        <v>422</v>
      </c>
      <c r="C51" s="79" t="s">
        <v>256</v>
      </c>
      <c r="D51" s="99">
        <v>1415</v>
      </c>
      <c r="E51" s="99">
        <v>205</v>
      </c>
      <c r="F51" s="99" t="s">
        <v>448</v>
      </c>
      <c r="G51" s="99">
        <v>6</v>
      </c>
      <c r="H51" s="99" t="s">
        <v>761</v>
      </c>
      <c r="I51" s="99">
        <v>27</v>
      </c>
      <c r="J51" s="99">
        <v>55</v>
      </c>
      <c r="K51" s="99">
        <v>54</v>
      </c>
      <c r="L51" s="99">
        <v>216</v>
      </c>
      <c r="M51" s="99">
        <v>45</v>
      </c>
      <c r="N51" s="99">
        <v>25</v>
      </c>
      <c r="O51" s="99">
        <v>25</v>
      </c>
      <c r="P51" s="159">
        <v>25</v>
      </c>
      <c r="Q51" s="99" t="s">
        <v>761</v>
      </c>
      <c r="R51" s="99">
        <v>9</v>
      </c>
      <c r="S51" s="99">
        <v>8</v>
      </c>
      <c r="T51" s="99" t="s">
        <v>761</v>
      </c>
      <c r="U51" s="99" t="s">
        <v>761</v>
      </c>
      <c r="V51" s="99" t="s">
        <v>761</v>
      </c>
      <c r="W51" s="99" t="s">
        <v>761</v>
      </c>
      <c r="X51" s="99" t="s">
        <v>761</v>
      </c>
      <c r="Y51" s="99">
        <v>12</v>
      </c>
      <c r="Z51" s="99">
        <v>23</v>
      </c>
      <c r="AA51" s="99" t="s">
        <v>761</v>
      </c>
      <c r="AB51" s="99" t="s">
        <v>761</v>
      </c>
      <c r="AC51" s="99" t="s">
        <v>761</v>
      </c>
      <c r="AD51" s="98" t="s">
        <v>427</v>
      </c>
      <c r="AE51" s="100">
        <v>0.14487632508833923</v>
      </c>
      <c r="AF51" s="100">
        <v>0.27</v>
      </c>
      <c r="AG51" s="98">
        <v>424.02826855123675</v>
      </c>
      <c r="AH51" s="98" t="s">
        <v>761</v>
      </c>
      <c r="AI51" s="100">
        <v>0.019</v>
      </c>
      <c r="AJ51" s="100">
        <v>0.436508</v>
      </c>
      <c r="AK51" s="100">
        <v>0.442623</v>
      </c>
      <c r="AL51" s="100">
        <v>0.715232</v>
      </c>
      <c r="AM51" s="100">
        <v>0.354331</v>
      </c>
      <c r="AN51" s="100">
        <v>0.438596</v>
      </c>
      <c r="AO51" s="98">
        <v>1766.7844522968198</v>
      </c>
      <c r="AP51" s="158">
        <v>1.072814865</v>
      </c>
      <c r="AQ51" s="100" t="s">
        <v>761</v>
      </c>
      <c r="AR51" s="100" t="s">
        <v>761</v>
      </c>
      <c r="AS51" s="98">
        <v>565.3710247349824</v>
      </c>
      <c r="AT51" s="98" t="s">
        <v>761</v>
      </c>
      <c r="AU51" s="98" t="s">
        <v>761</v>
      </c>
      <c r="AV51" s="98" t="s">
        <v>761</v>
      </c>
      <c r="AW51" s="98" t="s">
        <v>761</v>
      </c>
      <c r="AX51" s="98" t="s">
        <v>761</v>
      </c>
      <c r="AY51" s="98">
        <v>848.0565371024735</v>
      </c>
      <c r="AZ51" s="98">
        <v>1625.4416961130742</v>
      </c>
      <c r="BA51" s="100" t="s">
        <v>761</v>
      </c>
      <c r="BB51" s="100" t="s">
        <v>761</v>
      </c>
      <c r="BC51" s="100" t="s">
        <v>761</v>
      </c>
      <c r="BD51" s="158">
        <v>0.6942691803</v>
      </c>
      <c r="BE51" s="158">
        <v>1.583686371</v>
      </c>
      <c r="BF51" s="162">
        <v>126</v>
      </c>
      <c r="BG51" s="162">
        <v>122</v>
      </c>
      <c r="BH51" s="162">
        <v>302</v>
      </c>
      <c r="BI51" s="162">
        <v>127</v>
      </c>
      <c r="BJ51" s="162">
        <v>57</v>
      </c>
      <c r="BK51" s="97"/>
      <c r="BL51" s="97"/>
      <c r="BM51" s="97"/>
      <c r="BN51" s="97"/>
    </row>
    <row r="52" spans="1:66" ht="12.75">
      <c r="A52" s="79" t="s">
        <v>635</v>
      </c>
      <c r="B52" s="79" t="s">
        <v>304</v>
      </c>
      <c r="C52" s="79" t="s">
        <v>256</v>
      </c>
      <c r="D52" s="99">
        <v>8368</v>
      </c>
      <c r="E52" s="99">
        <v>1339</v>
      </c>
      <c r="F52" s="99" t="s">
        <v>451</v>
      </c>
      <c r="G52" s="99">
        <v>28</v>
      </c>
      <c r="H52" s="99">
        <v>17</v>
      </c>
      <c r="I52" s="99">
        <v>141</v>
      </c>
      <c r="J52" s="99">
        <v>801</v>
      </c>
      <c r="K52" s="99">
        <v>11</v>
      </c>
      <c r="L52" s="99">
        <v>1718</v>
      </c>
      <c r="M52" s="99">
        <v>696</v>
      </c>
      <c r="N52" s="99">
        <v>378</v>
      </c>
      <c r="O52" s="99">
        <v>107</v>
      </c>
      <c r="P52" s="159">
        <v>107</v>
      </c>
      <c r="Q52" s="99">
        <v>19</v>
      </c>
      <c r="R52" s="99">
        <v>33</v>
      </c>
      <c r="S52" s="99">
        <v>19</v>
      </c>
      <c r="T52" s="99">
        <v>23</v>
      </c>
      <c r="U52" s="99" t="s">
        <v>761</v>
      </c>
      <c r="V52" s="99">
        <v>12</v>
      </c>
      <c r="W52" s="99">
        <v>27</v>
      </c>
      <c r="X52" s="99">
        <v>17</v>
      </c>
      <c r="Y52" s="99">
        <v>62</v>
      </c>
      <c r="Z52" s="99">
        <v>38</v>
      </c>
      <c r="AA52" s="99" t="s">
        <v>761</v>
      </c>
      <c r="AB52" s="99" t="s">
        <v>761</v>
      </c>
      <c r="AC52" s="99" t="s">
        <v>761</v>
      </c>
      <c r="AD52" s="98" t="s">
        <v>427</v>
      </c>
      <c r="AE52" s="100">
        <v>0.16001434034416825</v>
      </c>
      <c r="AF52" s="100">
        <v>0.08</v>
      </c>
      <c r="AG52" s="98">
        <v>334.6080305927342</v>
      </c>
      <c r="AH52" s="98">
        <v>203.1548757170172</v>
      </c>
      <c r="AI52" s="100">
        <v>0.017</v>
      </c>
      <c r="AJ52" s="100">
        <v>0.673109</v>
      </c>
      <c r="AK52" s="100">
        <v>0.55</v>
      </c>
      <c r="AL52" s="100">
        <v>0.791705</v>
      </c>
      <c r="AM52" s="100">
        <v>0.63678</v>
      </c>
      <c r="AN52" s="100">
        <v>0.697417</v>
      </c>
      <c r="AO52" s="98">
        <v>1278.68068833652</v>
      </c>
      <c r="AP52" s="158">
        <v>0.6736294556</v>
      </c>
      <c r="AQ52" s="100">
        <v>0.17757009345794392</v>
      </c>
      <c r="AR52" s="100">
        <v>0.5757575757575758</v>
      </c>
      <c r="AS52" s="98">
        <v>227.05544933078394</v>
      </c>
      <c r="AT52" s="98">
        <v>274.8565965583174</v>
      </c>
      <c r="AU52" s="98" t="s">
        <v>761</v>
      </c>
      <c r="AV52" s="98">
        <v>143.40344168260037</v>
      </c>
      <c r="AW52" s="98">
        <v>322.65774378585087</v>
      </c>
      <c r="AX52" s="98">
        <v>203.1548757170172</v>
      </c>
      <c r="AY52" s="98">
        <v>740.9177820267687</v>
      </c>
      <c r="AZ52" s="98">
        <v>454.1108986615679</v>
      </c>
      <c r="BA52" s="100" t="s">
        <v>761</v>
      </c>
      <c r="BB52" s="100" t="s">
        <v>761</v>
      </c>
      <c r="BC52" s="100" t="s">
        <v>761</v>
      </c>
      <c r="BD52" s="158">
        <v>0.5520556259</v>
      </c>
      <c r="BE52" s="158">
        <v>0.8140122986</v>
      </c>
      <c r="BF52" s="162">
        <v>1190</v>
      </c>
      <c r="BG52" s="162">
        <v>20</v>
      </c>
      <c r="BH52" s="162">
        <v>2170</v>
      </c>
      <c r="BI52" s="162">
        <v>1093</v>
      </c>
      <c r="BJ52" s="162">
        <v>542</v>
      </c>
      <c r="BK52" s="97"/>
      <c r="BL52" s="97"/>
      <c r="BM52" s="97"/>
      <c r="BN52" s="97"/>
    </row>
    <row r="53" spans="1:66" ht="12.75">
      <c r="A53" s="79" t="s">
        <v>685</v>
      </c>
      <c r="B53" s="79" t="s">
        <v>355</v>
      </c>
      <c r="C53" s="79" t="s">
        <v>256</v>
      </c>
      <c r="D53" s="99">
        <v>13069</v>
      </c>
      <c r="E53" s="99">
        <v>2000</v>
      </c>
      <c r="F53" s="99" t="s">
        <v>449</v>
      </c>
      <c r="G53" s="99">
        <v>63</v>
      </c>
      <c r="H53" s="99">
        <v>31</v>
      </c>
      <c r="I53" s="99">
        <v>210</v>
      </c>
      <c r="J53" s="99">
        <v>1044</v>
      </c>
      <c r="K53" s="99">
        <v>13</v>
      </c>
      <c r="L53" s="99">
        <v>2544</v>
      </c>
      <c r="M53" s="99">
        <v>745</v>
      </c>
      <c r="N53" s="99">
        <v>316</v>
      </c>
      <c r="O53" s="99">
        <v>151</v>
      </c>
      <c r="P53" s="159">
        <v>151</v>
      </c>
      <c r="Q53" s="99">
        <v>27</v>
      </c>
      <c r="R53" s="99">
        <v>63</v>
      </c>
      <c r="S53" s="99">
        <v>50</v>
      </c>
      <c r="T53" s="99">
        <v>15</v>
      </c>
      <c r="U53" s="99">
        <v>9</v>
      </c>
      <c r="V53" s="99">
        <v>22</v>
      </c>
      <c r="W53" s="99">
        <v>96</v>
      </c>
      <c r="X53" s="99">
        <v>26</v>
      </c>
      <c r="Y53" s="99">
        <v>151</v>
      </c>
      <c r="Z53" s="99">
        <v>61</v>
      </c>
      <c r="AA53" s="99" t="s">
        <v>761</v>
      </c>
      <c r="AB53" s="99" t="s">
        <v>761</v>
      </c>
      <c r="AC53" s="99" t="s">
        <v>761</v>
      </c>
      <c r="AD53" s="98" t="s">
        <v>427</v>
      </c>
      <c r="AE53" s="100">
        <v>0.15303389700818731</v>
      </c>
      <c r="AF53" s="100">
        <v>0.09</v>
      </c>
      <c r="AG53" s="98">
        <v>482.05677557579</v>
      </c>
      <c r="AH53" s="98">
        <v>237.20254036269034</v>
      </c>
      <c r="AI53" s="100">
        <v>0.016</v>
      </c>
      <c r="AJ53" s="100">
        <v>0.693688</v>
      </c>
      <c r="AK53" s="100">
        <v>0.590909</v>
      </c>
      <c r="AL53" s="100">
        <v>0.762819</v>
      </c>
      <c r="AM53" s="100">
        <v>0.546588</v>
      </c>
      <c r="AN53" s="100">
        <v>0.593985</v>
      </c>
      <c r="AO53" s="98">
        <v>1155.4059224118141</v>
      </c>
      <c r="AP53" s="158">
        <v>0.6407803345</v>
      </c>
      <c r="AQ53" s="100">
        <v>0.17880794701986755</v>
      </c>
      <c r="AR53" s="100">
        <v>0.42857142857142855</v>
      </c>
      <c r="AS53" s="98">
        <v>382.5847425204683</v>
      </c>
      <c r="AT53" s="98">
        <v>114.77542275614049</v>
      </c>
      <c r="AU53" s="98">
        <v>68.86525365368429</v>
      </c>
      <c r="AV53" s="98">
        <v>168.33728670900604</v>
      </c>
      <c r="AW53" s="98">
        <v>734.5627056392991</v>
      </c>
      <c r="AX53" s="98">
        <v>198.94406611064352</v>
      </c>
      <c r="AY53" s="98">
        <v>1155.4059224118141</v>
      </c>
      <c r="AZ53" s="98">
        <v>466.7533858749713</v>
      </c>
      <c r="BA53" s="100" t="s">
        <v>761</v>
      </c>
      <c r="BB53" s="100" t="s">
        <v>761</v>
      </c>
      <c r="BC53" s="100" t="s">
        <v>761</v>
      </c>
      <c r="BD53" s="158">
        <v>0.5426528548999999</v>
      </c>
      <c r="BE53" s="158">
        <v>0.7515242767</v>
      </c>
      <c r="BF53" s="162">
        <v>1505</v>
      </c>
      <c r="BG53" s="162">
        <v>22</v>
      </c>
      <c r="BH53" s="162">
        <v>3335</v>
      </c>
      <c r="BI53" s="162">
        <v>1363</v>
      </c>
      <c r="BJ53" s="162">
        <v>532</v>
      </c>
      <c r="BK53" s="97"/>
      <c r="BL53" s="97"/>
      <c r="BM53" s="97"/>
      <c r="BN53" s="97"/>
    </row>
    <row r="54" spans="1:66" ht="12.75">
      <c r="A54" s="79" t="s">
        <v>644</v>
      </c>
      <c r="B54" s="79" t="s">
        <v>313</v>
      </c>
      <c r="C54" s="79" t="s">
        <v>256</v>
      </c>
      <c r="D54" s="99">
        <v>11577</v>
      </c>
      <c r="E54" s="99">
        <v>1872</v>
      </c>
      <c r="F54" s="99" t="s">
        <v>451</v>
      </c>
      <c r="G54" s="99">
        <v>64</v>
      </c>
      <c r="H54" s="99">
        <v>22</v>
      </c>
      <c r="I54" s="99">
        <v>211</v>
      </c>
      <c r="J54" s="99">
        <v>1095</v>
      </c>
      <c r="K54" s="99">
        <v>17</v>
      </c>
      <c r="L54" s="99">
        <v>2289</v>
      </c>
      <c r="M54" s="99">
        <v>850</v>
      </c>
      <c r="N54" s="99">
        <v>422</v>
      </c>
      <c r="O54" s="99">
        <v>204</v>
      </c>
      <c r="P54" s="159">
        <v>204</v>
      </c>
      <c r="Q54" s="99">
        <v>20</v>
      </c>
      <c r="R54" s="99">
        <v>49</v>
      </c>
      <c r="S54" s="99">
        <v>72</v>
      </c>
      <c r="T54" s="99">
        <v>24</v>
      </c>
      <c r="U54" s="99" t="s">
        <v>761</v>
      </c>
      <c r="V54" s="99">
        <v>33</v>
      </c>
      <c r="W54" s="99">
        <v>70</v>
      </c>
      <c r="X54" s="99">
        <v>51</v>
      </c>
      <c r="Y54" s="99">
        <v>142</v>
      </c>
      <c r="Z54" s="99">
        <v>54</v>
      </c>
      <c r="AA54" s="99" t="s">
        <v>761</v>
      </c>
      <c r="AB54" s="99" t="s">
        <v>761</v>
      </c>
      <c r="AC54" s="99" t="s">
        <v>761</v>
      </c>
      <c r="AD54" s="98" t="s">
        <v>427</v>
      </c>
      <c r="AE54" s="100">
        <v>0.16169992225965277</v>
      </c>
      <c r="AF54" s="100">
        <v>0.06</v>
      </c>
      <c r="AG54" s="98">
        <v>552.8202470415479</v>
      </c>
      <c r="AH54" s="98">
        <v>190.0319599205321</v>
      </c>
      <c r="AI54" s="100">
        <v>0.018000000000000002</v>
      </c>
      <c r="AJ54" s="100">
        <v>0.707364</v>
      </c>
      <c r="AK54" s="100">
        <v>0.62963</v>
      </c>
      <c r="AL54" s="100">
        <v>0.802595</v>
      </c>
      <c r="AM54" s="100">
        <v>0.592748</v>
      </c>
      <c r="AN54" s="100">
        <v>0.670906</v>
      </c>
      <c r="AO54" s="98">
        <v>1762.1145374449338</v>
      </c>
      <c r="AP54" s="158">
        <v>0.94133255</v>
      </c>
      <c r="AQ54" s="100">
        <v>0.09803921568627451</v>
      </c>
      <c r="AR54" s="100">
        <v>0.40816326530612246</v>
      </c>
      <c r="AS54" s="98">
        <v>621.9227779217414</v>
      </c>
      <c r="AT54" s="98">
        <v>207.30759264058045</v>
      </c>
      <c r="AU54" s="98" t="s">
        <v>761</v>
      </c>
      <c r="AV54" s="98">
        <v>285.04793988079814</v>
      </c>
      <c r="AW54" s="98">
        <v>604.647145201693</v>
      </c>
      <c r="AX54" s="98">
        <v>440.52863436123346</v>
      </c>
      <c r="AY54" s="98">
        <v>1226.5699231234344</v>
      </c>
      <c r="AZ54" s="98">
        <v>466.442083441306</v>
      </c>
      <c r="BA54" s="100" t="s">
        <v>761</v>
      </c>
      <c r="BB54" s="100" t="s">
        <v>761</v>
      </c>
      <c r="BC54" s="100" t="s">
        <v>761</v>
      </c>
      <c r="BD54" s="158">
        <v>0.8165827179</v>
      </c>
      <c r="BE54" s="158">
        <v>1.0797510529999998</v>
      </c>
      <c r="BF54" s="162">
        <v>1548</v>
      </c>
      <c r="BG54" s="162">
        <v>27</v>
      </c>
      <c r="BH54" s="162">
        <v>2852</v>
      </c>
      <c r="BI54" s="162">
        <v>1434</v>
      </c>
      <c r="BJ54" s="162">
        <v>629</v>
      </c>
      <c r="BK54" s="97"/>
      <c r="BL54" s="97"/>
      <c r="BM54" s="97"/>
      <c r="BN54" s="97"/>
    </row>
    <row r="55" spans="1:66" ht="12.75">
      <c r="A55" s="79" t="s">
        <v>620</v>
      </c>
      <c r="B55" s="79" t="s">
        <v>289</v>
      </c>
      <c r="C55" s="79" t="s">
        <v>256</v>
      </c>
      <c r="D55" s="99">
        <v>2851</v>
      </c>
      <c r="E55" s="99">
        <v>455</v>
      </c>
      <c r="F55" s="99" t="s">
        <v>447</v>
      </c>
      <c r="G55" s="99">
        <v>10</v>
      </c>
      <c r="H55" s="99">
        <v>9</v>
      </c>
      <c r="I55" s="99">
        <v>29</v>
      </c>
      <c r="J55" s="99">
        <v>218</v>
      </c>
      <c r="K55" s="99">
        <v>197</v>
      </c>
      <c r="L55" s="99">
        <v>454</v>
      </c>
      <c r="M55" s="99">
        <v>122</v>
      </c>
      <c r="N55" s="99">
        <v>64</v>
      </c>
      <c r="O55" s="99">
        <v>46</v>
      </c>
      <c r="P55" s="159">
        <v>46</v>
      </c>
      <c r="Q55" s="99">
        <v>7</v>
      </c>
      <c r="R55" s="99">
        <v>10</v>
      </c>
      <c r="S55" s="99">
        <v>9</v>
      </c>
      <c r="T55" s="99">
        <v>6</v>
      </c>
      <c r="U55" s="99" t="s">
        <v>761</v>
      </c>
      <c r="V55" s="99" t="s">
        <v>761</v>
      </c>
      <c r="W55" s="99">
        <v>19</v>
      </c>
      <c r="X55" s="99">
        <v>6</v>
      </c>
      <c r="Y55" s="99">
        <v>29</v>
      </c>
      <c r="Z55" s="99">
        <v>15</v>
      </c>
      <c r="AA55" s="99" t="s">
        <v>761</v>
      </c>
      <c r="AB55" s="99" t="s">
        <v>761</v>
      </c>
      <c r="AC55" s="99" t="s">
        <v>761</v>
      </c>
      <c r="AD55" s="98" t="s">
        <v>427</v>
      </c>
      <c r="AE55" s="100">
        <v>0.15959312521922134</v>
      </c>
      <c r="AF55" s="100">
        <v>0.22</v>
      </c>
      <c r="AG55" s="98">
        <v>350.754121360926</v>
      </c>
      <c r="AH55" s="98">
        <v>315.67870922483337</v>
      </c>
      <c r="AI55" s="100">
        <v>0.01</v>
      </c>
      <c r="AJ55" s="100">
        <v>0.714754</v>
      </c>
      <c r="AK55" s="100">
        <v>0.67931</v>
      </c>
      <c r="AL55" s="100">
        <v>0.735818</v>
      </c>
      <c r="AM55" s="100">
        <v>0.448529</v>
      </c>
      <c r="AN55" s="100">
        <v>0.460432</v>
      </c>
      <c r="AO55" s="98">
        <v>1613.4689582602596</v>
      </c>
      <c r="AP55" s="158">
        <v>0.8832752227999999</v>
      </c>
      <c r="AQ55" s="100">
        <v>0.15217391304347827</v>
      </c>
      <c r="AR55" s="100">
        <v>0.7</v>
      </c>
      <c r="AS55" s="98">
        <v>315.67870922483337</v>
      </c>
      <c r="AT55" s="98">
        <v>210.4524728165556</v>
      </c>
      <c r="AU55" s="98" t="s">
        <v>761</v>
      </c>
      <c r="AV55" s="98" t="s">
        <v>761</v>
      </c>
      <c r="AW55" s="98">
        <v>666.4328305857593</v>
      </c>
      <c r="AX55" s="98">
        <v>210.4524728165556</v>
      </c>
      <c r="AY55" s="98">
        <v>1017.1869519466853</v>
      </c>
      <c r="AZ55" s="98">
        <v>526.131182041389</v>
      </c>
      <c r="BA55" s="100" t="s">
        <v>761</v>
      </c>
      <c r="BB55" s="100" t="s">
        <v>761</v>
      </c>
      <c r="BC55" s="100" t="s">
        <v>761</v>
      </c>
      <c r="BD55" s="158">
        <v>0.6466684723</v>
      </c>
      <c r="BE55" s="158">
        <v>1.178165283</v>
      </c>
      <c r="BF55" s="162">
        <v>305</v>
      </c>
      <c r="BG55" s="162">
        <v>290</v>
      </c>
      <c r="BH55" s="162">
        <v>617</v>
      </c>
      <c r="BI55" s="162">
        <v>272</v>
      </c>
      <c r="BJ55" s="162">
        <v>139</v>
      </c>
      <c r="BK55" s="97"/>
      <c r="BL55" s="97"/>
      <c r="BM55" s="97"/>
      <c r="BN55" s="97"/>
    </row>
    <row r="56" spans="1:66" ht="12.75">
      <c r="A56" s="79" t="s">
        <v>667</v>
      </c>
      <c r="B56" s="79" t="s">
        <v>337</v>
      </c>
      <c r="C56" s="79" t="s">
        <v>256</v>
      </c>
      <c r="D56" s="99">
        <v>13064</v>
      </c>
      <c r="E56" s="99">
        <v>2497</v>
      </c>
      <c r="F56" s="99" t="s">
        <v>451</v>
      </c>
      <c r="G56" s="99">
        <v>50</v>
      </c>
      <c r="H56" s="99">
        <v>35</v>
      </c>
      <c r="I56" s="99">
        <v>211</v>
      </c>
      <c r="J56" s="99">
        <v>1278</v>
      </c>
      <c r="K56" s="99">
        <v>13</v>
      </c>
      <c r="L56" s="99">
        <v>2727</v>
      </c>
      <c r="M56" s="99">
        <v>1011</v>
      </c>
      <c r="N56" s="99">
        <v>441</v>
      </c>
      <c r="O56" s="99">
        <v>237</v>
      </c>
      <c r="P56" s="159">
        <v>237</v>
      </c>
      <c r="Q56" s="99">
        <v>34</v>
      </c>
      <c r="R56" s="99">
        <v>56</v>
      </c>
      <c r="S56" s="99">
        <v>51</v>
      </c>
      <c r="T56" s="99">
        <v>44</v>
      </c>
      <c r="U56" s="99" t="s">
        <v>761</v>
      </c>
      <c r="V56" s="99">
        <v>65</v>
      </c>
      <c r="W56" s="99">
        <v>95</v>
      </c>
      <c r="X56" s="99">
        <v>48</v>
      </c>
      <c r="Y56" s="99">
        <v>87</v>
      </c>
      <c r="Z56" s="99">
        <v>78</v>
      </c>
      <c r="AA56" s="99" t="s">
        <v>761</v>
      </c>
      <c r="AB56" s="99" t="s">
        <v>761</v>
      </c>
      <c r="AC56" s="99" t="s">
        <v>761</v>
      </c>
      <c r="AD56" s="98" t="s">
        <v>427</v>
      </c>
      <c r="AE56" s="100">
        <v>0.19113594611145132</v>
      </c>
      <c r="AF56" s="100">
        <v>0.06</v>
      </c>
      <c r="AG56" s="98">
        <v>382.7311696264544</v>
      </c>
      <c r="AH56" s="98">
        <v>267.9118187385181</v>
      </c>
      <c r="AI56" s="100">
        <v>0.016</v>
      </c>
      <c r="AJ56" s="100">
        <v>0.720406</v>
      </c>
      <c r="AK56" s="100">
        <v>0.65</v>
      </c>
      <c r="AL56" s="100">
        <v>0.846369</v>
      </c>
      <c r="AM56" s="100">
        <v>0.625619</v>
      </c>
      <c r="AN56" s="100">
        <v>0.690141</v>
      </c>
      <c r="AO56" s="98">
        <v>1814.1457440293937</v>
      </c>
      <c r="AP56" s="158">
        <v>0.8927098846</v>
      </c>
      <c r="AQ56" s="100">
        <v>0.14345991561181434</v>
      </c>
      <c r="AR56" s="100">
        <v>0.6071428571428571</v>
      </c>
      <c r="AS56" s="98">
        <v>390.38579301898346</v>
      </c>
      <c r="AT56" s="98">
        <v>336.80342927127987</v>
      </c>
      <c r="AU56" s="98" t="s">
        <v>761</v>
      </c>
      <c r="AV56" s="98">
        <v>497.5505205143907</v>
      </c>
      <c r="AW56" s="98">
        <v>727.1892222902633</v>
      </c>
      <c r="AX56" s="98">
        <v>367.4219228413962</v>
      </c>
      <c r="AY56" s="98">
        <v>665.9522351500307</v>
      </c>
      <c r="AZ56" s="98">
        <v>597.0606246172688</v>
      </c>
      <c r="BA56" s="100" t="s">
        <v>761</v>
      </c>
      <c r="BB56" s="100" t="s">
        <v>761</v>
      </c>
      <c r="BC56" s="100" t="s">
        <v>761</v>
      </c>
      <c r="BD56" s="158">
        <v>0.7826646423</v>
      </c>
      <c r="BE56" s="158">
        <v>1.0138945769999999</v>
      </c>
      <c r="BF56" s="162">
        <v>1774</v>
      </c>
      <c r="BG56" s="162">
        <v>20</v>
      </c>
      <c r="BH56" s="162">
        <v>3222</v>
      </c>
      <c r="BI56" s="162">
        <v>1616</v>
      </c>
      <c r="BJ56" s="162">
        <v>639</v>
      </c>
      <c r="BK56" s="97"/>
      <c r="BL56" s="97"/>
      <c r="BM56" s="97"/>
      <c r="BN56" s="97"/>
    </row>
    <row r="57" spans="1:66" ht="12.75">
      <c r="A57" s="79" t="s">
        <v>734</v>
      </c>
      <c r="B57" s="79" t="s">
        <v>406</v>
      </c>
      <c r="C57" s="79" t="s">
        <v>256</v>
      </c>
      <c r="D57" s="99">
        <v>1256</v>
      </c>
      <c r="E57" s="99">
        <v>76</v>
      </c>
      <c r="F57" s="99" t="s">
        <v>451</v>
      </c>
      <c r="G57" s="99" t="s">
        <v>761</v>
      </c>
      <c r="H57" s="99" t="s">
        <v>761</v>
      </c>
      <c r="I57" s="99">
        <v>13</v>
      </c>
      <c r="J57" s="99">
        <v>115</v>
      </c>
      <c r="K57" s="99">
        <v>105</v>
      </c>
      <c r="L57" s="99">
        <v>247</v>
      </c>
      <c r="M57" s="99">
        <v>56</v>
      </c>
      <c r="N57" s="99">
        <v>24</v>
      </c>
      <c r="O57" s="99">
        <v>20</v>
      </c>
      <c r="P57" s="159">
        <v>20</v>
      </c>
      <c r="Q57" s="99" t="s">
        <v>761</v>
      </c>
      <c r="R57" s="99" t="s">
        <v>761</v>
      </c>
      <c r="S57" s="99" t="s">
        <v>761</v>
      </c>
      <c r="T57" s="99" t="s">
        <v>761</v>
      </c>
      <c r="U57" s="99" t="s">
        <v>761</v>
      </c>
      <c r="V57" s="99" t="s">
        <v>761</v>
      </c>
      <c r="W57" s="99">
        <v>10</v>
      </c>
      <c r="X57" s="99" t="s">
        <v>761</v>
      </c>
      <c r="Y57" s="99">
        <v>16</v>
      </c>
      <c r="Z57" s="99">
        <v>8</v>
      </c>
      <c r="AA57" s="99" t="s">
        <v>761</v>
      </c>
      <c r="AB57" s="99" t="s">
        <v>761</v>
      </c>
      <c r="AC57" s="99" t="s">
        <v>761</v>
      </c>
      <c r="AD57" s="98" t="s">
        <v>427</v>
      </c>
      <c r="AE57" s="100">
        <v>0.06050955414012739</v>
      </c>
      <c r="AF57" s="100">
        <v>0.09</v>
      </c>
      <c r="AG57" s="98" t="s">
        <v>761</v>
      </c>
      <c r="AH57" s="98" t="s">
        <v>761</v>
      </c>
      <c r="AI57" s="100">
        <v>0.01</v>
      </c>
      <c r="AJ57" s="100">
        <v>0.727848</v>
      </c>
      <c r="AK57" s="100">
        <v>0.709459</v>
      </c>
      <c r="AL57" s="100">
        <v>0.735119</v>
      </c>
      <c r="AM57" s="100">
        <v>0.518519</v>
      </c>
      <c r="AN57" s="100">
        <v>0.521739</v>
      </c>
      <c r="AO57" s="98">
        <v>1592.3566878980891</v>
      </c>
      <c r="AP57" s="158">
        <v>1.1211919399999999</v>
      </c>
      <c r="AQ57" s="100" t="s">
        <v>761</v>
      </c>
      <c r="AR57" s="100" t="s">
        <v>761</v>
      </c>
      <c r="AS57" s="98" t="s">
        <v>761</v>
      </c>
      <c r="AT57" s="98" t="s">
        <v>761</v>
      </c>
      <c r="AU57" s="98" t="s">
        <v>761</v>
      </c>
      <c r="AV57" s="98" t="s">
        <v>761</v>
      </c>
      <c r="AW57" s="98">
        <v>796.1783439490446</v>
      </c>
      <c r="AX57" s="98" t="s">
        <v>761</v>
      </c>
      <c r="AY57" s="98">
        <v>1273.8853503184714</v>
      </c>
      <c r="AZ57" s="98">
        <v>636.9426751592357</v>
      </c>
      <c r="BA57" s="100" t="s">
        <v>761</v>
      </c>
      <c r="BB57" s="100" t="s">
        <v>761</v>
      </c>
      <c r="BC57" s="100" t="s">
        <v>761</v>
      </c>
      <c r="BD57" s="158">
        <v>0.6848532104</v>
      </c>
      <c r="BE57" s="158">
        <v>1.731590118</v>
      </c>
      <c r="BF57" s="162">
        <v>158</v>
      </c>
      <c r="BG57" s="162">
        <v>148</v>
      </c>
      <c r="BH57" s="162">
        <v>336</v>
      </c>
      <c r="BI57" s="162">
        <v>108</v>
      </c>
      <c r="BJ57" s="162">
        <v>46</v>
      </c>
      <c r="BK57" s="97"/>
      <c r="BL57" s="97"/>
      <c r="BM57" s="97"/>
      <c r="BN57" s="97"/>
    </row>
    <row r="58" spans="1:66" ht="12.75">
      <c r="A58" s="79" t="s">
        <v>766</v>
      </c>
      <c r="B58" s="79" t="s">
        <v>367</v>
      </c>
      <c r="C58" s="79" t="s">
        <v>256</v>
      </c>
      <c r="D58" s="99">
        <v>16496</v>
      </c>
      <c r="E58" s="99">
        <v>2655</v>
      </c>
      <c r="F58" s="99" t="s">
        <v>451</v>
      </c>
      <c r="G58" s="99">
        <v>69</v>
      </c>
      <c r="H58" s="99">
        <v>37</v>
      </c>
      <c r="I58" s="99">
        <v>299</v>
      </c>
      <c r="J58" s="99">
        <v>1859</v>
      </c>
      <c r="K58" s="99">
        <v>1358</v>
      </c>
      <c r="L58" s="99">
        <v>3295</v>
      </c>
      <c r="M58" s="99">
        <v>1220</v>
      </c>
      <c r="N58" s="99">
        <v>571</v>
      </c>
      <c r="O58" s="99">
        <v>198</v>
      </c>
      <c r="P58" s="159">
        <v>198</v>
      </c>
      <c r="Q58" s="99">
        <v>25</v>
      </c>
      <c r="R58" s="99">
        <v>73</v>
      </c>
      <c r="S58" s="99">
        <v>67</v>
      </c>
      <c r="T58" s="99">
        <v>25</v>
      </c>
      <c r="U58" s="99">
        <v>7</v>
      </c>
      <c r="V58" s="99">
        <v>29</v>
      </c>
      <c r="W58" s="99">
        <v>108</v>
      </c>
      <c r="X58" s="99">
        <v>55</v>
      </c>
      <c r="Y58" s="99">
        <v>153</v>
      </c>
      <c r="Z58" s="99">
        <v>77</v>
      </c>
      <c r="AA58" s="99" t="s">
        <v>761</v>
      </c>
      <c r="AB58" s="99" t="s">
        <v>761</v>
      </c>
      <c r="AC58" s="99" t="s">
        <v>761</v>
      </c>
      <c r="AD58" s="98" t="s">
        <v>427</v>
      </c>
      <c r="AE58" s="100">
        <v>0.16094810863239573</v>
      </c>
      <c r="AF58" s="100">
        <v>0.06</v>
      </c>
      <c r="AG58" s="98">
        <v>418.28322017458777</v>
      </c>
      <c r="AH58" s="98">
        <v>224.29679922405433</v>
      </c>
      <c r="AI58" s="100">
        <v>0.018000000000000002</v>
      </c>
      <c r="AJ58" s="100">
        <v>0.827325</v>
      </c>
      <c r="AK58" s="100">
        <v>0.843478</v>
      </c>
      <c r="AL58" s="100">
        <v>0.782289</v>
      </c>
      <c r="AM58" s="100">
        <v>0.612142</v>
      </c>
      <c r="AN58" s="100">
        <v>0.670975</v>
      </c>
      <c r="AO58" s="98">
        <v>1200.290979631426</v>
      </c>
      <c r="AP58" s="158">
        <v>0.6284786987</v>
      </c>
      <c r="AQ58" s="100">
        <v>0.12626262626262627</v>
      </c>
      <c r="AR58" s="100">
        <v>0.3424657534246575</v>
      </c>
      <c r="AS58" s="98">
        <v>406.15906886517945</v>
      </c>
      <c r="AT58" s="98">
        <v>151.55189136760427</v>
      </c>
      <c r="AU58" s="98">
        <v>42.434529582929194</v>
      </c>
      <c r="AV58" s="98">
        <v>175.80019398642096</v>
      </c>
      <c r="AW58" s="98">
        <v>654.7041707080505</v>
      </c>
      <c r="AX58" s="98">
        <v>333.41416100872937</v>
      </c>
      <c r="AY58" s="98">
        <v>927.4975751697381</v>
      </c>
      <c r="AZ58" s="98">
        <v>466.77982541222116</v>
      </c>
      <c r="BA58" s="100" t="s">
        <v>761</v>
      </c>
      <c r="BB58" s="100" t="s">
        <v>761</v>
      </c>
      <c r="BC58" s="100" t="s">
        <v>761</v>
      </c>
      <c r="BD58" s="158">
        <v>0.5439828491</v>
      </c>
      <c r="BE58" s="158">
        <v>0.7223801422</v>
      </c>
      <c r="BF58" s="162">
        <v>2247</v>
      </c>
      <c r="BG58" s="162">
        <v>1610</v>
      </c>
      <c r="BH58" s="162">
        <v>4212</v>
      </c>
      <c r="BI58" s="162">
        <v>1993</v>
      </c>
      <c r="BJ58" s="162">
        <v>851</v>
      </c>
      <c r="BK58" s="97"/>
      <c r="BL58" s="97"/>
      <c r="BM58" s="97"/>
      <c r="BN58" s="97"/>
    </row>
    <row r="59" spans="1:66" ht="12.75">
      <c r="A59" s="79" t="s">
        <v>745</v>
      </c>
      <c r="B59" s="79" t="s">
        <v>417</v>
      </c>
      <c r="C59" s="79" t="s">
        <v>256</v>
      </c>
      <c r="D59" s="99">
        <v>4530</v>
      </c>
      <c r="E59" s="99">
        <v>842</v>
      </c>
      <c r="F59" s="99" t="s">
        <v>451</v>
      </c>
      <c r="G59" s="99">
        <v>10</v>
      </c>
      <c r="H59" s="99">
        <v>9</v>
      </c>
      <c r="I59" s="99">
        <v>83</v>
      </c>
      <c r="J59" s="99">
        <v>465</v>
      </c>
      <c r="K59" s="99">
        <v>6</v>
      </c>
      <c r="L59" s="99">
        <v>900</v>
      </c>
      <c r="M59" s="99">
        <v>364</v>
      </c>
      <c r="N59" s="99">
        <v>189</v>
      </c>
      <c r="O59" s="99">
        <v>82</v>
      </c>
      <c r="P59" s="159">
        <v>82</v>
      </c>
      <c r="Q59" s="99">
        <v>15</v>
      </c>
      <c r="R59" s="99">
        <v>22</v>
      </c>
      <c r="S59" s="99">
        <v>23</v>
      </c>
      <c r="T59" s="99">
        <v>6</v>
      </c>
      <c r="U59" s="99">
        <v>6</v>
      </c>
      <c r="V59" s="99">
        <v>13</v>
      </c>
      <c r="W59" s="99">
        <v>16</v>
      </c>
      <c r="X59" s="99">
        <v>10</v>
      </c>
      <c r="Y59" s="99">
        <v>33</v>
      </c>
      <c r="Z59" s="99">
        <v>30</v>
      </c>
      <c r="AA59" s="99" t="s">
        <v>761</v>
      </c>
      <c r="AB59" s="99" t="s">
        <v>761</v>
      </c>
      <c r="AC59" s="99" t="s">
        <v>761</v>
      </c>
      <c r="AD59" s="98" t="s">
        <v>427</v>
      </c>
      <c r="AE59" s="100">
        <v>0.1858719646799117</v>
      </c>
      <c r="AF59" s="100">
        <v>0.08</v>
      </c>
      <c r="AG59" s="98">
        <v>220.7505518763797</v>
      </c>
      <c r="AH59" s="98">
        <v>198.67549668874173</v>
      </c>
      <c r="AI59" s="100">
        <v>0.018000000000000002</v>
      </c>
      <c r="AJ59" s="100">
        <v>0.739269</v>
      </c>
      <c r="AK59" s="100">
        <v>0.4</v>
      </c>
      <c r="AL59" s="100">
        <v>0.808625</v>
      </c>
      <c r="AM59" s="100">
        <v>0.626506</v>
      </c>
      <c r="AN59" s="100">
        <v>0.692308</v>
      </c>
      <c r="AO59" s="98">
        <v>1810.1545253863135</v>
      </c>
      <c r="AP59" s="158">
        <v>0.8917876434</v>
      </c>
      <c r="AQ59" s="100">
        <v>0.18292682926829268</v>
      </c>
      <c r="AR59" s="100">
        <v>0.6818181818181818</v>
      </c>
      <c r="AS59" s="98">
        <v>507.7262693156733</v>
      </c>
      <c r="AT59" s="98">
        <v>132.4503311258278</v>
      </c>
      <c r="AU59" s="98">
        <v>132.4503311258278</v>
      </c>
      <c r="AV59" s="98">
        <v>286.9757174392936</v>
      </c>
      <c r="AW59" s="98">
        <v>353.2008830022075</v>
      </c>
      <c r="AX59" s="98">
        <v>220.7505518763797</v>
      </c>
      <c r="AY59" s="98">
        <v>728.476821192053</v>
      </c>
      <c r="AZ59" s="98">
        <v>662.2516556291391</v>
      </c>
      <c r="BA59" s="100" t="s">
        <v>761</v>
      </c>
      <c r="BB59" s="100" t="s">
        <v>761</v>
      </c>
      <c r="BC59" s="100" t="s">
        <v>761</v>
      </c>
      <c r="BD59" s="158">
        <v>0.709265213</v>
      </c>
      <c r="BE59" s="158">
        <v>1.106943665</v>
      </c>
      <c r="BF59" s="162">
        <v>629</v>
      </c>
      <c r="BG59" s="162">
        <v>15</v>
      </c>
      <c r="BH59" s="162">
        <v>1113</v>
      </c>
      <c r="BI59" s="162">
        <v>581</v>
      </c>
      <c r="BJ59" s="162">
        <v>273</v>
      </c>
      <c r="BK59" s="97"/>
      <c r="BL59" s="97"/>
      <c r="BM59" s="97"/>
      <c r="BN59" s="97"/>
    </row>
    <row r="60" spans="1:66" ht="12.75">
      <c r="A60" s="79" t="s">
        <v>687</v>
      </c>
      <c r="B60" s="79" t="s">
        <v>357</v>
      </c>
      <c r="C60" s="79" t="s">
        <v>256</v>
      </c>
      <c r="D60" s="99">
        <v>9889</v>
      </c>
      <c r="E60" s="99">
        <v>1326</v>
      </c>
      <c r="F60" s="99" t="s">
        <v>451</v>
      </c>
      <c r="G60" s="99">
        <v>23</v>
      </c>
      <c r="H60" s="99">
        <v>21</v>
      </c>
      <c r="I60" s="99">
        <v>135</v>
      </c>
      <c r="J60" s="99">
        <v>818</v>
      </c>
      <c r="K60" s="99">
        <v>7</v>
      </c>
      <c r="L60" s="99">
        <v>2008</v>
      </c>
      <c r="M60" s="99">
        <v>573</v>
      </c>
      <c r="N60" s="99">
        <v>271</v>
      </c>
      <c r="O60" s="99">
        <v>109</v>
      </c>
      <c r="P60" s="159">
        <v>109</v>
      </c>
      <c r="Q60" s="99">
        <v>13</v>
      </c>
      <c r="R60" s="99">
        <v>25</v>
      </c>
      <c r="S60" s="99">
        <v>41</v>
      </c>
      <c r="T60" s="99">
        <v>22</v>
      </c>
      <c r="U60" s="99" t="s">
        <v>761</v>
      </c>
      <c r="V60" s="99">
        <v>10</v>
      </c>
      <c r="W60" s="99">
        <v>60</v>
      </c>
      <c r="X60" s="99">
        <v>26</v>
      </c>
      <c r="Y60" s="99">
        <v>106</v>
      </c>
      <c r="Z60" s="99">
        <v>51</v>
      </c>
      <c r="AA60" s="99" t="s">
        <v>761</v>
      </c>
      <c r="AB60" s="99" t="s">
        <v>761</v>
      </c>
      <c r="AC60" s="99" t="s">
        <v>761</v>
      </c>
      <c r="AD60" s="98" t="s">
        <v>427</v>
      </c>
      <c r="AE60" s="100">
        <v>0.13408838102942663</v>
      </c>
      <c r="AF60" s="100">
        <v>0.08</v>
      </c>
      <c r="AG60" s="98">
        <v>232.5816563858833</v>
      </c>
      <c r="AH60" s="98">
        <v>212.3571645262413</v>
      </c>
      <c r="AI60" s="100">
        <v>0.013999999999999999</v>
      </c>
      <c r="AJ60" s="100">
        <v>0.677713</v>
      </c>
      <c r="AK60" s="100">
        <v>0.583333</v>
      </c>
      <c r="AL60" s="100">
        <v>0.812955</v>
      </c>
      <c r="AM60" s="100">
        <v>0.554159</v>
      </c>
      <c r="AN60" s="100">
        <v>0.618721</v>
      </c>
      <c r="AO60" s="98">
        <v>1102.2348063504905</v>
      </c>
      <c r="AP60" s="158">
        <v>0.6241889572</v>
      </c>
      <c r="AQ60" s="100">
        <v>0.11926605504587157</v>
      </c>
      <c r="AR60" s="100">
        <v>0.52</v>
      </c>
      <c r="AS60" s="98">
        <v>414.60208312266155</v>
      </c>
      <c r="AT60" s="98">
        <v>222.4694104560623</v>
      </c>
      <c r="AU60" s="98" t="s">
        <v>761</v>
      </c>
      <c r="AV60" s="98">
        <v>101.12245929821013</v>
      </c>
      <c r="AW60" s="98">
        <v>606.7347557892608</v>
      </c>
      <c r="AX60" s="98">
        <v>262.91839417534635</v>
      </c>
      <c r="AY60" s="98">
        <v>1071.8980685610275</v>
      </c>
      <c r="AZ60" s="98">
        <v>515.7245424208717</v>
      </c>
      <c r="BA60" s="100" t="s">
        <v>761</v>
      </c>
      <c r="BB60" s="100" t="s">
        <v>761</v>
      </c>
      <c r="BC60" s="100" t="s">
        <v>761</v>
      </c>
      <c r="BD60" s="158">
        <v>0.5125240707</v>
      </c>
      <c r="BE60" s="158">
        <v>0.7529576874</v>
      </c>
      <c r="BF60" s="162">
        <v>1207</v>
      </c>
      <c r="BG60" s="162">
        <v>12</v>
      </c>
      <c r="BH60" s="162">
        <v>2470</v>
      </c>
      <c r="BI60" s="162">
        <v>1034</v>
      </c>
      <c r="BJ60" s="162">
        <v>438</v>
      </c>
      <c r="BK60" s="97"/>
      <c r="BL60" s="97"/>
      <c r="BM60" s="97"/>
      <c r="BN60" s="97"/>
    </row>
    <row r="61" spans="1:66" ht="12.75">
      <c r="A61" s="79" t="s">
        <v>643</v>
      </c>
      <c r="B61" s="79" t="s">
        <v>311</v>
      </c>
      <c r="C61" s="79" t="s">
        <v>256</v>
      </c>
      <c r="D61" s="99">
        <v>8893</v>
      </c>
      <c r="E61" s="99">
        <v>1616</v>
      </c>
      <c r="F61" s="99" t="s">
        <v>451</v>
      </c>
      <c r="G61" s="99">
        <v>50</v>
      </c>
      <c r="H61" s="99">
        <v>21</v>
      </c>
      <c r="I61" s="99">
        <v>186</v>
      </c>
      <c r="J61" s="99">
        <v>1003</v>
      </c>
      <c r="K61" s="99">
        <v>10</v>
      </c>
      <c r="L61" s="99">
        <v>1776</v>
      </c>
      <c r="M61" s="99">
        <v>763</v>
      </c>
      <c r="N61" s="99">
        <v>364</v>
      </c>
      <c r="O61" s="99">
        <v>130</v>
      </c>
      <c r="P61" s="159">
        <v>130</v>
      </c>
      <c r="Q61" s="99">
        <v>18</v>
      </c>
      <c r="R61" s="99">
        <v>31</v>
      </c>
      <c r="S61" s="99">
        <v>37</v>
      </c>
      <c r="T61" s="99">
        <v>13</v>
      </c>
      <c r="U61" s="99" t="s">
        <v>761</v>
      </c>
      <c r="V61" s="99">
        <v>15</v>
      </c>
      <c r="W61" s="99">
        <v>31</v>
      </c>
      <c r="X61" s="99">
        <v>15</v>
      </c>
      <c r="Y61" s="99">
        <v>54</v>
      </c>
      <c r="Z61" s="99">
        <v>55</v>
      </c>
      <c r="AA61" s="99" t="s">
        <v>761</v>
      </c>
      <c r="AB61" s="99" t="s">
        <v>761</v>
      </c>
      <c r="AC61" s="99" t="s">
        <v>761</v>
      </c>
      <c r="AD61" s="98" t="s">
        <v>427</v>
      </c>
      <c r="AE61" s="100">
        <v>0.1817159563701788</v>
      </c>
      <c r="AF61" s="100">
        <v>0.06</v>
      </c>
      <c r="AG61" s="98">
        <v>562.2399640166423</v>
      </c>
      <c r="AH61" s="98">
        <v>236.14078488698976</v>
      </c>
      <c r="AI61" s="100">
        <v>0.021</v>
      </c>
      <c r="AJ61" s="100">
        <v>0.758699</v>
      </c>
      <c r="AK61" s="100">
        <v>0.769231</v>
      </c>
      <c r="AL61" s="100">
        <v>0.784106</v>
      </c>
      <c r="AM61" s="100">
        <v>0.65158</v>
      </c>
      <c r="AN61" s="100">
        <v>0.661818</v>
      </c>
      <c r="AO61" s="98">
        <v>1461.82390644327</v>
      </c>
      <c r="AP61" s="158">
        <v>0.7182008362000001</v>
      </c>
      <c r="AQ61" s="100">
        <v>0.13846153846153847</v>
      </c>
      <c r="AR61" s="100">
        <v>0.5806451612903226</v>
      </c>
      <c r="AS61" s="98">
        <v>416.0575733723153</v>
      </c>
      <c r="AT61" s="98">
        <v>146.182390644327</v>
      </c>
      <c r="AU61" s="98" t="s">
        <v>761</v>
      </c>
      <c r="AV61" s="98">
        <v>168.67198920499268</v>
      </c>
      <c r="AW61" s="98">
        <v>348.58877769031824</v>
      </c>
      <c r="AX61" s="98">
        <v>168.67198920499268</v>
      </c>
      <c r="AY61" s="98">
        <v>607.2191611379737</v>
      </c>
      <c r="AZ61" s="98">
        <v>618.4639604183066</v>
      </c>
      <c r="BA61" s="100" t="s">
        <v>761</v>
      </c>
      <c r="BB61" s="100" t="s">
        <v>761</v>
      </c>
      <c r="BC61" s="100" t="s">
        <v>761</v>
      </c>
      <c r="BD61" s="158">
        <v>0.6000549316</v>
      </c>
      <c r="BE61" s="158">
        <v>0.8528051757999999</v>
      </c>
      <c r="BF61" s="162">
        <v>1322</v>
      </c>
      <c r="BG61" s="162">
        <v>13</v>
      </c>
      <c r="BH61" s="162">
        <v>2265</v>
      </c>
      <c r="BI61" s="162">
        <v>1171</v>
      </c>
      <c r="BJ61" s="162">
        <v>550</v>
      </c>
      <c r="BK61" s="97"/>
      <c r="BL61" s="97"/>
      <c r="BM61" s="97"/>
      <c r="BN61" s="97"/>
    </row>
    <row r="62" spans="1:66" ht="12.75">
      <c r="A62" s="79" t="s">
        <v>744</v>
      </c>
      <c r="B62" s="79" t="s">
        <v>416</v>
      </c>
      <c r="C62" s="79" t="s">
        <v>256</v>
      </c>
      <c r="D62" s="99">
        <v>5670</v>
      </c>
      <c r="E62" s="99">
        <v>866</v>
      </c>
      <c r="F62" s="99" t="s">
        <v>451</v>
      </c>
      <c r="G62" s="99">
        <v>28</v>
      </c>
      <c r="H62" s="99">
        <v>17</v>
      </c>
      <c r="I62" s="99">
        <v>80</v>
      </c>
      <c r="J62" s="99">
        <v>634</v>
      </c>
      <c r="K62" s="99">
        <v>612</v>
      </c>
      <c r="L62" s="99">
        <v>1161</v>
      </c>
      <c r="M62" s="99">
        <v>372</v>
      </c>
      <c r="N62" s="99">
        <v>178</v>
      </c>
      <c r="O62" s="99">
        <v>120</v>
      </c>
      <c r="P62" s="159">
        <v>120</v>
      </c>
      <c r="Q62" s="99">
        <v>18</v>
      </c>
      <c r="R62" s="99">
        <v>40</v>
      </c>
      <c r="S62" s="99">
        <v>24</v>
      </c>
      <c r="T62" s="99">
        <v>14</v>
      </c>
      <c r="U62" s="99" t="s">
        <v>761</v>
      </c>
      <c r="V62" s="99">
        <v>31</v>
      </c>
      <c r="W62" s="99">
        <v>46</v>
      </c>
      <c r="X62" s="99">
        <v>12</v>
      </c>
      <c r="Y62" s="99">
        <v>43</v>
      </c>
      <c r="Z62" s="99">
        <v>27</v>
      </c>
      <c r="AA62" s="99" t="s">
        <v>761</v>
      </c>
      <c r="AB62" s="99" t="s">
        <v>761</v>
      </c>
      <c r="AC62" s="99" t="s">
        <v>761</v>
      </c>
      <c r="AD62" s="98" t="s">
        <v>427</v>
      </c>
      <c r="AE62" s="100">
        <v>0.1527336860670194</v>
      </c>
      <c r="AF62" s="100">
        <v>0.06</v>
      </c>
      <c r="AG62" s="98">
        <v>493.82716049382714</v>
      </c>
      <c r="AH62" s="98">
        <v>299.8236331569665</v>
      </c>
      <c r="AI62" s="100">
        <v>0.013999999999999999</v>
      </c>
      <c r="AJ62" s="100">
        <v>0.815959</v>
      </c>
      <c r="AK62" s="100">
        <v>0.809524</v>
      </c>
      <c r="AL62" s="100">
        <v>0.822238</v>
      </c>
      <c r="AM62" s="100">
        <v>0.533716</v>
      </c>
      <c r="AN62" s="100">
        <v>0.570513</v>
      </c>
      <c r="AO62" s="98">
        <v>2116.4021164021165</v>
      </c>
      <c r="AP62" s="158">
        <v>1.1221306610000001</v>
      </c>
      <c r="AQ62" s="100">
        <v>0.15</v>
      </c>
      <c r="AR62" s="100">
        <v>0.45</v>
      </c>
      <c r="AS62" s="98">
        <v>423.2804232804233</v>
      </c>
      <c r="AT62" s="98">
        <v>246.91358024691357</v>
      </c>
      <c r="AU62" s="98" t="s">
        <v>761</v>
      </c>
      <c r="AV62" s="98">
        <v>546.7372134038801</v>
      </c>
      <c r="AW62" s="98">
        <v>811.2874779541446</v>
      </c>
      <c r="AX62" s="98">
        <v>211.64021164021165</v>
      </c>
      <c r="AY62" s="98">
        <v>758.3774250440918</v>
      </c>
      <c r="AZ62" s="98">
        <v>476.1904761904762</v>
      </c>
      <c r="BA62" s="100" t="s">
        <v>761</v>
      </c>
      <c r="BB62" s="100" t="s">
        <v>761</v>
      </c>
      <c r="BC62" s="100" t="s">
        <v>761</v>
      </c>
      <c r="BD62" s="158">
        <v>0.9303578186</v>
      </c>
      <c r="BE62" s="158">
        <v>1.3417932129999999</v>
      </c>
      <c r="BF62" s="162">
        <v>777</v>
      </c>
      <c r="BG62" s="162">
        <v>756</v>
      </c>
      <c r="BH62" s="162">
        <v>1412</v>
      </c>
      <c r="BI62" s="162">
        <v>697</v>
      </c>
      <c r="BJ62" s="162">
        <v>312</v>
      </c>
      <c r="BK62" s="97"/>
      <c r="BL62" s="97"/>
      <c r="BM62" s="97"/>
      <c r="BN62" s="97"/>
    </row>
    <row r="63" spans="1:66" ht="12.75">
      <c r="A63" s="79" t="s">
        <v>731</v>
      </c>
      <c r="B63" s="79" t="s">
        <v>403</v>
      </c>
      <c r="C63" s="79" t="s">
        <v>256</v>
      </c>
      <c r="D63" s="99">
        <v>6181</v>
      </c>
      <c r="E63" s="99">
        <v>1673</v>
      </c>
      <c r="F63" s="99" t="s">
        <v>451</v>
      </c>
      <c r="G63" s="99">
        <v>61</v>
      </c>
      <c r="H63" s="99">
        <v>28</v>
      </c>
      <c r="I63" s="99">
        <v>165</v>
      </c>
      <c r="J63" s="99">
        <v>720</v>
      </c>
      <c r="K63" s="99">
        <v>12</v>
      </c>
      <c r="L63" s="99">
        <v>1138</v>
      </c>
      <c r="M63" s="99">
        <v>609</v>
      </c>
      <c r="N63" s="99">
        <v>295</v>
      </c>
      <c r="O63" s="99">
        <v>120</v>
      </c>
      <c r="P63" s="159">
        <v>120</v>
      </c>
      <c r="Q63" s="99">
        <v>18</v>
      </c>
      <c r="R63" s="99">
        <v>28</v>
      </c>
      <c r="S63" s="99">
        <v>21</v>
      </c>
      <c r="T63" s="99">
        <v>27</v>
      </c>
      <c r="U63" s="99">
        <v>6</v>
      </c>
      <c r="V63" s="99">
        <v>20</v>
      </c>
      <c r="W63" s="99">
        <v>27</v>
      </c>
      <c r="X63" s="99">
        <v>20</v>
      </c>
      <c r="Y63" s="99">
        <v>67</v>
      </c>
      <c r="Z63" s="99">
        <v>50</v>
      </c>
      <c r="AA63" s="99" t="s">
        <v>761</v>
      </c>
      <c r="AB63" s="99" t="s">
        <v>761</v>
      </c>
      <c r="AC63" s="99" t="s">
        <v>761</v>
      </c>
      <c r="AD63" s="98" t="s">
        <v>427</v>
      </c>
      <c r="AE63" s="100">
        <v>0.2706681766704417</v>
      </c>
      <c r="AF63" s="100">
        <v>0.07</v>
      </c>
      <c r="AG63" s="98">
        <v>986.895324381168</v>
      </c>
      <c r="AH63" s="98">
        <v>453.00113250283124</v>
      </c>
      <c r="AI63" s="100">
        <v>0.027000000000000003</v>
      </c>
      <c r="AJ63" s="100">
        <v>0.762712</v>
      </c>
      <c r="AK63" s="100">
        <v>0.8</v>
      </c>
      <c r="AL63" s="100">
        <v>0.825236</v>
      </c>
      <c r="AM63" s="100">
        <v>0.637696</v>
      </c>
      <c r="AN63" s="100">
        <v>0.690867</v>
      </c>
      <c r="AO63" s="98">
        <v>1941.433425012134</v>
      </c>
      <c r="AP63" s="158">
        <v>0.8073597717</v>
      </c>
      <c r="AQ63" s="100">
        <v>0.15</v>
      </c>
      <c r="AR63" s="100">
        <v>0.6428571428571429</v>
      </c>
      <c r="AS63" s="98">
        <v>339.7508493771234</v>
      </c>
      <c r="AT63" s="98">
        <v>436.8225206277301</v>
      </c>
      <c r="AU63" s="98">
        <v>97.0716712506067</v>
      </c>
      <c r="AV63" s="98">
        <v>323.57223750202235</v>
      </c>
      <c r="AW63" s="98">
        <v>436.8225206277301</v>
      </c>
      <c r="AX63" s="98">
        <v>323.57223750202235</v>
      </c>
      <c r="AY63" s="98">
        <v>1083.9669956317748</v>
      </c>
      <c r="AZ63" s="98">
        <v>808.9305937550558</v>
      </c>
      <c r="BA63" s="100" t="s">
        <v>761</v>
      </c>
      <c r="BB63" s="100" t="s">
        <v>761</v>
      </c>
      <c r="BC63" s="100" t="s">
        <v>761</v>
      </c>
      <c r="BD63" s="158">
        <v>0.6693814849999999</v>
      </c>
      <c r="BE63" s="158">
        <v>0.9654043579</v>
      </c>
      <c r="BF63" s="162">
        <v>944</v>
      </c>
      <c r="BG63" s="162">
        <v>15</v>
      </c>
      <c r="BH63" s="162">
        <v>1379</v>
      </c>
      <c r="BI63" s="162">
        <v>955</v>
      </c>
      <c r="BJ63" s="162">
        <v>427</v>
      </c>
      <c r="BK63" s="97"/>
      <c r="BL63" s="97"/>
      <c r="BM63" s="97"/>
      <c r="BN63" s="97"/>
    </row>
    <row r="64" spans="1:66" ht="12.75">
      <c r="A64" s="79" t="s">
        <v>737</v>
      </c>
      <c r="B64" s="79" t="s">
        <v>409</v>
      </c>
      <c r="C64" s="79" t="s">
        <v>256</v>
      </c>
      <c r="D64" s="99">
        <v>2371</v>
      </c>
      <c r="E64" s="99">
        <v>377</v>
      </c>
      <c r="F64" s="99" t="s">
        <v>449</v>
      </c>
      <c r="G64" s="99" t="s">
        <v>761</v>
      </c>
      <c r="H64" s="99" t="s">
        <v>761</v>
      </c>
      <c r="I64" s="99">
        <v>27</v>
      </c>
      <c r="J64" s="99">
        <v>184</v>
      </c>
      <c r="K64" s="99" t="s">
        <v>761</v>
      </c>
      <c r="L64" s="99">
        <v>471</v>
      </c>
      <c r="M64" s="99">
        <v>114</v>
      </c>
      <c r="N64" s="99">
        <v>54</v>
      </c>
      <c r="O64" s="99">
        <v>32</v>
      </c>
      <c r="P64" s="159">
        <v>32</v>
      </c>
      <c r="Q64" s="99" t="s">
        <v>761</v>
      </c>
      <c r="R64" s="99">
        <v>18</v>
      </c>
      <c r="S64" s="99">
        <v>7</v>
      </c>
      <c r="T64" s="99" t="s">
        <v>761</v>
      </c>
      <c r="U64" s="99" t="s">
        <v>761</v>
      </c>
      <c r="V64" s="99">
        <v>12</v>
      </c>
      <c r="W64" s="99" t="s">
        <v>761</v>
      </c>
      <c r="X64" s="99">
        <v>9</v>
      </c>
      <c r="Y64" s="99">
        <v>15</v>
      </c>
      <c r="Z64" s="99" t="s">
        <v>761</v>
      </c>
      <c r="AA64" s="99" t="s">
        <v>761</v>
      </c>
      <c r="AB64" s="99" t="s">
        <v>761</v>
      </c>
      <c r="AC64" s="99" t="s">
        <v>761</v>
      </c>
      <c r="AD64" s="98" t="s">
        <v>427</v>
      </c>
      <c r="AE64" s="100">
        <v>0.15900463939266132</v>
      </c>
      <c r="AF64" s="100">
        <v>0.11</v>
      </c>
      <c r="AG64" s="98" t="s">
        <v>761</v>
      </c>
      <c r="AH64" s="98" t="s">
        <v>761</v>
      </c>
      <c r="AI64" s="100">
        <v>0.011000000000000001</v>
      </c>
      <c r="AJ64" s="100">
        <v>0.686567</v>
      </c>
      <c r="AK64" s="100" t="s">
        <v>761</v>
      </c>
      <c r="AL64" s="100">
        <v>0.823427</v>
      </c>
      <c r="AM64" s="100">
        <v>0.487179</v>
      </c>
      <c r="AN64" s="100">
        <v>0.529412</v>
      </c>
      <c r="AO64" s="98">
        <v>1349.6415014761703</v>
      </c>
      <c r="AP64" s="158">
        <v>0.7497623444</v>
      </c>
      <c r="AQ64" s="100" t="s">
        <v>761</v>
      </c>
      <c r="AR64" s="100" t="s">
        <v>761</v>
      </c>
      <c r="AS64" s="98">
        <v>295.2340784479123</v>
      </c>
      <c r="AT64" s="98" t="s">
        <v>761</v>
      </c>
      <c r="AU64" s="98" t="s">
        <v>761</v>
      </c>
      <c r="AV64" s="98">
        <v>506.1155630535639</v>
      </c>
      <c r="AW64" s="98" t="s">
        <v>761</v>
      </c>
      <c r="AX64" s="98">
        <v>379.58667229017294</v>
      </c>
      <c r="AY64" s="98">
        <v>632.6444538169549</v>
      </c>
      <c r="AZ64" s="98" t="s">
        <v>761</v>
      </c>
      <c r="BA64" s="100" t="s">
        <v>761</v>
      </c>
      <c r="BB64" s="100" t="s">
        <v>761</v>
      </c>
      <c r="BC64" s="100" t="s">
        <v>761</v>
      </c>
      <c r="BD64" s="158">
        <v>0.5128368759</v>
      </c>
      <c r="BE64" s="158">
        <v>1.0584407040000001</v>
      </c>
      <c r="BF64" s="162">
        <v>268</v>
      </c>
      <c r="BG64" s="162" t="s">
        <v>761</v>
      </c>
      <c r="BH64" s="162">
        <v>572</v>
      </c>
      <c r="BI64" s="162">
        <v>234</v>
      </c>
      <c r="BJ64" s="162">
        <v>102</v>
      </c>
      <c r="BK64" s="97"/>
      <c r="BL64" s="97"/>
      <c r="BM64" s="97"/>
      <c r="BN64" s="97"/>
    </row>
    <row r="65" spans="1:66" ht="12.75">
      <c r="A65" s="79" t="s">
        <v>711</v>
      </c>
      <c r="B65" s="79" t="s">
        <v>383</v>
      </c>
      <c r="C65" s="79" t="s">
        <v>256</v>
      </c>
      <c r="D65" s="99">
        <v>9928</v>
      </c>
      <c r="E65" s="99">
        <v>2025</v>
      </c>
      <c r="F65" s="99" t="s">
        <v>451</v>
      </c>
      <c r="G65" s="99">
        <v>34</v>
      </c>
      <c r="H65" s="99">
        <v>28</v>
      </c>
      <c r="I65" s="99">
        <v>222</v>
      </c>
      <c r="J65" s="99">
        <v>990</v>
      </c>
      <c r="K65" s="99">
        <v>945</v>
      </c>
      <c r="L65" s="99">
        <v>1876</v>
      </c>
      <c r="M65" s="99">
        <v>714</v>
      </c>
      <c r="N65" s="99">
        <v>332</v>
      </c>
      <c r="O65" s="99">
        <v>153</v>
      </c>
      <c r="P65" s="159">
        <v>153</v>
      </c>
      <c r="Q65" s="99">
        <v>26</v>
      </c>
      <c r="R65" s="99">
        <v>45</v>
      </c>
      <c r="S65" s="99">
        <v>33</v>
      </c>
      <c r="T65" s="99">
        <v>17</v>
      </c>
      <c r="U65" s="99">
        <v>9</v>
      </c>
      <c r="V65" s="99">
        <v>46</v>
      </c>
      <c r="W65" s="99">
        <v>55</v>
      </c>
      <c r="X65" s="99">
        <v>23</v>
      </c>
      <c r="Y65" s="99">
        <v>81</v>
      </c>
      <c r="Z65" s="99">
        <v>44</v>
      </c>
      <c r="AA65" s="99" t="s">
        <v>761</v>
      </c>
      <c r="AB65" s="99" t="s">
        <v>761</v>
      </c>
      <c r="AC65" s="99" t="s">
        <v>761</v>
      </c>
      <c r="AD65" s="98" t="s">
        <v>427</v>
      </c>
      <c r="AE65" s="100">
        <v>0.20396857373086222</v>
      </c>
      <c r="AF65" s="100">
        <v>0.07</v>
      </c>
      <c r="AG65" s="98">
        <v>342.4657534246575</v>
      </c>
      <c r="AH65" s="98">
        <v>282.03062046736505</v>
      </c>
      <c r="AI65" s="100">
        <v>0.022000000000000002</v>
      </c>
      <c r="AJ65" s="100">
        <v>0.732249</v>
      </c>
      <c r="AK65" s="100">
        <v>0.734837</v>
      </c>
      <c r="AL65" s="100">
        <v>0.757674</v>
      </c>
      <c r="AM65" s="100">
        <v>0.581433</v>
      </c>
      <c r="AN65" s="100">
        <v>0.602541</v>
      </c>
      <c r="AO65" s="98">
        <v>1541.0958904109589</v>
      </c>
      <c r="AP65" s="158">
        <v>0.741131897</v>
      </c>
      <c r="AQ65" s="100">
        <v>0.16993464052287582</v>
      </c>
      <c r="AR65" s="100">
        <v>0.5777777777777777</v>
      </c>
      <c r="AS65" s="98">
        <v>332.3932312651088</v>
      </c>
      <c r="AT65" s="98">
        <v>171.23287671232876</v>
      </c>
      <c r="AU65" s="98">
        <v>90.65269943593876</v>
      </c>
      <c r="AV65" s="98">
        <v>463.33601933924257</v>
      </c>
      <c r="AW65" s="98">
        <v>553.9887187751813</v>
      </c>
      <c r="AX65" s="98">
        <v>231.66800966962128</v>
      </c>
      <c r="AY65" s="98">
        <v>815.8742949234488</v>
      </c>
      <c r="AZ65" s="98">
        <v>443.19097502014506</v>
      </c>
      <c r="BA65" s="100" t="s">
        <v>761</v>
      </c>
      <c r="BB65" s="100" t="s">
        <v>761</v>
      </c>
      <c r="BC65" s="100" t="s">
        <v>761</v>
      </c>
      <c r="BD65" s="158">
        <v>0.6283498764000001</v>
      </c>
      <c r="BE65" s="158">
        <v>0.8683129119999999</v>
      </c>
      <c r="BF65" s="162">
        <v>1352</v>
      </c>
      <c r="BG65" s="162">
        <v>1286</v>
      </c>
      <c r="BH65" s="162">
        <v>2476</v>
      </c>
      <c r="BI65" s="162">
        <v>1228</v>
      </c>
      <c r="BJ65" s="162">
        <v>551</v>
      </c>
      <c r="BK65" s="97"/>
      <c r="BL65" s="97"/>
      <c r="BM65" s="97"/>
      <c r="BN65" s="97"/>
    </row>
    <row r="66" spans="1:66" ht="12.75">
      <c r="A66" s="79" t="s">
        <v>631</v>
      </c>
      <c r="B66" s="79" t="s">
        <v>300</v>
      </c>
      <c r="C66" s="79" t="s">
        <v>256</v>
      </c>
      <c r="D66" s="99">
        <v>5521</v>
      </c>
      <c r="E66" s="99">
        <v>1132</v>
      </c>
      <c r="F66" s="99" t="s">
        <v>451</v>
      </c>
      <c r="G66" s="99">
        <v>24</v>
      </c>
      <c r="H66" s="99">
        <v>12</v>
      </c>
      <c r="I66" s="99">
        <v>108</v>
      </c>
      <c r="J66" s="99">
        <v>557</v>
      </c>
      <c r="K66" s="99">
        <v>532</v>
      </c>
      <c r="L66" s="99">
        <v>1022</v>
      </c>
      <c r="M66" s="99">
        <v>404</v>
      </c>
      <c r="N66" s="99">
        <v>192</v>
      </c>
      <c r="O66" s="99">
        <v>42</v>
      </c>
      <c r="P66" s="159">
        <v>42</v>
      </c>
      <c r="Q66" s="99">
        <v>8</v>
      </c>
      <c r="R66" s="99">
        <v>23</v>
      </c>
      <c r="S66" s="99">
        <v>15</v>
      </c>
      <c r="T66" s="99" t="s">
        <v>761</v>
      </c>
      <c r="U66" s="99" t="s">
        <v>761</v>
      </c>
      <c r="V66" s="99">
        <v>7</v>
      </c>
      <c r="W66" s="99">
        <v>43</v>
      </c>
      <c r="X66" s="99">
        <v>13</v>
      </c>
      <c r="Y66" s="99">
        <v>84</v>
      </c>
      <c r="Z66" s="99">
        <v>36</v>
      </c>
      <c r="AA66" s="99" t="s">
        <v>761</v>
      </c>
      <c r="AB66" s="99" t="s">
        <v>761</v>
      </c>
      <c r="AC66" s="99" t="s">
        <v>761</v>
      </c>
      <c r="AD66" s="98" t="s">
        <v>427</v>
      </c>
      <c r="AE66" s="100">
        <v>0.20503531968846223</v>
      </c>
      <c r="AF66" s="100">
        <v>0.07</v>
      </c>
      <c r="AG66" s="98">
        <v>434.7038579967397</v>
      </c>
      <c r="AH66" s="98">
        <v>217.35192899836986</v>
      </c>
      <c r="AI66" s="100">
        <v>0.02</v>
      </c>
      <c r="AJ66" s="100">
        <v>0.754743</v>
      </c>
      <c r="AK66" s="100">
        <v>0.752475</v>
      </c>
      <c r="AL66" s="100">
        <v>0.792863</v>
      </c>
      <c r="AM66" s="100">
        <v>0.548168</v>
      </c>
      <c r="AN66" s="100">
        <v>0.583587</v>
      </c>
      <c r="AO66" s="98">
        <v>760.7317514942945</v>
      </c>
      <c r="AP66" s="158">
        <v>0.3682056427</v>
      </c>
      <c r="AQ66" s="100">
        <v>0.19047619047619047</v>
      </c>
      <c r="AR66" s="100">
        <v>0.34782608695652173</v>
      </c>
      <c r="AS66" s="98">
        <v>271.6899112479623</v>
      </c>
      <c r="AT66" s="98" t="s">
        <v>761</v>
      </c>
      <c r="AU66" s="98" t="s">
        <v>761</v>
      </c>
      <c r="AV66" s="98">
        <v>126.78862524904909</v>
      </c>
      <c r="AW66" s="98">
        <v>778.8444122441587</v>
      </c>
      <c r="AX66" s="98">
        <v>235.464589748234</v>
      </c>
      <c r="AY66" s="98">
        <v>1521.463502988589</v>
      </c>
      <c r="AZ66" s="98">
        <v>652.0557869951095</v>
      </c>
      <c r="BA66" s="100" t="s">
        <v>761</v>
      </c>
      <c r="BB66" s="100" t="s">
        <v>761</v>
      </c>
      <c r="BC66" s="100" t="s">
        <v>761</v>
      </c>
      <c r="BD66" s="158">
        <v>0.2653702354</v>
      </c>
      <c r="BE66" s="158">
        <v>0.49770706179999996</v>
      </c>
      <c r="BF66" s="162">
        <v>738</v>
      </c>
      <c r="BG66" s="162">
        <v>707</v>
      </c>
      <c r="BH66" s="162">
        <v>1289</v>
      </c>
      <c r="BI66" s="162">
        <v>737</v>
      </c>
      <c r="BJ66" s="162">
        <v>329</v>
      </c>
      <c r="BK66" s="97"/>
      <c r="BL66" s="97"/>
      <c r="BM66" s="97"/>
      <c r="BN66" s="97"/>
    </row>
    <row r="67" spans="1:66" ht="12.75">
      <c r="A67" s="79" t="s">
        <v>715</v>
      </c>
      <c r="B67" s="79" t="s">
        <v>387</v>
      </c>
      <c r="C67" s="79" t="s">
        <v>256</v>
      </c>
      <c r="D67" s="99">
        <v>13921</v>
      </c>
      <c r="E67" s="99">
        <v>1814</v>
      </c>
      <c r="F67" s="99" t="s">
        <v>451</v>
      </c>
      <c r="G67" s="99">
        <v>35</v>
      </c>
      <c r="H67" s="99">
        <v>20</v>
      </c>
      <c r="I67" s="99">
        <v>273</v>
      </c>
      <c r="J67" s="99">
        <v>1202</v>
      </c>
      <c r="K67" s="99">
        <v>20</v>
      </c>
      <c r="L67" s="99">
        <v>2910</v>
      </c>
      <c r="M67" s="99">
        <v>864</v>
      </c>
      <c r="N67" s="99">
        <v>433</v>
      </c>
      <c r="O67" s="99">
        <v>182</v>
      </c>
      <c r="P67" s="159">
        <v>182</v>
      </c>
      <c r="Q67" s="99">
        <v>24</v>
      </c>
      <c r="R67" s="99">
        <v>47</v>
      </c>
      <c r="S67" s="99">
        <v>49</v>
      </c>
      <c r="T67" s="99">
        <v>23</v>
      </c>
      <c r="U67" s="99" t="s">
        <v>761</v>
      </c>
      <c r="V67" s="99">
        <v>22</v>
      </c>
      <c r="W67" s="99">
        <v>45</v>
      </c>
      <c r="X67" s="99">
        <v>27</v>
      </c>
      <c r="Y67" s="99">
        <v>96</v>
      </c>
      <c r="Z67" s="99">
        <v>50</v>
      </c>
      <c r="AA67" s="99" t="s">
        <v>761</v>
      </c>
      <c r="AB67" s="99" t="s">
        <v>761</v>
      </c>
      <c r="AC67" s="99" t="s">
        <v>761</v>
      </c>
      <c r="AD67" s="98" t="s">
        <v>427</v>
      </c>
      <c r="AE67" s="100">
        <v>0.13030673083830185</v>
      </c>
      <c r="AF67" s="100">
        <v>0.05</v>
      </c>
      <c r="AG67" s="98">
        <v>251.41871991954602</v>
      </c>
      <c r="AH67" s="98">
        <v>143.66783995402628</v>
      </c>
      <c r="AI67" s="100">
        <v>0.02</v>
      </c>
      <c r="AJ67" s="100">
        <v>0.728927</v>
      </c>
      <c r="AK67" s="100">
        <v>0.645161</v>
      </c>
      <c r="AL67" s="100">
        <v>0.826705</v>
      </c>
      <c r="AM67" s="100">
        <v>0.64574</v>
      </c>
      <c r="AN67" s="100">
        <v>0.682965</v>
      </c>
      <c r="AO67" s="98">
        <v>1307.3773435816393</v>
      </c>
      <c r="AP67" s="158">
        <v>0.7483431244000001</v>
      </c>
      <c r="AQ67" s="100">
        <v>0.13186813186813187</v>
      </c>
      <c r="AR67" s="100">
        <v>0.5106382978723404</v>
      </c>
      <c r="AS67" s="98">
        <v>351.9862078873644</v>
      </c>
      <c r="AT67" s="98">
        <v>165.21801594713023</v>
      </c>
      <c r="AU67" s="98" t="s">
        <v>761</v>
      </c>
      <c r="AV67" s="98">
        <v>158.03462394942892</v>
      </c>
      <c r="AW67" s="98">
        <v>323.2526398965592</v>
      </c>
      <c r="AX67" s="98">
        <v>193.95158393793548</v>
      </c>
      <c r="AY67" s="98">
        <v>689.6056317793262</v>
      </c>
      <c r="AZ67" s="98">
        <v>359.16959988506574</v>
      </c>
      <c r="BA67" s="100" t="s">
        <v>761</v>
      </c>
      <c r="BB67" s="100" t="s">
        <v>761</v>
      </c>
      <c r="BC67" s="100" t="s">
        <v>761</v>
      </c>
      <c r="BD67" s="158">
        <v>0.6435674285999999</v>
      </c>
      <c r="BE67" s="158">
        <v>0.8653147887999999</v>
      </c>
      <c r="BF67" s="162">
        <v>1649</v>
      </c>
      <c r="BG67" s="162">
        <v>31</v>
      </c>
      <c r="BH67" s="162">
        <v>3520</v>
      </c>
      <c r="BI67" s="162">
        <v>1338</v>
      </c>
      <c r="BJ67" s="162">
        <v>634</v>
      </c>
      <c r="BK67" s="97"/>
      <c r="BL67" s="97"/>
      <c r="BM67" s="97"/>
      <c r="BN67" s="97"/>
    </row>
    <row r="68" spans="1:66" ht="12.75">
      <c r="A68" s="79" t="s">
        <v>701</v>
      </c>
      <c r="B68" s="79" t="s">
        <v>373</v>
      </c>
      <c r="C68" s="79" t="s">
        <v>256</v>
      </c>
      <c r="D68" s="99">
        <v>5202</v>
      </c>
      <c r="E68" s="99">
        <v>1275</v>
      </c>
      <c r="F68" s="99" t="s">
        <v>451</v>
      </c>
      <c r="G68" s="99">
        <v>31</v>
      </c>
      <c r="H68" s="99">
        <v>22</v>
      </c>
      <c r="I68" s="99">
        <v>126</v>
      </c>
      <c r="J68" s="99">
        <v>639</v>
      </c>
      <c r="K68" s="99">
        <v>9</v>
      </c>
      <c r="L68" s="99">
        <v>1068</v>
      </c>
      <c r="M68" s="99">
        <v>519</v>
      </c>
      <c r="N68" s="99">
        <v>222</v>
      </c>
      <c r="O68" s="99">
        <v>122</v>
      </c>
      <c r="P68" s="159">
        <v>122</v>
      </c>
      <c r="Q68" s="99">
        <v>11</v>
      </c>
      <c r="R68" s="99">
        <v>22</v>
      </c>
      <c r="S68" s="99">
        <v>25</v>
      </c>
      <c r="T68" s="99">
        <v>17</v>
      </c>
      <c r="U68" s="99" t="s">
        <v>761</v>
      </c>
      <c r="V68" s="99">
        <v>30</v>
      </c>
      <c r="W68" s="99">
        <v>42</v>
      </c>
      <c r="X68" s="99">
        <v>20</v>
      </c>
      <c r="Y68" s="99">
        <v>79</v>
      </c>
      <c r="Z68" s="99">
        <v>26</v>
      </c>
      <c r="AA68" s="99" t="s">
        <v>761</v>
      </c>
      <c r="AB68" s="99" t="s">
        <v>761</v>
      </c>
      <c r="AC68" s="99" t="s">
        <v>761</v>
      </c>
      <c r="AD68" s="98" t="s">
        <v>427</v>
      </c>
      <c r="AE68" s="100">
        <v>0.24509803921568626</v>
      </c>
      <c r="AF68" s="100">
        <v>0.07</v>
      </c>
      <c r="AG68" s="98">
        <v>595.924644367551</v>
      </c>
      <c r="AH68" s="98">
        <v>422.9142637447136</v>
      </c>
      <c r="AI68" s="100">
        <v>0.024</v>
      </c>
      <c r="AJ68" s="100">
        <v>0.772672</v>
      </c>
      <c r="AK68" s="100">
        <v>0.6</v>
      </c>
      <c r="AL68" s="100">
        <v>0.868293</v>
      </c>
      <c r="AM68" s="100">
        <v>0.656962</v>
      </c>
      <c r="AN68" s="100">
        <v>0.678899</v>
      </c>
      <c r="AO68" s="98">
        <v>2345.2518262206845</v>
      </c>
      <c r="AP68" s="158">
        <v>1.000853271</v>
      </c>
      <c r="AQ68" s="100">
        <v>0.09016393442622951</v>
      </c>
      <c r="AR68" s="100">
        <v>0.5</v>
      </c>
      <c r="AS68" s="98">
        <v>480.5843906189927</v>
      </c>
      <c r="AT68" s="98">
        <v>326.797385620915</v>
      </c>
      <c r="AU68" s="98" t="s">
        <v>761</v>
      </c>
      <c r="AV68" s="98">
        <v>576.7012687427913</v>
      </c>
      <c r="AW68" s="98">
        <v>807.3817762399077</v>
      </c>
      <c r="AX68" s="98">
        <v>384.46751249519417</v>
      </c>
      <c r="AY68" s="98">
        <v>1518.646674356017</v>
      </c>
      <c r="AZ68" s="98">
        <v>499.8077662437524</v>
      </c>
      <c r="BA68" s="100" t="s">
        <v>761</v>
      </c>
      <c r="BB68" s="100" t="s">
        <v>761</v>
      </c>
      <c r="BC68" s="100" t="s">
        <v>761</v>
      </c>
      <c r="BD68" s="158">
        <v>0.8311481476</v>
      </c>
      <c r="BE68" s="158">
        <v>1.195020218</v>
      </c>
      <c r="BF68" s="162">
        <v>827</v>
      </c>
      <c r="BG68" s="162">
        <v>15</v>
      </c>
      <c r="BH68" s="162">
        <v>1230</v>
      </c>
      <c r="BI68" s="162">
        <v>790</v>
      </c>
      <c r="BJ68" s="162">
        <v>327</v>
      </c>
      <c r="BK68" s="97"/>
      <c r="BL68" s="97"/>
      <c r="BM68" s="97"/>
      <c r="BN68" s="97"/>
    </row>
    <row r="69" spans="1:66" ht="12.75">
      <c r="A69" s="79" t="s">
        <v>748</v>
      </c>
      <c r="B69" s="79" t="s">
        <v>420</v>
      </c>
      <c r="C69" s="79" t="s">
        <v>256</v>
      </c>
      <c r="D69" s="99">
        <v>4633</v>
      </c>
      <c r="E69" s="99">
        <v>812</v>
      </c>
      <c r="F69" s="99" t="s">
        <v>451</v>
      </c>
      <c r="G69" s="99">
        <v>17</v>
      </c>
      <c r="H69" s="99">
        <v>11</v>
      </c>
      <c r="I69" s="99">
        <v>65</v>
      </c>
      <c r="J69" s="99">
        <v>411</v>
      </c>
      <c r="K69" s="99" t="s">
        <v>761</v>
      </c>
      <c r="L69" s="99">
        <v>1011</v>
      </c>
      <c r="M69" s="99">
        <v>320</v>
      </c>
      <c r="N69" s="99">
        <v>146</v>
      </c>
      <c r="O69" s="99">
        <v>102</v>
      </c>
      <c r="P69" s="159">
        <v>102</v>
      </c>
      <c r="Q69" s="99">
        <v>17</v>
      </c>
      <c r="R69" s="99">
        <v>18</v>
      </c>
      <c r="S69" s="99">
        <v>14</v>
      </c>
      <c r="T69" s="99">
        <v>14</v>
      </c>
      <c r="U69" s="99" t="s">
        <v>761</v>
      </c>
      <c r="V69" s="99">
        <v>29</v>
      </c>
      <c r="W69" s="99">
        <v>15</v>
      </c>
      <c r="X69" s="99" t="s">
        <v>761</v>
      </c>
      <c r="Y69" s="99">
        <v>49</v>
      </c>
      <c r="Z69" s="99">
        <v>27</v>
      </c>
      <c r="AA69" s="99" t="s">
        <v>761</v>
      </c>
      <c r="AB69" s="99" t="s">
        <v>761</v>
      </c>
      <c r="AC69" s="99" t="s">
        <v>761</v>
      </c>
      <c r="AD69" s="98" t="s">
        <v>427</v>
      </c>
      <c r="AE69" s="100">
        <v>0.17526440751133174</v>
      </c>
      <c r="AF69" s="100">
        <v>0.07</v>
      </c>
      <c r="AG69" s="98">
        <v>366.93287286855167</v>
      </c>
      <c r="AH69" s="98">
        <v>237.4271530325923</v>
      </c>
      <c r="AI69" s="100">
        <v>0.013999999999999999</v>
      </c>
      <c r="AJ69" s="100">
        <v>0.695431</v>
      </c>
      <c r="AK69" s="100" t="s">
        <v>761</v>
      </c>
      <c r="AL69" s="100">
        <v>0.85533</v>
      </c>
      <c r="AM69" s="100">
        <v>0.618956</v>
      </c>
      <c r="AN69" s="100">
        <v>0.62931</v>
      </c>
      <c r="AO69" s="98">
        <v>2201.59723721131</v>
      </c>
      <c r="AP69" s="158">
        <v>1.145472336</v>
      </c>
      <c r="AQ69" s="100">
        <v>0.16666666666666666</v>
      </c>
      <c r="AR69" s="100">
        <v>0.9444444444444444</v>
      </c>
      <c r="AS69" s="98">
        <v>302.180012950572</v>
      </c>
      <c r="AT69" s="98">
        <v>302.180012950572</v>
      </c>
      <c r="AU69" s="98" t="s">
        <v>761</v>
      </c>
      <c r="AV69" s="98">
        <v>625.9443125404705</v>
      </c>
      <c r="AW69" s="98">
        <v>323.76429958989854</v>
      </c>
      <c r="AX69" s="98" t="s">
        <v>761</v>
      </c>
      <c r="AY69" s="98">
        <v>1057.6300453270019</v>
      </c>
      <c r="AZ69" s="98">
        <v>582.7757392618174</v>
      </c>
      <c r="BA69" s="100" t="s">
        <v>761</v>
      </c>
      <c r="BB69" s="100" t="s">
        <v>761</v>
      </c>
      <c r="BC69" s="100" t="s">
        <v>761</v>
      </c>
      <c r="BD69" s="158">
        <v>0.9339958191</v>
      </c>
      <c r="BE69" s="158">
        <v>1.390525208</v>
      </c>
      <c r="BF69" s="162">
        <v>591</v>
      </c>
      <c r="BG69" s="162" t="s">
        <v>761</v>
      </c>
      <c r="BH69" s="162">
        <v>1182</v>
      </c>
      <c r="BI69" s="162">
        <v>517</v>
      </c>
      <c r="BJ69" s="162">
        <v>232</v>
      </c>
      <c r="BK69" s="97"/>
      <c r="BL69" s="97"/>
      <c r="BM69" s="97"/>
      <c r="BN69" s="97"/>
    </row>
    <row r="70" spans="1:66" ht="12.75">
      <c r="A70" s="79" t="s">
        <v>670</v>
      </c>
      <c r="B70" s="79" t="s">
        <v>340</v>
      </c>
      <c r="C70" s="79" t="s">
        <v>256</v>
      </c>
      <c r="D70" s="99">
        <v>7456</v>
      </c>
      <c r="E70" s="99">
        <v>840</v>
      </c>
      <c r="F70" s="99" t="s">
        <v>450</v>
      </c>
      <c r="G70" s="99">
        <v>29</v>
      </c>
      <c r="H70" s="99">
        <v>15</v>
      </c>
      <c r="I70" s="99">
        <v>101</v>
      </c>
      <c r="J70" s="99">
        <v>454</v>
      </c>
      <c r="K70" s="99">
        <v>10</v>
      </c>
      <c r="L70" s="99">
        <v>1224</v>
      </c>
      <c r="M70" s="99">
        <v>302</v>
      </c>
      <c r="N70" s="99">
        <v>125</v>
      </c>
      <c r="O70" s="99">
        <v>54</v>
      </c>
      <c r="P70" s="159">
        <v>54</v>
      </c>
      <c r="Q70" s="99">
        <v>9</v>
      </c>
      <c r="R70" s="99">
        <v>29</v>
      </c>
      <c r="S70" s="99">
        <v>27</v>
      </c>
      <c r="T70" s="99">
        <v>6</v>
      </c>
      <c r="U70" s="99" t="s">
        <v>761</v>
      </c>
      <c r="V70" s="99">
        <v>7</v>
      </c>
      <c r="W70" s="99">
        <v>44</v>
      </c>
      <c r="X70" s="99">
        <v>19</v>
      </c>
      <c r="Y70" s="99">
        <v>69</v>
      </c>
      <c r="Z70" s="99">
        <v>35</v>
      </c>
      <c r="AA70" s="99" t="s">
        <v>761</v>
      </c>
      <c r="AB70" s="99" t="s">
        <v>761</v>
      </c>
      <c r="AC70" s="99" t="s">
        <v>761</v>
      </c>
      <c r="AD70" s="98" t="s">
        <v>427</v>
      </c>
      <c r="AE70" s="100">
        <v>0.11266094420600858</v>
      </c>
      <c r="AF70" s="100">
        <v>0.14</v>
      </c>
      <c r="AG70" s="98">
        <v>388.94849785407723</v>
      </c>
      <c r="AH70" s="98">
        <v>201.1802575107296</v>
      </c>
      <c r="AI70" s="100">
        <v>0.013999999999999999</v>
      </c>
      <c r="AJ70" s="100">
        <v>0.622771</v>
      </c>
      <c r="AK70" s="100">
        <v>0.588235</v>
      </c>
      <c r="AL70" s="100">
        <v>0.67587</v>
      </c>
      <c r="AM70" s="100">
        <v>0.46677</v>
      </c>
      <c r="AN70" s="100">
        <v>0.512295</v>
      </c>
      <c r="AO70" s="98">
        <v>724.2489270386266</v>
      </c>
      <c r="AP70" s="158">
        <v>0.4732649612</v>
      </c>
      <c r="AQ70" s="100">
        <v>0.16666666666666666</v>
      </c>
      <c r="AR70" s="100">
        <v>0.3103448275862069</v>
      </c>
      <c r="AS70" s="98">
        <v>362.1244635193133</v>
      </c>
      <c r="AT70" s="98">
        <v>80.47210300429184</v>
      </c>
      <c r="AU70" s="98" t="s">
        <v>761</v>
      </c>
      <c r="AV70" s="98">
        <v>93.88412017167381</v>
      </c>
      <c r="AW70" s="98">
        <v>590.1287553648069</v>
      </c>
      <c r="AX70" s="98">
        <v>254.8283261802575</v>
      </c>
      <c r="AY70" s="98">
        <v>925.4291845493563</v>
      </c>
      <c r="AZ70" s="98">
        <v>469.4206008583691</v>
      </c>
      <c r="BA70" s="100" t="s">
        <v>761</v>
      </c>
      <c r="BB70" s="100" t="s">
        <v>761</v>
      </c>
      <c r="BC70" s="100" t="s">
        <v>761</v>
      </c>
      <c r="BD70" s="158">
        <v>0.3555311966</v>
      </c>
      <c r="BE70" s="158">
        <v>0.6175080872</v>
      </c>
      <c r="BF70" s="162">
        <v>729</v>
      </c>
      <c r="BG70" s="162">
        <v>17</v>
      </c>
      <c r="BH70" s="162">
        <v>1811</v>
      </c>
      <c r="BI70" s="162">
        <v>647</v>
      </c>
      <c r="BJ70" s="162">
        <v>244</v>
      </c>
      <c r="BK70" s="97"/>
      <c r="BL70" s="97"/>
      <c r="BM70" s="97"/>
      <c r="BN70" s="97"/>
    </row>
    <row r="71" spans="1:66" ht="12.75">
      <c r="A71" s="79" t="s">
        <v>717</v>
      </c>
      <c r="B71" s="79" t="s">
        <v>389</v>
      </c>
      <c r="C71" s="79" t="s">
        <v>256</v>
      </c>
      <c r="D71" s="99">
        <v>9054</v>
      </c>
      <c r="E71" s="99">
        <v>711</v>
      </c>
      <c r="F71" s="99" t="s">
        <v>450</v>
      </c>
      <c r="G71" s="99">
        <v>19</v>
      </c>
      <c r="H71" s="99">
        <v>10</v>
      </c>
      <c r="I71" s="99">
        <v>38</v>
      </c>
      <c r="J71" s="99">
        <v>466</v>
      </c>
      <c r="K71" s="99">
        <v>21</v>
      </c>
      <c r="L71" s="99">
        <v>1775</v>
      </c>
      <c r="M71" s="99">
        <v>323</v>
      </c>
      <c r="N71" s="99">
        <v>173</v>
      </c>
      <c r="O71" s="99">
        <v>124</v>
      </c>
      <c r="P71" s="159">
        <v>124</v>
      </c>
      <c r="Q71" s="99">
        <v>8</v>
      </c>
      <c r="R71" s="99">
        <v>20</v>
      </c>
      <c r="S71" s="99">
        <v>22</v>
      </c>
      <c r="T71" s="99">
        <v>32</v>
      </c>
      <c r="U71" s="99" t="s">
        <v>761</v>
      </c>
      <c r="V71" s="99">
        <v>14</v>
      </c>
      <c r="W71" s="99">
        <v>59</v>
      </c>
      <c r="X71" s="99">
        <v>38</v>
      </c>
      <c r="Y71" s="99">
        <v>87</v>
      </c>
      <c r="Z71" s="99">
        <v>26</v>
      </c>
      <c r="AA71" s="99" t="s">
        <v>761</v>
      </c>
      <c r="AB71" s="99" t="s">
        <v>761</v>
      </c>
      <c r="AC71" s="99" t="s">
        <v>761</v>
      </c>
      <c r="AD71" s="98" t="s">
        <v>427</v>
      </c>
      <c r="AE71" s="100">
        <v>0.07852882703777336</v>
      </c>
      <c r="AF71" s="100">
        <v>0.13</v>
      </c>
      <c r="AG71" s="98">
        <v>209.85199911641263</v>
      </c>
      <c r="AH71" s="98">
        <v>110.4484205875856</v>
      </c>
      <c r="AI71" s="100">
        <v>0.004</v>
      </c>
      <c r="AJ71" s="100">
        <v>0.558084</v>
      </c>
      <c r="AK71" s="100">
        <v>0.388889</v>
      </c>
      <c r="AL71" s="100">
        <v>0.779877</v>
      </c>
      <c r="AM71" s="100">
        <v>0.449235</v>
      </c>
      <c r="AN71" s="100">
        <v>0.508824</v>
      </c>
      <c r="AO71" s="98">
        <v>1369.5604152860615</v>
      </c>
      <c r="AP71" s="158">
        <v>0.9733726501</v>
      </c>
      <c r="AQ71" s="100">
        <v>0.06451612903225806</v>
      </c>
      <c r="AR71" s="100">
        <v>0.4</v>
      </c>
      <c r="AS71" s="98">
        <v>242.98652529268833</v>
      </c>
      <c r="AT71" s="98">
        <v>353.4349458802739</v>
      </c>
      <c r="AU71" s="98" t="s">
        <v>761</v>
      </c>
      <c r="AV71" s="98">
        <v>154.62778882261983</v>
      </c>
      <c r="AW71" s="98">
        <v>651.645681466755</v>
      </c>
      <c r="AX71" s="98">
        <v>419.70399823282526</v>
      </c>
      <c r="AY71" s="98">
        <v>960.9012591119947</v>
      </c>
      <c r="AZ71" s="98">
        <v>287.1658935277226</v>
      </c>
      <c r="BA71" s="100" t="s">
        <v>761</v>
      </c>
      <c r="BB71" s="100" t="s">
        <v>761</v>
      </c>
      <c r="BC71" s="100" t="s">
        <v>761</v>
      </c>
      <c r="BD71" s="158">
        <v>0.8096009827</v>
      </c>
      <c r="BE71" s="158">
        <v>1.160545197</v>
      </c>
      <c r="BF71" s="162">
        <v>835</v>
      </c>
      <c r="BG71" s="162">
        <v>54</v>
      </c>
      <c r="BH71" s="162">
        <v>2276</v>
      </c>
      <c r="BI71" s="162">
        <v>719</v>
      </c>
      <c r="BJ71" s="162">
        <v>340</v>
      </c>
      <c r="BK71" s="97"/>
      <c r="BL71" s="97"/>
      <c r="BM71" s="97"/>
      <c r="BN71" s="97"/>
    </row>
    <row r="72" spans="1:66" ht="12.75">
      <c r="A72" s="79" t="s">
        <v>749</v>
      </c>
      <c r="B72" s="79" t="s">
        <v>421</v>
      </c>
      <c r="C72" s="79" t="s">
        <v>256</v>
      </c>
      <c r="D72" s="99">
        <v>3032</v>
      </c>
      <c r="E72" s="99">
        <v>478</v>
      </c>
      <c r="F72" s="99" t="s">
        <v>448</v>
      </c>
      <c r="G72" s="99">
        <v>12</v>
      </c>
      <c r="H72" s="99">
        <v>7</v>
      </c>
      <c r="I72" s="99">
        <v>24</v>
      </c>
      <c r="J72" s="99">
        <v>201</v>
      </c>
      <c r="K72" s="99">
        <v>197</v>
      </c>
      <c r="L72" s="99">
        <v>499</v>
      </c>
      <c r="M72" s="99">
        <v>121</v>
      </c>
      <c r="N72" s="99">
        <v>63</v>
      </c>
      <c r="O72" s="99">
        <v>43</v>
      </c>
      <c r="P72" s="159">
        <v>43</v>
      </c>
      <c r="Q72" s="99">
        <v>7</v>
      </c>
      <c r="R72" s="99">
        <v>14</v>
      </c>
      <c r="S72" s="99">
        <v>7</v>
      </c>
      <c r="T72" s="99">
        <v>6</v>
      </c>
      <c r="U72" s="99" t="s">
        <v>761</v>
      </c>
      <c r="V72" s="99">
        <v>7</v>
      </c>
      <c r="W72" s="99">
        <v>11</v>
      </c>
      <c r="X72" s="99">
        <v>8</v>
      </c>
      <c r="Y72" s="99">
        <v>24</v>
      </c>
      <c r="Z72" s="99">
        <v>15</v>
      </c>
      <c r="AA72" s="99" t="s">
        <v>761</v>
      </c>
      <c r="AB72" s="99" t="s">
        <v>761</v>
      </c>
      <c r="AC72" s="99" t="s">
        <v>761</v>
      </c>
      <c r="AD72" s="98" t="s">
        <v>427</v>
      </c>
      <c r="AE72" s="100">
        <v>0.15765171503957784</v>
      </c>
      <c r="AF72" s="100">
        <v>0.24</v>
      </c>
      <c r="AG72" s="98">
        <v>395.77836411609496</v>
      </c>
      <c r="AH72" s="98">
        <v>230.8707124010554</v>
      </c>
      <c r="AI72" s="100">
        <v>0.008</v>
      </c>
      <c r="AJ72" s="100">
        <v>0.594675</v>
      </c>
      <c r="AK72" s="100">
        <v>0.608025</v>
      </c>
      <c r="AL72" s="100">
        <v>0.774845</v>
      </c>
      <c r="AM72" s="100">
        <v>0.403333</v>
      </c>
      <c r="AN72" s="100">
        <v>0.411765</v>
      </c>
      <c r="AO72" s="98">
        <v>1418.2058047493404</v>
      </c>
      <c r="AP72" s="158">
        <v>0.7988150023999999</v>
      </c>
      <c r="AQ72" s="100">
        <v>0.16279069767441862</v>
      </c>
      <c r="AR72" s="100">
        <v>0.5</v>
      </c>
      <c r="AS72" s="98">
        <v>230.8707124010554</v>
      </c>
      <c r="AT72" s="98">
        <v>197.88918205804748</v>
      </c>
      <c r="AU72" s="98" t="s">
        <v>761</v>
      </c>
      <c r="AV72" s="98">
        <v>230.8707124010554</v>
      </c>
      <c r="AW72" s="98">
        <v>362.7968337730871</v>
      </c>
      <c r="AX72" s="98">
        <v>263.85224274406335</v>
      </c>
      <c r="AY72" s="98">
        <v>791.5567282321899</v>
      </c>
      <c r="AZ72" s="98">
        <v>494.72295514511876</v>
      </c>
      <c r="BA72" s="100" t="s">
        <v>761</v>
      </c>
      <c r="BB72" s="100" t="s">
        <v>761</v>
      </c>
      <c r="BC72" s="100" t="s">
        <v>761</v>
      </c>
      <c r="BD72" s="158">
        <v>0.5781063461</v>
      </c>
      <c r="BE72" s="158">
        <v>1.0759985349999999</v>
      </c>
      <c r="BF72" s="162">
        <v>338</v>
      </c>
      <c r="BG72" s="162">
        <v>324</v>
      </c>
      <c r="BH72" s="162">
        <v>644</v>
      </c>
      <c r="BI72" s="162">
        <v>300</v>
      </c>
      <c r="BJ72" s="162">
        <v>153</v>
      </c>
      <c r="BK72" s="97"/>
      <c r="BL72" s="97"/>
      <c r="BM72" s="97"/>
      <c r="BN72" s="97"/>
    </row>
    <row r="73" spans="1:66" ht="12.75">
      <c r="A73" s="79" t="s">
        <v>657</v>
      </c>
      <c r="B73" s="79" t="s">
        <v>326</v>
      </c>
      <c r="C73" s="79" t="s">
        <v>256</v>
      </c>
      <c r="D73" s="99">
        <v>11206</v>
      </c>
      <c r="E73" s="99">
        <v>1942</v>
      </c>
      <c r="F73" s="99" t="s">
        <v>451</v>
      </c>
      <c r="G73" s="99">
        <v>43</v>
      </c>
      <c r="H73" s="99">
        <v>41</v>
      </c>
      <c r="I73" s="99">
        <v>151</v>
      </c>
      <c r="J73" s="99">
        <v>821</v>
      </c>
      <c r="K73" s="99">
        <v>8</v>
      </c>
      <c r="L73" s="99">
        <v>2108</v>
      </c>
      <c r="M73" s="99">
        <v>645</v>
      </c>
      <c r="N73" s="99">
        <v>313</v>
      </c>
      <c r="O73" s="99">
        <v>104</v>
      </c>
      <c r="P73" s="159">
        <v>104</v>
      </c>
      <c r="Q73" s="99">
        <v>13</v>
      </c>
      <c r="R73" s="99">
        <v>37</v>
      </c>
      <c r="S73" s="99">
        <v>27</v>
      </c>
      <c r="T73" s="99">
        <v>24</v>
      </c>
      <c r="U73" s="99" t="s">
        <v>761</v>
      </c>
      <c r="V73" s="99">
        <v>11</v>
      </c>
      <c r="W73" s="99">
        <v>57</v>
      </c>
      <c r="X73" s="99">
        <v>50</v>
      </c>
      <c r="Y73" s="99">
        <v>109</v>
      </c>
      <c r="Z73" s="99">
        <v>73</v>
      </c>
      <c r="AA73" s="99" t="s">
        <v>761</v>
      </c>
      <c r="AB73" s="99" t="s">
        <v>761</v>
      </c>
      <c r="AC73" s="99" t="s">
        <v>761</v>
      </c>
      <c r="AD73" s="98" t="s">
        <v>427</v>
      </c>
      <c r="AE73" s="100">
        <v>0.17330001784758164</v>
      </c>
      <c r="AF73" s="100">
        <v>0.07</v>
      </c>
      <c r="AG73" s="98">
        <v>383.72300553275034</v>
      </c>
      <c r="AH73" s="98">
        <v>365.87542388006426</v>
      </c>
      <c r="AI73" s="100">
        <v>0.013000000000000001</v>
      </c>
      <c r="AJ73" s="100">
        <v>0.684737</v>
      </c>
      <c r="AK73" s="100">
        <v>0.380952</v>
      </c>
      <c r="AL73" s="100">
        <v>0.790105</v>
      </c>
      <c r="AM73" s="100">
        <v>0.600559</v>
      </c>
      <c r="AN73" s="100">
        <v>0.634888</v>
      </c>
      <c r="AO73" s="98">
        <v>928.0742459396752</v>
      </c>
      <c r="AP73" s="158">
        <v>0.49222332</v>
      </c>
      <c r="AQ73" s="100">
        <v>0.125</v>
      </c>
      <c r="AR73" s="100">
        <v>0.35135135135135137</v>
      </c>
      <c r="AS73" s="98">
        <v>240.94235231126183</v>
      </c>
      <c r="AT73" s="98">
        <v>214.17097983223275</v>
      </c>
      <c r="AU73" s="98" t="s">
        <v>761</v>
      </c>
      <c r="AV73" s="98">
        <v>98.16169908977334</v>
      </c>
      <c r="AW73" s="98">
        <v>508.65607710155274</v>
      </c>
      <c r="AX73" s="98">
        <v>446.1895413171515</v>
      </c>
      <c r="AY73" s="98">
        <v>972.6932000713904</v>
      </c>
      <c r="AZ73" s="98">
        <v>651.4367303230413</v>
      </c>
      <c r="BA73" s="100" t="s">
        <v>761</v>
      </c>
      <c r="BB73" s="100" t="s">
        <v>761</v>
      </c>
      <c r="BC73" s="100" t="s">
        <v>761</v>
      </c>
      <c r="BD73" s="158">
        <v>0.4021821213</v>
      </c>
      <c r="BE73" s="158">
        <v>0.5964109421</v>
      </c>
      <c r="BF73" s="162">
        <v>1199</v>
      </c>
      <c r="BG73" s="162">
        <v>21</v>
      </c>
      <c r="BH73" s="162">
        <v>2668</v>
      </c>
      <c r="BI73" s="162">
        <v>1074</v>
      </c>
      <c r="BJ73" s="162">
        <v>493</v>
      </c>
      <c r="BK73" s="97"/>
      <c r="BL73" s="97"/>
      <c r="BM73" s="97"/>
      <c r="BN73" s="97"/>
    </row>
    <row r="74" spans="1:66" ht="12.75">
      <c r="A74" s="79" t="s">
        <v>728</v>
      </c>
      <c r="B74" s="79" t="s">
        <v>400</v>
      </c>
      <c r="C74" s="79" t="s">
        <v>256</v>
      </c>
      <c r="D74" s="99">
        <v>5864</v>
      </c>
      <c r="E74" s="99">
        <v>518</v>
      </c>
      <c r="F74" s="99" t="s">
        <v>451</v>
      </c>
      <c r="G74" s="99">
        <v>15</v>
      </c>
      <c r="H74" s="99">
        <v>10</v>
      </c>
      <c r="I74" s="99">
        <v>91</v>
      </c>
      <c r="J74" s="99">
        <v>446</v>
      </c>
      <c r="K74" s="99">
        <v>10</v>
      </c>
      <c r="L74" s="99">
        <v>1345</v>
      </c>
      <c r="M74" s="99">
        <v>285</v>
      </c>
      <c r="N74" s="99">
        <v>128</v>
      </c>
      <c r="O74" s="99">
        <v>80</v>
      </c>
      <c r="P74" s="159">
        <v>80</v>
      </c>
      <c r="Q74" s="99">
        <v>8</v>
      </c>
      <c r="R74" s="99">
        <v>22</v>
      </c>
      <c r="S74" s="99">
        <v>44</v>
      </c>
      <c r="T74" s="99">
        <v>9</v>
      </c>
      <c r="U74" s="99" t="s">
        <v>761</v>
      </c>
      <c r="V74" s="99">
        <v>6</v>
      </c>
      <c r="W74" s="99">
        <v>27</v>
      </c>
      <c r="X74" s="99">
        <v>36</v>
      </c>
      <c r="Y74" s="99">
        <v>58</v>
      </c>
      <c r="Z74" s="99">
        <v>35</v>
      </c>
      <c r="AA74" s="99" t="s">
        <v>761</v>
      </c>
      <c r="AB74" s="99" t="s">
        <v>761</v>
      </c>
      <c r="AC74" s="99" t="s">
        <v>761</v>
      </c>
      <c r="AD74" s="98" t="s">
        <v>427</v>
      </c>
      <c r="AE74" s="100">
        <v>0.0883356070941337</v>
      </c>
      <c r="AF74" s="100">
        <v>0.04</v>
      </c>
      <c r="AG74" s="98">
        <v>255.7980900409277</v>
      </c>
      <c r="AH74" s="98">
        <v>170.53206002728513</v>
      </c>
      <c r="AI74" s="100">
        <v>0.016</v>
      </c>
      <c r="AJ74" s="100">
        <v>0.634424</v>
      </c>
      <c r="AK74" s="100">
        <v>0.625</v>
      </c>
      <c r="AL74" s="100">
        <v>0.846977</v>
      </c>
      <c r="AM74" s="100">
        <v>0.552326</v>
      </c>
      <c r="AN74" s="100">
        <v>0.558952</v>
      </c>
      <c r="AO74" s="98">
        <v>1364.256480218281</v>
      </c>
      <c r="AP74" s="158">
        <v>0.8570995331</v>
      </c>
      <c r="AQ74" s="100">
        <v>0.1</v>
      </c>
      <c r="AR74" s="100">
        <v>0.36363636363636365</v>
      </c>
      <c r="AS74" s="98">
        <v>750.3410641200546</v>
      </c>
      <c r="AT74" s="98">
        <v>153.47885402455663</v>
      </c>
      <c r="AU74" s="98" t="s">
        <v>761</v>
      </c>
      <c r="AV74" s="98">
        <v>102.31923601637108</v>
      </c>
      <c r="AW74" s="98">
        <v>460.43656207366985</v>
      </c>
      <c r="AX74" s="98">
        <v>613.9154160982265</v>
      </c>
      <c r="AY74" s="98">
        <v>989.0859481582537</v>
      </c>
      <c r="AZ74" s="98">
        <v>596.862210095498</v>
      </c>
      <c r="BA74" s="100" t="s">
        <v>761</v>
      </c>
      <c r="BB74" s="100" t="s">
        <v>761</v>
      </c>
      <c r="BC74" s="100" t="s">
        <v>761</v>
      </c>
      <c r="BD74" s="158">
        <v>0.6796266174</v>
      </c>
      <c r="BE74" s="158">
        <v>1.066734543</v>
      </c>
      <c r="BF74" s="162">
        <v>703</v>
      </c>
      <c r="BG74" s="162">
        <v>16</v>
      </c>
      <c r="BH74" s="162">
        <v>1588</v>
      </c>
      <c r="BI74" s="162">
        <v>516</v>
      </c>
      <c r="BJ74" s="162">
        <v>229</v>
      </c>
      <c r="BK74" s="97"/>
      <c r="BL74" s="97"/>
      <c r="BM74" s="97"/>
      <c r="BN74" s="97"/>
    </row>
    <row r="75" spans="1:66" ht="12.75">
      <c r="A75" s="79" t="s">
        <v>689</v>
      </c>
      <c r="B75" s="79" t="s">
        <v>359</v>
      </c>
      <c r="C75" s="79" t="s">
        <v>256</v>
      </c>
      <c r="D75" s="99">
        <v>7404</v>
      </c>
      <c r="E75" s="99">
        <v>2077</v>
      </c>
      <c r="F75" s="99" t="s">
        <v>451</v>
      </c>
      <c r="G75" s="99">
        <v>46</v>
      </c>
      <c r="H75" s="99">
        <v>22</v>
      </c>
      <c r="I75" s="99">
        <v>199</v>
      </c>
      <c r="J75" s="99">
        <v>967</v>
      </c>
      <c r="K75" s="99">
        <v>939</v>
      </c>
      <c r="L75" s="99">
        <v>1335</v>
      </c>
      <c r="M75" s="99">
        <v>776</v>
      </c>
      <c r="N75" s="99">
        <v>377</v>
      </c>
      <c r="O75" s="99">
        <v>154</v>
      </c>
      <c r="P75" s="159">
        <v>154</v>
      </c>
      <c r="Q75" s="99">
        <v>23</v>
      </c>
      <c r="R75" s="99">
        <v>45</v>
      </c>
      <c r="S75" s="99">
        <v>28</v>
      </c>
      <c r="T75" s="99">
        <v>23</v>
      </c>
      <c r="U75" s="99" t="s">
        <v>761</v>
      </c>
      <c r="V75" s="99">
        <v>45</v>
      </c>
      <c r="W75" s="99">
        <v>76</v>
      </c>
      <c r="X75" s="99">
        <v>16</v>
      </c>
      <c r="Y75" s="99">
        <v>97</v>
      </c>
      <c r="Z75" s="99">
        <v>42</v>
      </c>
      <c r="AA75" s="99" t="s">
        <v>761</v>
      </c>
      <c r="AB75" s="99" t="s">
        <v>761</v>
      </c>
      <c r="AC75" s="99" t="s">
        <v>761</v>
      </c>
      <c r="AD75" s="98" t="s">
        <v>427</v>
      </c>
      <c r="AE75" s="100">
        <v>0.28052404105888706</v>
      </c>
      <c r="AF75" s="100">
        <v>0.06</v>
      </c>
      <c r="AG75" s="98">
        <v>621.2857914640734</v>
      </c>
      <c r="AH75" s="98">
        <v>297.1366828741221</v>
      </c>
      <c r="AI75" s="100">
        <v>0.027000000000000003</v>
      </c>
      <c r="AJ75" s="100">
        <v>0.784903</v>
      </c>
      <c r="AK75" s="100">
        <v>0.799149</v>
      </c>
      <c r="AL75" s="100">
        <v>0.789007</v>
      </c>
      <c r="AM75" s="100">
        <v>0.60625</v>
      </c>
      <c r="AN75" s="100">
        <v>0.691743</v>
      </c>
      <c r="AO75" s="98">
        <v>2079.9567801188546</v>
      </c>
      <c r="AP75" s="158">
        <v>0.8472090149</v>
      </c>
      <c r="AQ75" s="100">
        <v>0.14935064935064934</v>
      </c>
      <c r="AR75" s="100">
        <v>0.5111111111111111</v>
      </c>
      <c r="AS75" s="98">
        <v>378.17396002160996</v>
      </c>
      <c r="AT75" s="98">
        <v>310.6428957320367</v>
      </c>
      <c r="AU75" s="98" t="s">
        <v>761</v>
      </c>
      <c r="AV75" s="98">
        <v>607.7795786061588</v>
      </c>
      <c r="AW75" s="98">
        <v>1026.4721772015127</v>
      </c>
      <c r="AX75" s="98">
        <v>216.09940572663425</v>
      </c>
      <c r="AY75" s="98">
        <v>1310.1026472177202</v>
      </c>
      <c r="AZ75" s="98">
        <v>567.260940032415</v>
      </c>
      <c r="BA75" s="100" t="s">
        <v>761</v>
      </c>
      <c r="BB75" s="100" t="s">
        <v>761</v>
      </c>
      <c r="BC75" s="100" t="s">
        <v>761</v>
      </c>
      <c r="BD75" s="158">
        <v>0.7186865233999999</v>
      </c>
      <c r="BE75" s="158">
        <v>0.9920832824999999</v>
      </c>
      <c r="BF75" s="162">
        <v>1232</v>
      </c>
      <c r="BG75" s="162">
        <v>1175</v>
      </c>
      <c r="BH75" s="162">
        <v>1692</v>
      </c>
      <c r="BI75" s="162">
        <v>1280</v>
      </c>
      <c r="BJ75" s="162">
        <v>545</v>
      </c>
      <c r="BK75" s="97"/>
      <c r="BL75" s="97"/>
      <c r="BM75" s="97"/>
      <c r="BN75" s="97"/>
    </row>
    <row r="76" spans="1:66" ht="12.75">
      <c r="A76" s="79" t="s">
        <v>632</v>
      </c>
      <c r="B76" s="79" t="s">
        <v>301</v>
      </c>
      <c r="C76" s="79" t="s">
        <v>256</v>
      </c>
      <c r="D76" s="99">
        <v>9591</v>
      </c>
      <c r="E76" s="99">
        <v>3069</v>
      </c>
      <c r="F76" s="99" t="s">
        <v>449</v>
      </c>
      <c r="G76" s="99">
        <v>64</v>
      </c>
      <c r="H76" s="99">
        <v>46</v>
      </c>
      <c r="I76" s="99">
        <v>273</v>
      </c>
      <c r="J76" s="99">
        <v>1012</v>
      </c>
      <c r="K76" s="99">
        <v>18</v>
      </c>
      <c r="L76" s="99">
        <v>1622</v>
      </c>
      <c r="M76" s="99">
        <v>855</v>
      </c>
      <c r="N76" s="99">
        <v>383</v>
      </c>
      <c r="O76" s="99">
        <v>262</v>
      </c>
      <c r="P76" s="159">
        <v>262</v>
      </c>
      <c r="Q76" s="99">
        <v>46</v>
      </c>
      <c r="R76" s="99">
        <v>85</v>
      </c>
      <c r="S76" s="99">
        <v>54</v>
      </c>
      <c r="T76" s="99">
        <v>37</v>
      </c>
      <c r="U76" s="99">
        <v>6</v>
      </c>
      <c r="V76" s="99">
        <v>77</v>
      </c>
      <c r="W76" s="99">
        <v>115</v>
      </c>
      <c r="X76" s="99">
        <v>53</v>
      </c>
      <c r="Y76" s="99">
        <v>128</v>
      </c>
      <c r="Z76" s="99">
        <v>121</v>
      </c>
      <c r="AA76" s="99" t="s">
        <v>761</v>
      </c>
      <c r="AB76" s="99" t="s">
        <v>761</v>
      </c>
      <c r="AC76" s="99" t="s">
        <v>761</v>
      </c>
      <c r="AD76" s="98" t="s">
        <v>427</v>
      </c>
      <c r="AE76" s="100">
        <v>0.31998748827025336</v>
      </c>
      <c r="AF76" s="100">
        <v>0.1</v>
      </c>
      <c r="AG76" s="98">
        <v>667.2922531539986</v>
      </c>
      <c r="AH76" s="98">
        <v>479.6163069544364</v>
      </c>
      <c r="AI76" s="100">
        <v>0.027999999999999997</v>
      </c>
      <c r="AJ76" s="100">
        <v>0.703266</v>
      </c>
      <c r="AK76" s="100">
        <v>0.391304</v>
      </c>
      <c r="AL76" s="100">
        <v>0.806564</v>
      </c>
      <c r="AM76" s="100">
        <v>0.592926</v>
      </c>
      <c r="AN76" s="100">
        <v>0.643697</v>
      </c>
      <c r="AO76" s="98">
        <v>2731.7276613491817</v>
      </c>
      <c r="AP76" s="158">
        <v>1.0651626589999998</v>
      </c>
      <c r="AQ76" s="100">
        <v>0.17557251908396945</v>
      </c>
      <c r="AR76" s="100">
        <v>0.5411764705882353</v>
      </c>
      <c r="AS76" s="98">
        <v>563.0278385986862</v>
      </c>
      <c r="AT76" s="98">
        <v>385.7783338546554</v>
      </c>
      <c r="AU76" s="98">
        <v>62.55864873318736</v>
      </c>
      <c r="AV76" s="98">
        <v>802.8359920759045</v>
      </c>
      <c r="AW76" s="98">
        <v>1199.0407673860911</v>
      </c>
      <c r="AX76" s="98">
        <v>552.601397143155</v>
      </c>
      <c r="AY76" s="98">
        <v>1334.5845063079971</v>
      </c>
      <c r="AZ76" s="98">
        <v>1261.5994161192784</v>
      </c>
      <c r="BA76" s="100" t="s">
        <v>761</v>
      </c>
      <c r="BB76" s="100" t="s">
        <v>761</v>
      </c>
      <c r="BC76" s="100" t="s">
        <v>761</v>
      </c>
      <c r="BD76" s="158">
        <v>0.9400780487</v>
      </c>
      <c r="BE76" s="158">
        <v>1.202257919</v>
      </c>
      <c r="BF76" s="162">
        <v>1439</v>
      </c>
      <c r="BG76" s="162">
        <v>46</v>
      </c>
      <c r="BH76" s="162">
        <v>2011</v>
      </c>
      <c r="BI76" s="162">
        <v>1442</v>
      </c>
      <c r="BJ76" s="162">
        <v>595</v>
      </c>
      <c r="BK76" s="97"/>
      <c r="BL76" s="97"/>
      <c r="BM76" s="97"/>
      <c r="BN76" s="97"/>
    </row>
    <row r="77" spans="1:66" ht="12.75">
      <c r="A77" s="79" t="s">
        <v>719</v>
      </c>
      <c r="B77" s="79" t="s">
        <v>391</v>
      </c>
      <c r="C77" s="79" t="s">
        <v>256</v>
      </c>
      <c r="D77" s="99">
        <v>9419</v>
      </c>
      <c r="E77" s="99">
        <v>1417</v>
      </c>
      <c r="F77" s="99" t="s">
        <v>451</v>
      </c>
      <c r="G77" s="99">
        <v>49</v>
      </c>
      <c r="H77" s="99">
        <v>9</v>
      </c>
      <c r="I77" s="99">
        <v>198</v>
      </c>
      <c r="J77" s="99">
        <v>1089</v>
      </c>
      <c r="K77" s="99">
        <v>6</v>
      </c>
      <c r="L77" s="99">
        <v>2132</v>
      </c>
      <c r="M77" s="99">
        <v>705</v>
      </c>
      <c r="N77" s="99">
        <v>325</v>
      </c>
      <c r="O77" s="99">
        <v>226</v>
      </c>
      <c r="P77" s="159">
        <v>226</v>
      </c>
      <c r="Q77" s="99">
        <v>18</v>
      </c>
      <c r="R77" s="99">
        <v>38</v>
      </c>
      <c r="S77" s="99">
        <v>34</v>
      </c>
      <c r="T77" s="99">
        <v>20</v>
      </c>
      <c r="U77" s="99" t="s">
        <v>761</v>
      </c>
      <c r="V77" s="99">
        <v>96</v>
      </c>
      <c r="W77" s="99">
        <v>61</v>
      </c>
      <c r="X77" s="99">
        <v>39</v>
      </c>
      <c r="Y77" s="99">
        <v>108</v>
      </c>
      <c r="Z77" s="99">
        <v>41</v>
      </c>
      <c r="AA77" s="99" t="s">
        <v>761</v>
      </c>
      <c r="AB77" s="99" t="s">
        <v>761</v>
      </c>
      <c r="AC77" s="99" t="s">
        <v>761</v>
      </c>
      <c r="AD77" s="98" t="s">
        <v>427</v>
      </c>
      <c r="AE77" s="100">
        <v>0.15044059878968044</v>
      </c>
      <c r="AF77" s="100">
        <v>0.06</v>
      </c>
      <c r="AG77" s="98">
        <v>520.2250769720777</v>
      </c>
      <c r="AH77" s="98">
        <v>95.55154474997346</v>
      </c>
      <c r="AI77" s="100">
        <v>0.021</v>
      </c>
      <c r="AJ77" s="100">
        <v>0.740816</v>
      </c>
      <c r="AK77" s="100">
        <v>0.545455</v>
      </c>
      <c r="AL77" s="100">
        <v>0.843354</v>
      </c>
      <c r="AM77" s="100">
        <v>0.630027</v>
      </c>
      <c r="AN77" s="100">
        <v>0.698925</v>
      </c>
      <c r="AO77" s="98">
        <v>2399.405457054889</v>
      </c>
      <c r="AP77" s="158">
        <v>1.230542526</v>
      </c>
      <c r="AQ77" s="100">
        <v>0.07964601769911504</v>
      </c>
      <c r="AR77" s="100">
        <v>0.47368421052631576</v>
      </c>
      <c r="AS77" s="98">
        <v>360.9725023887886</v>
      </c>
      <c r="AT77" s="98">
        <v>212.33676611105213</v>
      </c>
      <c r="AU77" s="98" t="s">
        <v>761</v>
      </c>
      <c r="AV77" s="98">
        <v>1019.2164773330502</v>
      </c>
      <c r="AW77" s="98">
        <v>647.627136638709</v>
      </c>
      <c r="AX77" s="98">
        <v>414.05669391655164</v>
      </c>
      <c r="AY77" s="98">
        <v>1146.6185369996815</v>
      </c>
      <c r="AZ77" s="98">
        <v>435.2903705276569</v>
      </c>
      <c r="BA77" s="101" t="s">
        <v>761</v>
      </c>
      <c r="BB77" s="101" t="s">
        <v>761</v>
      </c>
      <c r="BC77" s="101" t="s">
        <v>761</v>
      </c>
      <c r="BD77" s="158">
        <v>1.075328445</v>
      </c>
      <c r="BE77" s="158">
        <v>1.4018672179999998</v>
      </c>
      <c r="BF77" s="162">
        <v>1470</v>
      </c>
      <c r="BG77" s="162">
        <v>11</v>
      </c>
      <c r="BH77" s="162">
        <v>2528</v>
      </c>
      <c r="BI77" s="162">
        <v>1119</v>
      </c>
      <c r="BJ77" s="162">
        <v>465</v>
      </c>
      <c r="BK77" s="97"/>
      <c r="BL77" s="97"/>
      <c r="BM77" s="97"/>
      <c r="BN77" s="97"/>
    </row>
    <row r="78" spans="1:66" ht="12.75">
      <c r="A78" s="79" t="s">
        <v>684</v>
      </c>
      <c r="B78" s="79" t="s">
        <v>354</v>
      </c>
      <c r="C78" s="79" t="s">
        <v>256</v>
      </c>
      <c r="D78" s="99">
        <v>6860</v>
      </c>
      <c r="E78" s="99">
        <v>1353</v>
      </c>
      <c r="F78" s="99" t="s">
        <v>451</v>
      </c>
      <c r="G78" s="99">
        <v>44</v>
      </c>
      <c r="H78" s="99">
        <v>21</v>
      </c>
      <c r="I78" s="99">
        <v>166</v>
      </c>
      <c r="J78" s="99">
        <v>748</v>
      </c>
      <c r="K78" s="99" t="s">
        <v>761</v>
      </c>
      <c r="L78" s="99">
        <v>1433</v>
      </c>
      <c r="M78" s="99">
        <v>569</v>
      </c>
      <c r="N78" s="99">
        <v>259</v>
      </c>
      <c r="O78" s="99">
        <v>115</v>
      </c>
      <c r="P78" s="159">
        <v>115</v>
      </c>
      <c r="Q78" s="99">
        <v>15</v>
      </c>
      <c r="R78" s="99">
        <v>29</v>
      </c>
      <c r="S78" s="99">
        <v>13</v>
      </c>
      <c r="T78" s="99">
        <v>27</v>
      </c>
      <c r="U78" s="99" t="s">
        <v>761</v>
      </c>
      <c r="V78" s="99">
        <v>25</v>
      </c>
      <c r="W78" s="99">
        <v>43</v>
      </c>
      <c r="X78" s="99">
        <v>25</v>
      </c>
      <c r="Y78" s="99">
        <v>78</v>
      </c>
      <c r="Z78" s="99">
        <v>45</v>
      </c>
      <c r="AA78" s="99" t="s">
        <v>761</v>
      </c>
      <c r="AB78" s="99" t="s">
        <v>761</v>
      </c>
      <c r="AC78" s="99" t="s">
        <v>761</v>
      </c>
      <c r="AD78" s="98" t="s">
        <v>427</v>
      </c>
      <c r="AE78" s="100">
        <v>0.19723032069970844</v>
      </c>
      <c r="AF78" s="100">
        <v>0.07</v>
      </c>
      <c r="AG78" s="98">
        <v>641.399416909621</v>
      </c>
      <c r="AH78" s="98">
        <v>306.1224489795918</v>
      </c>
      <c r="AI78" s="100">
        <v>0.024</v>
      </c>
      <c r="AJ78" s="100">
        <v>0.767179</v>
      </c>
      <c r="AK78" s="100" t="s">
        <v>761</v>
      </c>
      <c r="AL78" s="100">
        <v>0.865338</v>
      </c>
      <c r="AM78" s="100">
        <v>0.637178</v>
      </c>
      <c r="AN78" s="100">
        <v>0.703804</v>
      </c>
      <c r="AO78" s="98">
        <v>1676.3848396501458</v>
      </c>
      <c r="AP78" s="158">
        <v>0.8182723999</v>
      </c>
      <c r="AQ78" s="100">
        <v>0.13043478260869565</v>
      </c>
      <c r="AR78" s="100">
        <v>0.5172413793103449</v>
      </c>
      <c r="AS78" s="98">
        <v>189.50437317784255</v>
      </c>
      <c r="AT78" s="98">
        <v>393.5860058309038</v>
      </c>
      <c r="AU78" s="98" t="s">
        <v>761</v>
      </c>
      <c r="AV78" s="98">
        <v>364.4314868804665</v>
      </c>
      <c r="AW78" s="98">
        <v>626.8221574344024</v>
      </c>
      <c r="AX78" s="98">
        <v>364.4314868804665</v>
      </c>
      <c r="AY78" s="98">
        <v>1137.0262390670555</v>
      </c>
      <c r="AZ78" s="98">
        <v>655.9766763848396</v>
      </c>
      <c r="BA78" s="100" t="s">
        <v>761</v>
      </c>
      <c r="BB78" s="100" t="s">
        <v>761</v>
      </c>
      <c r="BC78" s="100" t="s">
        <v>761</v>
      </c>
      <c r="BD78" s="158">
        <v>0.6755677795</v>
      </c>
      <c r="BE78" s="158">
        <v>0.9822120667</v>
      </c>
      <c r="BF78" s="162">
        <v>975</v>
      </c>
      <c r="BG78" s="162" t="s">
        <v>761</v>
      </c>
      <c r="BH78" s="162">
        <v>1656</v>
      </c>
      <c r="BI78" s="162">
        <v>893</v>
      </c>
      <c r="BJ78" s="162">
        <v>368</v>
      </c>
      <c r="BK78" s="97"/>
      <c r="BL78" s="97"/>
      <c r="BM78" s="97"/>
      <c r="BN78" s="97"/>
    </row>
    <row r="79" spans="1:66" ht="12.75">
      <c r="A79" s="79" t="s">
        <v>741</v>
      </c>
      <c r="B79" s="79" t="s">
        <v>413</v>
      </c>
      <c r="C79" s="79" t="s">
        <v>256</v>
      </c>
      <c r="D79" s="99">
        <v>4144</v>
      </c>
      <c r="E79" s="99">
        <v>268</v>
      </c>
      <c r="F79" s="99" t="s">
        <v>451</v>
      </c>
      <c r="G79" s="99" t="s">
        <v>761</v>
      </c>
      <c r="H79" s="99" t="s">
        <v>761</v>
      </c>
      <c r="I79" s="99">
        <v>42</v>
      </c>
      <c r="J79" s="99">
        <v>147</v>
      </c>
      <c r="K79" s="99" t="s">
        <v>761</v>
      </c>
      <c r="L79" s="99">
        <v>844</v>
      </c>
      <c r="M79" s="99">
        <v>101</v>
      </c>
      <c r="N79" s="99">
        <v>52</v>
      </c>
      <c r="O79" s="99">
        <v>43</v>
      </c>
      <c r="P79" s="159">
        <v>43</v>
      </c>
      <c r="Q79" s="99" t="s">
        <v>761</v>
      </c>
      <c r="R79" s="99" t="s">
        <v>761</v>
      </c>
      <c r="S79" s="99">
        <v>14</v>
      </c>
      <c r="T79" s="99" t="s">
        <v>761</v>
      </c>
      <c r="U79" s="99" t="s">
        <v>761</v>
      </c>
      <c r="V79" s="99">
        <v>8</v>
      </c>
      <c r="W79" s="99">
        <v>17</v>
      </c>
      <c r="X79" s="99">
        <v>10</v>
      </c>
      <c r="Y79" s="99">
        <v>52</v>
      </c>
      <c r="Z79" s="99" t="s">
        <v>761</v>
      </c>
      <c r="AA79" s="99" t="s">
        <v>761</v>
      </c>
      <c r="AB79" s="99" t="s">
        <v>761</v>
      </c>
      <c r="AC79" s="99" t="s">
        <v>761</v>
      </c>
      <c r="AD79" s="98" t="s">
        <v>427</v>
      </c>
      <c r="AE79" s="100">
        <v>0.06467181467181467</v>
      </c>
      <c r="AF79" s="100">
        <v>0.08</v>
      </c>
      <c r="AG79" s="98" t="s">
        <v>761</v>
      </c>
      <c r="AH79" s="98" t="s">
        <v>761</v>
      </c>
      <c r="AI79" s="100">
        <v>0.01</v>
      </c>
      <c r="AJ79" s="100">
        <v>0.515789</v>
      </c>
      <c r="AK79" s="100" t="s">
        <v>761</v>
      </c>
      <c r="AL79" s="100">
        <v>0.735192</v>
      </c>
      <c r="AM79" s="100">
        <v>0.412245</v>
      </c>
      <c r="AN79" s="100">
        <v>0.514851</v>
      </c>
      <c r="AO79" s="98">
        <v>1037.6447876447876</v>
      </c>
      <c r="AP79" s="158">
        <v>0.7932408905</v>
      </c>
      <c r="AQ79" s="100" t="s">
        <v>761</v>
      </c>
      <c r="AR79" s="100" t="s">
        <v>761</v>
      </c>
      <c r="AS79" s="98">
        <v>337.8378378378378</v>
      </c>
      <c r="AT79" s="98" t="s">
        <v>761</v>
      </c>
      <c r="AU79" s="98" t="s">
        <v>761</v>
      </c>
      <c r="AV79" s="98">
        <v>193.05019305019306</v>
      </c>
      <c r="AW79" s="98">
        <v>410.2316602316602</v>
      </c>
      <c r="AX79" s="98">
        <v>241.3127413127413</v>
      </c>
      <c r="AY79" s="98">
        <v>1254.8262548262549</v>
      </c>
      <c r="AZ79" s="98" t="s">
        <v>761</v>
      </c>
      <c r="BA79" s="100" t="s">
        <v>761</v>
      </c>
      <c r="BB79" s="100" t="s">
        <v>761</v>
      </c>
      <c r="BC79" s="100" t="s">
        <v>761</v>
      </c>
      <c r="BD79" s="158">
        <v>0.5740723801000001</v>
      </c>
      <c r="BE79" s="158">
        <v>1.068490295</v>
      </c>
      <c r="BF79" s="162">
        <v>285</v>
      </c>
      <c r="BG79" s="162" t="s">
        <v>761</v>
      </c>
      <c r="BH79" s="162">
        <v>1148</v>
      </c>
      <c r="BI79" s="162">
        <v>245</v>
      </c>
      <c r="BJ79" s="162">
        <v>101</v>
      </c>
      <c r="BK79" s="97"/>
      <c r="BL79" s="97"/>
      <c r="BM79" s="97"/>
      <c r="BN79" s="97"/>
    </row>
    <row r="80" spans="1:66" ht="12.75">
      <c r="A80" s="79" t="s">
        <v>764</v>
      </c>
      <c r="B80" s="79" t="s">
        <v>312</v>
      </c>
      <c r="C80" s="79" t="s">
        <v>256</v>
      </c>
      <c r="D80" s="99">
        <v>10980</v>
      </c>
      <c r="E80" s="99">
        <v>2315</v>
      </c>
      <c r="F80" s="99" t="s">
        <v>451</v>
      </c>
      <c r="G80" s="99">
        <v>49</v>
      </c>
      <c r="H80" s="99">
        <v>28</v>
      </c>
      <c r="I80" s="99">
        <v>269</v>
      </c>
      <c r="J80" s="99">
        <v>1429</v>
      </c>
      <c r="K80" s="99">
        <v>1336</v>
      </c>
      <c r="L80" s="99">
        <v>2213</v>
      </c>
      <c r="M80" s="99">
        <v>1049</v>
      </c>
      <c r="N80" s="99">
        <v>476</v>
      </c>
      <c r="O80" s="99">
        <v>148</v>
      </c>
      <c r="P80" s="159">
        <v>148</v>
      </c>
      <c r="Q80" s="99">
        <v>25</v>
      </c>
      <c r="R80" s="99">
        <v>73</v>
      </c>
      <c r="S80" s="99">
        <v>43</v>
      </c>
      <c r="T80" s="99">
        <v>16</v>
      </c>
      <c r="U80" s="99">
        <v>10</v>
      </c>
      <c r="V80" s="99">
        <v>14</v>
      </c>
      <c r="W80" s="99">
        <v>90</v>
      </c>
      <c r="X80" s="99">
        <v>36</v>
      </c>
      <c r="Y80" s="99">
        <v>103</v>
      </c>
      <c r="Z80" s="99">
        <v>48</v>
      </c>
      <c r="AA80" s="99" t="s">
        <v>761</v>
      </c>
      <c r="AB80" s="99" t="s">
        <v>761</v>
      </c>
      <c r="AC80" s="99" t="s">
        <v>761</v>
      </c>
      <c r="AD80" s="98" t="s">
        <v>427</v>
      </c>
      <c r="AE80" s="100">
        <v>0.21083788706739526</v>
      </c>
      <c r="AF80" s="100">
        <v>0.05</v>
      </c>
      <c r="AG80" s="98">
        <v>446.26593806921676</v>
      </c>
      <c r="AH80" s="98">
        <v>255.00910746812386</v>
      </c>
      <c r="AI80" s="100">
        <v>0.024</v>
      </c>
      <c r="AJ80" s="100">
        <v>0.837632</v>
      </c>
      <c r="AK80" s="100">
        <v>0.805304</v>
      </c>
      <c r="AL80" s="100">
        <v>0.824209</v>
      </c>
      <c r="AM80" s="100">
        <v>0.627017</v>
      </c>
      <c r="AN80" s="100">
        <v>0.727829</v>
      </c>
      <c r="AO80" s="98">
        <v>1347.905282331512</v>
      </c>
      <c r="AP80" s="158">
        <v>0.6210704422</v>
      </c>
      <c r="AQ80" s="100">
        <v>0.16891891891891891</v>
      </c>
      <c r="AR80" s="100">
        <v>0.3424657534246575</v>
      </c>
      <c r="AS80" s="98">
        <v>391.62112932604737</v>
      </c>
      <c r="AT80" s="98">
        <v>145.71948998178507</v>
      </c>
      <c r="AU80" s="98">
        <v>91.07468123861567</v>
      </c>
      <c r="AV80" s="98">
        <v>127.50455373406193</v>
      </c>
      <c r="AW80" s="98">
        <v>819.672131147541</v>
      </c>
      <c r="AX80" s="98">
        <v>327.8688524590164</v>
      </c>
      <c r="AY80" s="98">
        <v>938.0692167577414</v>
      </c>
      <c r="AZ80" s="98">
        <v>437.1584699453552</v>
      </c>
      <c r="BA80" s="100" t="s">
        <v>761</v>
      </c>
      <c r="BB80" s="100" t="s">
        <v>761</v>
      </c>
      <c r="BC80" s="100" t="s">
        <v>761</v>
      </c>
      <c r="BD80" s="158">
        <v>0.5250429535</v>
      </c>
      <c r="BE80" s="158">
        <v>0.7295774840999999</v>
      </c>
      <c r="BF80" s="162">
        <v>1706</v>
      </c>
      <c r="BG80" s="162">
        <v>1659</v>
      </c>
      <c r="BH80" s="162">
        <v>2685</v>
      </c>
      <c r="BI80" s="162">
        <v>1673</v>
      </c>
      <c r="BJ80" s="162">
        <v>654</v>
      </c>
      <c r="BK80" s="97"/>
      <c r="BL80" s="97"/>
      <c r="BM80" s="97"/>
      <c r="BN80" s="97"/>
    </row>
    <row r="81" spans="1:66" ht="12.75">
      <c r="A81" s="79" t="s">
        <v>652</v>
      </c>
      <c r="B81" s="79" t="s">
        <v>321</v>
      </c>
      <c r="C81" s="79" t="s">
        <v>256</v>
      </c>
      <c r="D81" s="99">
        <v>10649</v>
      </c>
      <c r="E81" s="99">
        <v>1746</v>
      </c>
      <c r="F81" s="99" t="s">
        <v>451</v>
      </c>
      <c r="G81" s="99">
        <v>36</v>
      </c>
      <c r="H81" s="99">
        <v>19</v>
      </c>
      <c r="I81" s="99">
        <v>206</v>
      </c>
      <c r="J81" s="99">
        <v>979</v>
      </c>
      <c r="K81" s="99">
        <v>29</v>
      </c>
      <c r="L81" s="99">
        <v>2168</v>
      </c>
      <c r="M81" s="99">
        <v>746</v>
      </c>
      <c r="N81" s="99">
        <v>332</v>
      </c>
      <c r="O81" s="99">
        <v>145</v>
      </c>
      <c r="P81" s="159">
        <v>145</v>
      </c>
      <c r="Q81" s="99">
        <v>12</v>
      </c>
      <c r="R81" s="99">
        <v>41</v>
      </c>
      <c r="S81" s="99">
        <v>36</v>
      </c>
      <c r="T81" s="99">
        <v>19</v>
      </c>
      <c r="U81" s="99" t="s">
        <v>761</v>
      </c>
      <c r="V81" s="99">
        <v>26</v>
      </c>
      <c r="W81" s="99">
        <v>82</v>
      </c>
      <c r="X81" s="99">
        <v>26</v>
      </c>
      <c r="Y81" s="99">
        <v>98</v>
      </c>
      <c r="Z81" s="99">
        <v>54</v>
      </c>
      <c r="AA81" s="99" t="s">
        <v>761</v>
      </c>
      <c r="AB81" s="99" t="s">
        <v>761</v>
      </c>
      <c r="AC81" s="99" t="s">
        <v>761</v>
      </c>
      <c r="AD81" s="98" t="s">
        <v>427</v>
      </c>
      <c r="AE81" s="100">
        <v>0.1639590571884684</v>
      </c>
      <c r="AF81" s="100">
        <v>0.05</v>
      </c>
      <c r="AG81" s="98">
        <v>338.05991172880084</v>
      </c>
      <c r="AH81" s="98">
        <v>178.4205089679782</v>
      </c>
      <c r="AI81" s="100">
        <v>0.019</v>
      </c>
      <c r="AJ81" s="100">
        <v>0.70737</v>
      </c>
      <c r="AK81" s="100">
        <v>0.74359</v>
      </c>
      <c r="AL81" s="100">
        <v>0.796181</v>
      </c>
      <c r="AM81" s="100">
        <v>0.615004</v>
      </c>
      <c r="AN81" s="100">
        <v>0.666667</v>
      </c>
      <c r="AO81" s="98">
        <v>1361.6302000187811</v>
      </c>
      <c r="AP81" s="158">
        <v>0.7217224121</v>
      </c>
      <c r="AQ81" s="100">
        <v>0.08275862068965517</v>
      </c>
      <c r="AR81" s="100">
        <v>0.2926829268292683</v>
      </c>
      <c r="AS81" s="98">
        <v>338.05991172880084</v>
      </c>
      <c r="AT81" s="98">
        <v>178.4205089679782</v>
      </c>
      <c r="AU81" s="98" t="s">
        <v>761</v>
      </c>
      <c r="AV81" s="98">
        <v>244.15438069302283</v>
      </c>
      <c r="AW81" s="98">
        <v>770.0253544933796</v>
      </c>
      <c r="AX81" s="98">
        <v>244.15438069302283</v>
      </c>
      <c r="AY81" s="98">
        <v>920.2742041506244</v>
      </c>
      <c r="AZ81" s="98">
        <v>507.08986759320123</v>
      </c>
      <c r="BA81" s="100" t="s">
        <v>761</v>
      </c>
      <c r="BB81" s="100" t="s">
        <v>761</v>
      </c>
      <c r="BC81" s="100" t="s">
        <v>761</v>
      </c>
      <c r="BD81" s="158">
        <v>0.609033432</v>
      </c>
      <c r="BE81" s="158">
        <v>0.849217453</v>
      </c>
      <c r="BF81" s="162">
        <v>1384</v>
      </c>
      <c r="BG81" s="162">
        <v>39</v>
      </c>
      <c r="BH81" s="162">
        <v>2723</v>
      </c>
      <c r="BI81" s="162">
        <v>1213</v>
      </c>
      <c r="BJ81" s="162">
        <v>498</v>
      </c>
      <c r="BK81" s="97"/>
      <c r="BL81" s="97"/>
      <c r="BM81" s="97"/>
      <c r="BN81" s="97"/>
    </row>
    <row r="82" spans="1:66" ht="12.75">
      <c r="A82" s="79" t="s">
        <v>746</v>
      </c>
      <c r="B82" s="79" t="s">
        <v>418</v>
      </c>
      <c r="C82" s="79" t="s">
        <v>256</v>
      </c>
      <c r="D82" s="99">
        <v>2983</v>
      </c>
      <c r="E82" s="99">
        <v>385</v>
      </c>
      <c r="F82" s="99" t="s">
        <v>447</v>
      </c>
      <c r="G82" s="99">
        <v>10</v>
      </c>
      <c r="H82" s="99">
        <v>7</v>
      </c>
      <c r="I82" s="99">
        <v>36</v>
      </c>
      <c r="J82" s="99">
        <v>208</v>
      </c>
      <c r="K82" s="99">
        <v>208</v>
      </c>
      <c r="L82" s="99">
        <v>564</v>
      </c>
      <c r="M82" s="99">
        <v>126</v>
      </c>
      <c r="N82" s="99">
        <v>59</v>
      </c>
      <c r="O82" s="99">
        <v>32</v>
      </c>
      <c r="P82" s="159">
        <v>32</v>
      </c>
      <c r="Q82" s="99" t="s">
        <v>761</v>
      </c>
      <c r="R82" s="99">
        <v>7</v>
      </c>
      <c r="S82" s="99">
        <v>11</v>
      </c>
      <c r="T82" s="99" t="s">
        <v>761</v>
      </c>
      <c r="U82" s="99" t="s">
        <v>761</v>
      </c>
      <c r="V82" s="99" t="s">
        <v>761</v>
      </c>
      <c r="W82" s="99">
        <v>6</v>
      </c>
      <c r="X82" s="99">
        <v>8</v>
      </c>
      <c r="Y82" s="99">
        <v>22</v>
      </c>
      <c r="Z82" s="99">
        <v>13</v>
      </c>
      <c r="AA82" s="99" t="s">
        <v>761</v>
      </c>
      <c r="AB82" s="99" t="s">
        <v>761</v>
      </c>
      <c r="AC82" s="99" t="s">
        <v>761</v>
      </c>
      <c r="AD82" s="98" t="s">
        <v>427</v>
      </c>
      <c r="AE82" s="100">
        <v>0.1290646999664767</v>
      </c>
      <c r="AF82" s="100">
        <v>0.21</v>
      </c>
      <c r="AG82" s="98">
        <v>335.2329869259135</v>
      </c>
      <c r="AH82" s="98">
        <v>234.66309084813946</v>
      </c>
      <c r="AI82" s="100">
        <v>0.012</v>
      </c>
      <c r="AJ82" s="100">
        <v>0.652038</v>
      </c>
      <c r="AK82" s="100">
        <v>0.681967</v>
      </c>
      <c r="AL82" s="100">
        <v>0.795487</v>
      </c>
      <c r="AM82" s="100">
        <v>0.504</v>
      </c>
      <c r="AN82" s="100">
        <v>0.546296</v>
      </c>
      <c r="AO82" s="98">
        <v>1072.7455581629233</v>
      </c>
      <c r="AP82" s="158">
        <v>0.6430047607</v>
      </c>
      <c r="AQ82" s="100" t="s">
        <v>761</v>
      </c>
      <c r="AR82" s="100" t="s">
        <v>761</v>
      </c>
      <c r="AS82" s="98">
        <v>368.7562856185049</v>
      </c>
      <c r="AT82" s="98" t="s">
        <v>761</v>
      </c>
      <c r="AU82" s="98" t="s">
        <v>761</v>
      </c>
      <c r="AV82" s="98" t="s">
        <v>761</v>
      </c>
      <c r="AW82" s="98">
        <v>201.1397921555481</v>
      </c>
      <c r="AX82" s="98">
        <v>268.18638954073083</v>
      </c>
      <c r="AY82" s="98">
        <v>737.5125712370098</v>
      </c>
      <c r="AZ82" s="98">
        <v>435.80288300368755</v>
      </c>
      <c r="BA82" s="100" t="s">
        <v>761</v>
      </c>
      <c r="BB82" s="100" t="s">
        <v>761</v>
      </c>
      <c r="BC82" s="100" t="s">
        <v>761</v>
      </c>
      <c r="BD82" s="158">
        <v>0.4398147583</v>
      </c>
      <c r="BE82" s="158">
        <v>0.9077308655</v>
      </c>
      <c r="BF82" s="162">
        <v>319</v>
      </c>
      <c r="BG82" s="162">
        <v>305</v>
      </c>
      <c r="BH82" s="162">
        <v>709</v>
      </c>
      <c r="BI82" s="162">
        <v>250</v>
      </c>
      <c r="BJ82" s="162">
        <v>108</v>
      </c>
      <c r="BK82" s="97"/>
      <c r="BL82" s="97"/>
      <c r="BM82" s="97"/>
      <c r="BN82" s="97"/>
    </row>
    <row r="83" spans="1:66" ht="12.75">
      <c r="A83" s="79" t="s">
        <v>698</v>
      </c>
      <c r="B83" s="79" t="s">
        <v>370</v>
      </c>
      <c r="C83" s="79" t="s">
        <v>256</v>
      </c>
      <c r="D83" s="99">
        <v>15012</v>
      </c>
      <c r="E83" s="99">
        <v>2575</v>
      </c>
      <c r="F83" s="99" t="s">
        <v>451</v>
      </c>
      <c r="G83" s="99">
        <v>69</v>
      </c>
      <c r="H83" s="99">
        <v>28</v>
      </c>
      <c r="I83" s="99">
        <v>258</v>
      </c>
      <c r="J83" s="99">
        <v>1583</v>
      </c>
      <c r="K83" s="99">
        <v>645</v>
      </c>
      <c r="L83" s="99">
        <v>3201</v>
      </c>
      <c r="M83" s="99">
        <v>1129</v>
      </c>
      <c r="N83" s="99">
        <v>489</v>
      </c>
      <c r="O83" s="99">
        <v>372</v>
      </c>
      <c r="P83" s="159">
        <v>372</v>
      </c>
      <c r="Q83" s="99">
        <v>40</v>
      </c>
      <c r="R83" s="99">
        <v>99</v>
      </c>
      <c r="S83" s="99">
        <v>63</v>
      </c>
      <c r="T83" s="99">
        <v>45</v>
      </c>
      <c r="U83" s="99">
        <v>20</v>
      </c>
      <c r="V83" s="99">
        <v>104</v>
      </c>
      <c r="W83" s="99">
        <v>83</v>
      </c>
      <c r="X83" s="99">
        <v>62</v>
      </c>
      <c r="Y83" s="99">
        <v>182</v>
      </c>
      <c r="Z83" s="99">
        <v>66</v>
      </c>
      <c r="AA83" s="99" t="s">
        <v>761</v>
      </c>
      <c r="AB83" s="99" t="s">
        <v>761</v>
      </c>
      <c r="AC83" s="99" t="s">
        <v>761</v>
      </c>
      <c r="AD83" s="98" t="s">
        <v>427</v>
      </c>
      <c r="AE83" s="100">
        <v>0.17152944311217694</v>
      </c>
      <c r="AF83" s="100">
        <v>0.04</v>
      </c>
      <c r="AG83" s="98">
        <v>459.6322941646683</v>
      </c>
      <c r="AH83" s="98">
        <v>186.51745270450306</v>
      </c>
      <c r="AI83" s="100">
        <v>0.017</v>
      </c>
      <c r="AJ83" s="100">
        <v>0.818088</v>
      </c>
      <c r="AK83" s="100">
        <v>0.74826</v>
      </c>
      <c r="AL83" s="100">
        <v>0.838178</v>
      </c>
      <c r="AM83" s="100">
        <v>0.662559</v>
      </c>
      <c r="AN83" s="100">
        <v>0.733133</v>
      </c>
      <c r="AO83" s="98">
        <v>2478.017585931255</v>
      </c>
      <c r="AP83" s="158">
        <v>1.273785553</v>
      </c>
      <c r="AQ83" s="100">
        <v>0.10752688172043011</v>
      </c>
      <c r="AR83" s="100">
        <v>0.40404040404040403</v>
      </c>
      <c r="AS83" s="98">
        <v>419.6642685851319</v>
      </c>
      <c r="AT83" s="98">
        <v>299.7601918465228</v>
      </c>
      <c r="AU83" s="98">
        <v>133.2267519317879</v>
      </c>
      <c r="AV83" s="98">
        <v>692.7791100452971</v>
      </c>
      <c r="AW83" s="98">
        <v>552.8910205169198</v>
      </c>
      <c r="AX83" s="98">
        <v>413.0029309885425</v>
      </c>
      <c r="AY83" s="98">
        <v>1212.36344257927</v>
      </c>
      <c r="AZ83" s="98">
        <v>439.6482813749001</v>
      </c>
      <c r="BA83" s="100" t="s">
        <v>761</v>
      </c>
      <c r="BB83" s="100" t="s">
        <v>761</v>
      </c>
      <c r="BC83" s="100" t="s">
        <v>761</v>
      </c>
      <c r="BD83" s="158">
        <v>1.147617264</v>
      </c>
      <c r="BE83" s="158">
        <v>1.4100369259999999</v>
      </c>
      <c r="BF83" s="162">
        <v>1935</v>
      </c>
      <c r="BG83" s="162">
        <v>862</v>
      </c>
      <c r="BH83" s="162">
        <v>3819</v>
      </c>
      <c r="BI83" s="162">
        <v>1704</v>
      </c>
      <c r="BJ83" s="162">
        <v>667</v>
      </c>
      <c r="BK83" s="97"/>
      <c r="BL83" s="97"/>
      <c r="BM83" s="97"/>
      <c r="BN83" s="97"/>
    </row>
    <row r="84" spans="1:66" ht="12.75">
      <c r="A84" s="79" t="s">
        <v>653</v>
      </c>
      <c r="B84" s="79" t="s">
        <v>322</v>
      </c>
      <c r="C84" s="79" t="s">
        <v>256</v>
      </c>
      <c r="D84" s="99">
        <v>11777</v>
      </c>
      <c r="E84" s="99">
        <v>1615</v>
      </c>
      <c r="F84" s="99" t="s">
        <v>449</v>
      </c>
      <c r="G84" s="99">
        <v>52</v>
      </c>
      <c r="H84" s="99">
        <v>20</v>
      </c>
      <c r="I84" s="99">
        <v>161</v>
      </c>
      <c r="J84" s="99">
        <v>846</v>
      </c>
      <c r="K84" s="99">
        <v>13</v>
      </c>
      <c r="L84" s="99">
        <v>2128</v>
      </c>
      <c r="M84" s="99">
        <v>567</v>
      </c>
      <c r="N84" s="99">
        <v>258</v>
      </c>
      <c r="O84" s="99">
        <v>192</v>
      </c>
      <c r="P84" s="159">
        <v>192</v>
      </c>
      <c r="Q84" s="99">
        <v>26</v>
      </c>
      <c r="R84" s="99">
        <v>49</v>
      </c>
      <c r="S84" s="99">
        <v>45</v>
      </c>
      <c r="T84" s="99">
        <v>25</v>
      </c>
      <c r="U84" s="99" t="s">
        <v>761</v>
      </c>
      <c r="V84" s="99">
        <v>35</v>
      </c>
      <c r="W84" s="99">
        <v>53</v>
      </c>
      <c r="X84" s="99">
        <v>41</v>
      </c>
      <c r="Y84" s="99">
        <v>110</v>
      </c>
      <c r="Z84" s="99">
        <v>65</v>
      </c>
      <c r="AA84" s="99" t="s">
        <v>761</v>
      </c>
      <c r="AB84" s="99" t="s">
        <v>761</v>
      </c>
      <c r="AC84" s="99" t="s">
        <v>761</v>
      </c>
      <c r="AD84" s="98" t="s">
        <v>427</v>
      </c>
      <c r="AE84" s="100">
        <v>0.13713169737624184</v>
      </c>
      <c r="AF84" s="100">
        <v>0.1</v>
      </c>
      <c r="AG84" s="98">
        <v>441.5385921711811</v>
      </c>
      <c r="AH84" s="98">
        <v>169.82253545045427</v>
      </c>
      <c r="AI84" s="100">
        <v>0.013999999999999999</v>
      </c>
      <c r="AJ84" s="100">
        <v>0.678428</v>
      </c>
      <c r="AK84" s="100">
        <v>0.619048</v>
      </c>
      <c r="AL84" s="100">
        <v>0.707447</v>
      </c>
      <c r="AM84" s="100">
        <v>0.540515</v>
      </c>
      <c r="AN84" s="100">
        <v>0.624697</v>
      </c>
      <c r="AO84" s="98">
        <v>1630.2963403243612</v>
      </c>
      <c r="AP84" s="158">
        <v>0.9523995209</v>
      </c>
      <c r="AQ84" s="100">
        <v>0.13541666666666666</v>
      </c>
      <c r="AR84" s="100">
        <v>0.5306122448979592</v>
      </c>
      <c r="AS84" s="98">
        <v>382.1007047635221</v>
      </c>
      <c r="AT84" s="98">
        <v>212.27816931306785</v>
      </c>
      <c r="AU84" s="98" t="s">
        <v>761</v>
      </c>
      <c r="AV84" s="98">
        <v>297.18943703829495</v>
      </c>
      <c r="AW84" s="98">
        <v>450.0297189437038</v>
      </c>
      <c r="AX84" s="98">
        <v>348.13619767343124</v>
      </c>
      <c r="AY84" s="98">
        <v>934.0239449774986</v>
      </c>
      <c r="AZ84" s="98">
        <v>551.9232402139764</v>
      </c>
      <c r="BA84" s="100" t="s">
        <v>761</v>
      </c>
      <c r="BB84" s="100" t="s">
        <v>761</v>
      </c>
      <c r="BC84" s="100" t="s">
        <v>761</v>
      </c>
      <c r="BD84" s="158">
        <v>0.8224423218</v>
      </c>
      <c r="BE84" s="158">
        <v>1.097060699</v>
      </c>
      <c r="BF84" s="162">
        <v>1247</v>
      </c>
      <c r="BG84" s="162">
        <v>21</v>
      </c>
      <c r="BH84" s="162">
        <v>3008</v>
      </c>
      <c r="BI84" s="162">
        <v>1049</v>
      </c>
      <c r="BJ84" s="162">
        <v>413</v>
      </c>
      <c r="BK84" s="97"/>
      <c r="BL84" s="97"/>
      <c r="BM84" s="97"/>
      <c r="BN84" s="97"/>
    </row>
    <row r="85" spans="1:66" ht="12.75">
      <c r="A85" s="79" t="s">
        <v>626</v>
      </c>
      <c r="B85" s="79" t="s">
        <v>295</v>
      </c>
      <c r="C85" s="79" t="s">
        <v>256</v>
      </c>
      <c r="D85" s="99">
        <v>5111</v>
      </c>
      <c r="E85" s="99">
        <v>737</v>
      </c>
      <c r="F85" s="99" t="s">
        <v>449</v>
      </c>
      <c r="G85" s="99">
        <v>19</v>
      </c>
      <c r="H85" s="99">
        <v>16</v>
      </c>
      <c r="I85" s="99">
        <v>52</v>
      </c>
      <c r="J85" s="99">
        <v>402</v>
      </c>
      <c r="K85" s="99">
        <v>83</v>
      </c>
      <c r="L85" s="99">
        <v>959</v>
      </c>
      <c r="M85" s="99">
        <v>286</v>
      </c>
      <c r="N85" s="99">
        <v>153</v>
      </c>
      <c r="O85" s="99">
        <v>68</v>
      </c>
      <c r="P85" s="159">
        <v>68</v>
      </c>
      <c r="Q85" s="99">
        <v>14</v>
      </c>
      <c r="R85" s="99">
        <v>30</v>
      </c>
      <c r="S85" s="99">
        <v>10</v>
      </c>
      <c r="T85" s="99">
        <v>6</v>
      </c>
      <c r="U85" s="99" t="s">
        <v>761</v>
      </c>
      <c r="V85" s="99">
        <v>16</v>
      </c>
      <c r="W85" s="99">
        <v>25</v>
      </c>
      <c r="X85" s="99">
        <v>14</v>
      </c>
      <c r="Y85" s="99">
        <v>52</v>
      </c>
      <c r="Z85" s="99">
        <v>51</v>
      </c>
      <c r="AA85" s="99" t="s">
        <v>761</v>
      </c>
      <c r="AB85" s="99" t="s">
        <v>761</v>
      </c>
      <c r="AC85" s="99" t="s">
        <v>761</v>
      </c>
      <c r="AD85" s="98" t="s">
        <v>427</v>
      </c>
      <c r="AE85" s="100">
        <v>0.14419878693015065</v>
      </c>
      <c r="AF85" s="100">
        <v>0.11</v>
      </c>
      <c r="AG85" s="98">
        <v>371.74721189591077</v>
      </c>
      <c r="AH85" s="98">
        <v>313.0502837018196</v>
      </c>
      <c r="AI85" s="100">
        <v>0.01</v>
      </c>
      <c r="AJ85" s="100">
        <v>0.712766</v>
      </c>
      <c r="AK85" s="100">
        <v>0.741071</v>
      </c>
      <c r="AL85" s="100">
        <v>0.756309</v>
      </c>
      <c r="AM85" s="100">
        <v>0.580122</v>
      </c>
      <c r="AN85" s="100">
        <v>0.69863</v>
      </c>
      <c r="AO85" s="98">
        <v>1330.4637057327334</v>
      </c>
      <c r="AP85" s="158">
        <v>0.755129776</v>
      </c>
      <c r="AQ85" s="100">
        <v>0.20588235294117646</v>
      </c>
      <c r="AR85" s="100">
        <v>0.4666666666666667</v>
      </c>
      <c r="AS85" s="98">
        <v>195.65642731363727</v>
      </c>
      <c r="AT85" s="98">
        <v>117.39385638818236</v>
      </c>
      <c r="AU85" s="98" t="s">
        <v>761</v>
      </c>
      <c r="AV85" s="98">
        <v>313.0502837018196</v>
      </c>
      <c r="AW85" s="98">
        <v>489.14106828409314</v>
      </c>
      <c r="AX85" s="98">
        <v>273.91899823909216</v>
      </c>
      <c r="AY85" s="98">
        <v>1017.4134220309137</v>
      </c>
      <c r="AZ85" s="98">
        <v>997.84777929955</v>
      </c>
      <c r="BA85" s="100" t="s">
        <v>761</v>
      </c>
      <c r="BB85" s="100" t="s">
        <v>761</v>
      </c>
      <c r="BC85" s="100" t="s">
        <v>761</v>
      </c>
      <c r="BD85" s="158">
        <v>0.586387825</v>
      </c>
      <c r="BE85" s="158">
        <v>0.9573069763</v>
      </c>
      <c r="BF85" s="162">
        <v>564</v>
      </c>
      <c r="BG85" s="162">
        <v>112</v>
      </c>
      <c r="BH85" s="162">
        <v>1268</v>
      </c>
      <c r="BI85" s="162">
        <v>493</v>
      </c>
      <c r="BJ85" s="162">
        <v>219</v>
      </c>
      <c r="BK85" s="97"/>
      <c r="BL85" s="97"/>
      <c r="BM85" s="97"/>
      <c r="BN85" s="97"/>
    </row>
    <row r="86" spans="1:66" ht="12.75">
      <c r="A86" s="79" t="s">
        <v>718</v>
      </c>
      <c r="B86" s="79" t="s">
        <v>390</v>
      </c>
      <c r="C86" s="79" t="s">
        <v>256</v>
      </c>
      <c r="D86" s="99">
        <v>3739</v>
      </c>
      <c r="E86" s="99">
        <v>362</v>
      </c>
      <c r="F86" s="99" t="s">
        <v>451</v>
      </c>
      <c r="G86" s="99">
        <v>8</v>
      </c>
      <c r="H86" s="99" t="s">
        <v>761</v>
      </c>
      <c r="I86" s="99">
        <v>38</v>
      </c>
      <c r="J86" s="99">
        <v>337</v>
      </c>
      <c r="K86" s="99">
        <v>332</v>
      </c>
      <c r="L86" s="99">
        <v>780</v>
      </c>
      <c r="M86" s="99">
        <v>161</v>
      </c>
      <c r="N86" s="99">
        <v>73</v>
      </c>
      <c r="O86" s="99">
        <v>16</v>
      </c>
      <c r="P86" s="159">
        <v>16</v>
      </c>
      <c r="Q86" s="99" t="s">
        <v>761</v>
      </c>
      <c r="R86" s="99">
        <v>12</v>
      </c>
      <c r="S86" s="99">
        <v>6</v>
      </c>
      <c r="T86" s="99" t="s">
        <v>761</v>
      </c>
      <c r="U86" s="99" t="s">
        <v>761</v>
      </c>
      <c r="V86" s="99" t="s">
        <v>761</v>
      </c>
      <c r="W86" s="99">
        <v>30</v>
      </c>
      <c r="X86" s="99">
        <v>7</v>
      </c>
      <c r="Y86" s="99">
        <v>36</v>
      </c>
      <c r="Z86" s="99">
        <v>16</v>
      </c>
      <c r="AA86" s="99" t="s">
        <v>761</v>
      </c>
      <c r="AB86" s="99" t="s">
        <v>761</v>
      </c>
      <c r="AC86" s="99" t="s">
        <v>761</v>
      </c>
      <c r="AD86" s="98" t="s">
        <v>427</v>
      </c>
      <c r="AE86" s="100">
        <v>0.09681733083712223</v>
      </c>
      <c r="AF86" s="100">
        <v>0.09</v>
      </c>
      <c r="AG86" s="98">
        <v>213.96095212623698</v>
      </c>
      <c r="AH86" s="98" t="s">
        <v>761</v>
      </c>
      <c r="AI86" s="100">
        <v>0.01</v>
      </c>
      <c r="AJ86" s="100">
        <v>0.800475</v>
      </c>
      <c r="AK86" s="100">
        <v>0.817734</v>
      </c>
      <c r="AL86" s="100">
        <v>0.770751</v>
      </c>
      <c r="AM86" s="100">
        <v>0.490854</v>
      </c>
      <c r="AN86" s="100">
        <v>0.52518</v>
      </c>
      <c r="AO86" s="98">
        <v>427.92190425247395</v>
      </c>
      <c r="AP86" s="158">
        <v>0.27144468310000003</v>
      </c>
      <c r="AQ86" s="100" t="s">
        <v>761</v>
      </c>
      <c r="AR86" s="100" t="s">
        <v>761</v>
      </c>
      <c r="AS86" s="98">
        <v>160.47071409467773</v>
      </c>
      <c r="AT86" s="98" t="s">
        <v>761</v>
      </c>
      <c r="AU86" s="98" t="s">
        <v>761</v>
      </c>
      <c r="AV86" s="98" t="s">
        <v>761</v>
      </c>
      <c r="AW86" s="98">
        <v>802.3535704733886</v>
      </c>
      <c r="AX86" s="98">
        <v>187.21583311045734</v>
      </c>
      <c r="AY86" s="98">
        <v>962.8242845680663</v>
      </c>
      <c r="AZ86" s="98">
        <v>427.92190425247395</v>
      </c>
      <c r="BA86" s="100" t="s">
        <v>761</v>
      </c>
      <c r="BB86" s="100" t="s">
        <v>761</v>
      </c>
      <c r="BC86" s="100" t="s">
        <v>761</v>
      </c>
      <c r="BD86" s="158">
        <v>0.15515408519999999</v>
      </c>
      <c r="BE86" s="158">
        <v>0.4408091354</v>
      </c>
      <c r="BF86" s="162">
        <v>421</v>
      </c>
      <c r="BG86" s="162">
        <v>406</v>
      </c>
      <c r="BH86" s="162">
        <v>1012</v>
      </c>
      <c r="BI86" s="162">
        <v>328</v>
      </c>
      <c r="BJ86" s="162">
        <v>139</v>
      </c>
      <c r="BK86" s="97"/>
      <c r="BL86" s="97"/>
      <c r="BM86" s="97"/>
      <c r="BN86" s="97"/>
    </row>
    <row r="87" spans="1:66" ht="12.75">
      <c r="A87" s="79" t="s">
        <v>619</v>
      </c>
      <c r="B87" s="79" t="s">
        <v>288</v>
      </c>
      <c r="C87" s="79" t="s">
        <v>256</v>
      </c>
      <c r="D87" s="99">
        <v>8498</v>
      </c>
      <c r="E87" s="99">
        <v>1929</v>
      </c>
      <c r="F87" s="99" t="s">
        <v>451</v>
      </c>
      <c r="G87" s="99">
        <v>48</v>
      </c>
      <c r="H87" s="99">
        <v>21</v>
      </c>
      <c r="I87" s="99">
        <v>210</v>
      </c>
      <c r="J87" s="99">
        <v>948</v>
      </c>
      <c r="K87" s="99">
        <v>12</v>
      </c>
      <c r="L87" s="99">
        <v>1594</v>
      </c>
      <c r="M87" s="99">
        <v>752</v>
      </c>
      <c r="N87" s="99">
        <v>385</v>
      </c>
      <c r="O87" s="99">
        <v>272</v>
      </c>
      <c r="P87" s="159">
        <v>272</v>
      </c>
      <c r="Q87" s="99">
        <v>32</v>
      </c>
      <c r="R87" s="99">
        <v>46</v>
      </c>
      <c r="S87" s="99">
        <v>55</v>
      </c>
      <c r="T87" s="99">
        <v>49</v>
      </c>
      <c r="U87" s="99">
        <v>6</v>
      </c>
      <c r="V87" s="99">
        <v>48</v>
      </c>
      <c r="W87" s="99">
        <v>25</v>
      </c>
      <c r="X87" s="99">
        <v>19</v>
      </c>
      <c r="Y87" s="99">
        <v>88</v>
      </c>
      <c r="Z87" s="99">
        <v>50</v>
      </c>
      <c r="AA87" s="99" t="s">
        <v>761</v>
      </c>
      <c r="AB87" s="99" t="s">
        <v>761</v>
      </c>
      <c r="AC87" s="99" t="s">
        <v>761</v>
      </c>
      <c r="AD87" s="98" t="s">
        <v>427</v>
      </c>
      <c r="AE87" s="100">
        <v>0.22699458696163805</v>
      </c>
      <c r="AF87" s="100">
        <v>0.08</v>
      </c>
      <c r="AG87" s="98">
        <v>564.8387855966109</v>
      </c>
      <c r="AH87" s="98">
        <v>247.1169686985173</v>
      </c>
      <c r="AI87" s="100">
        <v>0.025</v>
      </c>
      <c r="AJ87" s="100">
        <v>0.767611</v>
      </c>
      <c r="AK87" s="100">
        <v>0.75</v>
      </c>
      <c r="AL87" s="100">
        <v>0.77042</v>
      </c>
      <c r="AM87" s="100">
        <v>0.621488</v>
      </c>
      <c r="AN87" s="100">
        <v>0.656997</v>
      </c>
      <c r="AO87" s="98">
        <v>3200.7531183807955</v>
      </c>
      <c r="AP87" s="158">
        <v>1.4468443300000002</v>
      </c>
      <c r="AQ87" s="100">
        <v>0.11764705882352941</v>
      </c>
      <c r="AR87" s="100">
        <v>0.6956521739130435</v>
      </c>
      <c r="AS87" s="98">
        <v>647.2111084961167</v>
      </c>
      <c r="AT87" s="98">
        <v>576.6062602965403</v>
      </c>
      <c r="AU87" s="98">
        <v>70.60484819957637</v>
      </c>
      <c r="AV87" s="98">
        <v>564.8387855966109</v>
      </c>
      <c r="AW87" s="98">
        <v>294.1868674982349</v>
      </c>
      <c r="AX87" s="98">
        <v>223.5820192986585</v>
      </c>
      <c r="AY87" s="98">
        <v>1035.5377735937868</v>
      </c>
      <c r="AZ87" s="98">
        <v>588.3737349964698</v>
      </c>
      <c r="BA87" s="100" t="s">
        <v>761</v>
      </c>
      <c r="BB87" s="100" t="s">
        <v>761</v>
      </c>
      <c r="BC87" s="100" t="s">
        <v>761</v>
      </c>
      <c r="BD87" s="158">
        <v>1.27999321</v>
      </c>
      <c r="BE87" s="158">
        <v>1.629404297</v>
      </c>
      <c r="BF87" s="162">
        <v>1235</v>
      </c>
      <c r="BG87" s="162">
        <v>16</v>
      </c>
      <c r="BH87" s="162">
        <v>2069</v>
      </c>
      <c r="BI87" s="162">
        <v>1210</v>
      </c>
      <c r="BJ87" s="162">
        <v>586</v>
      </c>
      <c r="BK87" s="97"/>
      <c r="BL87" s="97"/>
      <c r="BM87" s="97"/>
      <c r="BN87" s="97"/>
    </row>
    <row r="88" spans="1:66" ht="12.75">
      <c r="A88" s="79" t="s">
        <v>716</v>
      </c>
      <c r="B88" s="79" t="s">
        <v>388</v>
      </c>
      <c r="C88" s="79" t="s">
        <v>256</v>
      </c>
      <c r="D88" s="99">
        <v>6246</v>
      </c>
      <c r="E88" s="99">
        <v>777</v>
      </c>
      <c r="F88" s="99" t="s">
        <v>451</v>
      </c>
      <c r="G88" s="99">
        <v>15</v>
      </c>
      <c r="H88" s="99">
        <v>8</v>
      </c>
      <c r="I88" s="99">
        <v>61</v>
      </c>
      <c r="J88" s="99">
        <v>467</v>
      </c>
      <c r="K88" s="99">
        <v>6</v>
      </c>
      <c r="L88" s="99">
        <v>1323</v>
      </c>
      <c r="M88" s="99">
        <v>293</v>
      </c>
      <c r="N88" s="99">
        <v>124</v>
      </c>
      <c r="O88" s="99">
        <v>42</v>
      </c>
      <c r="P88" s="159">
        <v>42</v>
      </c>
      <c r="Q88" s="99" t="s">
        <v>761</v>
      </c>
      <c r="R88" s="99">
        <v>10</v>
      </c>
      <c r="S88" s="99">
        <v>12</v>
      </c>
      <c r="T88" s="99">
        <v>13</v>
      </c>
      <c r="U88" s="99" t="s">
        <v>761</v>
      </c>
      <c r="V88" s="99">
        <v>8</v>
      </c>
      <c r="W88" s="99">
        <v>37</v>
      </c>
      <c r="X88" s="99">
        <v>23</v>
      </c>
      <c r="Y88" s="99">
        <v>63</v>
      </c>
      <c r="Z88" s="99">
        <v>12</v>
      </c>
      <c r="AA88" s="99" t="s">
        <v>761</v>
      </c>
      <c r="AB88" s="99" t="s">
        <v>761</v>
      </c>
      <c r="AC88" s="99" t="s">
        <v>761</v>
      </c>
      <c r="AD88" s="98" t="s">
        <v>427</v>
      </c>
      <c r="AE88" s="100">
        <v>0.12439961575408261</v>
      </c>
      <c r="AF88" s="100">
        <v>0.09</v>
      </c>
      <c r="AG88" s="98">
        <v>240.15369836695484</v>
      </c>
      <c r="AH88" s="98">
        <v>128.08197246237592</v>
      </c>
      <c r="AI88" s="100">
        <v>0.01</v>
      </c>
      <c r="AJ88" s="100">
        <v>0.69494</v>
      </c>
      <c r="AK88" s="100">
        <v>0.3</v>
      </c>
      <c r="AL88" s="100">
        <v>0.731343</v>
      </c>
      <c r="AM88" s="100">
        <v>0.59432</v>
      </c>
      <c r="AN88" s="100">
        <v>0.616915</v>
      </c>
      <c r="AO88" s="98">
        <v>672.4303554274736</v>
      </c>
      <c r="AP88" s="158">
        <v>0.398373909</v>
      </c>
      <c r="AQ88" s="100" t="s">
        <v>761</v>
      </c>
      <c r="AR88" s="100" t="s">
        <v>761</v>
      </c>
      <c r="AS88" s="98">
        <v>192.12295869356387</v>
      </c>
      <c r="AT88" s="98">
        <v>208.13320525136086</v>
      </c>
      <c r="AU88" s="98" t="s">
        <v>761</v>
      </c>
      <c r="AV88" s="98">
        <v>128.08197246237592</v>
      </c>
      <c r="AW88" s="98">
        <v>592.3791226384886</v>
      </c>
      <c r="AX88" s="98">
        <v>368.2356708293308</v>
      </c>
      <c r="AY88" s="98">
        <v>1008.6455331412104</v>
      </c>
      <c r="AZ88" s="98">
        <v>192.12295869356387</v>
      </c>
      <c r="BA88" s="100" t="s">
        <v>761</v>
      </c>
      <c r="BB88" s="100" t="s">
        <v>761</v>
      </c>
      <c r="BC88" s="100" t="s">
        <v>761</v>
      </c>
      <c r="BD88" s="158">
        <v>0.2871128654</v>
      </c>
      <c r="BE88" s="158">
        <v>0.5384857941</v>
      </c>
      <c r="BF88" s="162">
        <v>672</v>
      </c>
      <c r="BG88" s="162">
        <v>20</v>
      </c>
      <c r="BH88" s="162">
        <v>1809</v>
      </c>
      <c r="BI88" s="162">
        <v>493</v>
      </c>
      <c r="BJ88" s="162">
        <v>201</v>
      </c>
      <c r="BK88" s="97"/>
      <c r="BL88" s="97"/>
      <c r="BM88" s="97"/>
      <c r="BN88" s="97"/>
    </row>
    <row r="89" spans="1:66" ht="12.75">
      <c r="A89" s="79" t="s">
        <v>736</v>
      </c>
      <c r="B89" s="79" t="s">
        <v>408</v>
      </c>
      <c r="C89" s="79" t="s">
        <v>256</v>
      </c>
      <c r="D89" s="99">
        <v>4209</v>
      </c>
      <c r="E89" s="99">
        <v>769</v>
      </c>
      <c r="F89" s="99" t="s">
        <v>449</v>
      </c>
      <c r="G89" s="99">
        <v>19</v>
      </c>
      <c r="H89" s="99">
        <v>12</v>
      </c>
      <c r="I89" s="99">
        <v>72</v>
      </c>
      <c r="J89" s="99">
        <v>443</v>
      </c>
      <c r="K89" s="99" t="s">
        <v>761</v>
      </c>
      <c r="L89" s="99">
        <v>872</v>
      </c>
      <c r="M89" s="99">
        <v>361</v>
      </c>
      <c r="N89" s="99">
        <v>186</v>
      </c>
      <c r="O89" s="99">
        <v>99</v>
      </c>
      <c r="P89" s="159">
        <v>99</v>
      </c>
      <c r="Q89" s="99">
        <v>14</v>
      </c>
      <c r="R89" s="99">
        <v>19</v>
      </c>
      <c r="S89" s="99">
        <v>28</v>
      </c>
      <c r="T89" s="99">
        <v>15</v>
      </c>
      <c r="U89" s="99" t="s">
        <v>761</v>
      </c>
      <c r="V89" s="99">
        <v>24</v>
      </c>
      <c r="W89" s="99">
        <v>25</v>
      </c>
      <c r="X89" s="99" t="s">
        <v>761</v>
      </c>
      <c r="Y89" s="99">
        <v>31</v>
      </c>
      <c r="Z89" s="99">
        <v>17</v>
      </c>
      <c r="AA89" s="99" t="s">
        <v>761</v>
      </c>
      <c r="AB89" s="99" t="s">
        <v>761</v>
      </c>
      <c r="AC89" s="99" t="s">
        <v>761</v>
      </c>
      <c r="AD89" s="98" t="s">
        <v>427</v>
      </c>
      <c r="AE89" s="100">
        <v>0.18270373010216204</v>
      </c>
      <c r="AF89" s="100">
        <v>0.1</v>
      </c>
      <c r="AG89" s="98">
        <v>451.4136374435733</v>
      </c>
      <c r="AH89" s="98">
        <v>285.10334996436205</v>
      </c>
      <c r="AI89" s="100">
        <v>0.017</v>
      </c>
      <c r="AJ89" s="100">
        <v>0.716828</v>
      </c>
      <c r="AK89" s="100" t="s">
        <v>761</v>
      </c>
      <c r="AL89" s="100">
        <v>0.811163</v>
      </c>
      <c r="AM89" s="100">
        <v>0.636684</v>
      </c>
      <c r="AN89" s="100">
        <v>0.696629</v>
      </c>
      <c r="AO89" s="98">
        <v>2352.1026372059873</v>
      </c>
      <c r="AP89" s="158">
        <v>1.163965454</v>
      </c>
      <c r="AQ89" s="100">
        <v>0.1414141414141414</v>
      </c>
      <c r="AR89" s="100">
        <v>0.7368421052631579</v>
      </c>
      <c r="AS89" s="98">
        <v>665.2411499168448</v>
      </c>
      <c r="AT89" s="98">
        <v>356.3791874554526</v>
      </c>
      <c r="AU89" s="98" t="s">
        <v>761</v>
      </c>
      <c r="AV89" s="98">
        <v>570.2066999287241</v>
      </c>
      <c r="AW89" s="98">
        <v>593.9653124257543</v>
      </c>
      <c r="AX89" s="98" t="s">
        <v>761</v>
      </c>
      <c r="AY89" s="98">
        <v>736.5169874079354</v>
      </c>
      <c r="AZ89" s="98">
        <v>403.8964124495129</v>
      </c>
      <c r="BA89" s="100" t="s">
        <v>761</v>
      </c>
      <c r="BB89" s="100" t="s">
        <v>761</v>
      </c>
      <c r="BC89" s="100" t="s">
        <v>761</v>
      </c>
      <c r="BD89" s="158">
        <v>0.9460137177</v>
      </c>
      <c r="BE89" s="158">
        <v>1.4170861819999998</v>
      </c>
      <c r="BF89" s="162">
        <v>618</v>
      </c>
      <c r="BG89" s="162" t="s">
        <v>761</v>
      </c>
      <c r="BH89" s="162">
        <v>1075</v>
      </c>
      <c r="BI89" s="162">
        <v>567</v>
      </c>
      <c r="BJ89" s="162">
        <v>267</v>
      </c>
      <c r="BK89" s="97"/>
      <c r="BL89" s="97"/>
      <c r="BM89" s="97"/>
      <c r="BN89" s="97"/>
    </row>
    <row r="90" spans="1:66" ht="12.75">
      <c r="A90" s="79" t="s">
        <v>649</v>
      </c>
      <c r="B90" s="79" t="s">
        <v>318</v>
      </c>
      <c r="C90" s="79" t="s">
        <v>256</v>
      </c>
      <c r="D90" s="99">
        <v>25011</v>
      </c>
      <c r="E90" s="99">
        <v>5145</v>
      </c>
      <c r="F90" s="99" t="s">
        <v>449</v>
      </c>
      <c r="G90" s="99">
        <v>121</v>
      </c>
      <c r="H90" s="99">
        <v>60</v>
      </c>
      <c r="I90" s="99">
        <v>449</v>
      </c>
      <c r="J90" s="99">
        <v>2735</v>
      </c>
      <c r="K90" s="99">
        <v>1433</v>
      </c>
      <c r="L90" s="99">
        <v>4260</v>
      </c>
      <c r="M90" s="99">
        <v>1983</v>
      </c>
      <c r="N90" s="99">
        <v>878</v>
      </c>
      <c r="O90" s="99">
        <v>620</v>
      </c>
      <c r="P90" s="159">
        <v>620</v>
      </c>
      <c r="Q90" s="99">
        <v>60</v>
      </c>
      <c r="R90" s="99">
        <v>130</v>
      </c>
      <c r="S90" s="99">
        <v>126</v>
      </c>
      <c r="T90" s="99">
        <v>52</v>
      </c>
      <c r="U90" s="99">
        <v>10</v>
      </c>
      <c r="V90" s="99">
        <v>206</v>
      </c>
      <c r="W90" s="99">
        <v>168</v>
      </c>
      <c r="X90" s="99">
        <v>74</v>
      </c>
      <c r="Y90" s="99">
        <v>263</v>
      </c>
      <c r="Z90" s="99">
        <v>141</v>
      </c>
      <c r="AA90" s="99" t="s">
        <v>761</v>
      </c>
      <c r="AB90" s="99" t="s">
        <v>761</v>
      </c>
      <c r="AC90" s="99" t="s">
        <v>761</v>
      </c>
      <c r="AD90" s="98" t="s">
        <v>427</v>
      </c>
      <c r="AE90" s="100">
        <v>0.20570948782535683</v>
      </c>
      <c r="AF90" s="100">
        <v>0.1</v>
      </c>
      <c r="AG90" s="98">
        <v>483.7871336611891</v>
      </c>
      <c r="AH90" s="98">
        <v>239.89444644356485</v>
      </c>
      <c r="AI90" s="100">
        <v>0.018000000000000002</v>
      </c>
      <c r="AJ90" s="100">
        <v>0.774788</v>
      </c>
      <c r="AK90" s="100">
        <v>0.796111</v>
      </c>
      <c r="AL90" s="100">
        <v>0.7644</v>
      </c>
      <c r="AM90" s="100">
        <v>0.594424</v>
      </c>
      <c r="AN90" s="100">
        <v>0.649408</v>
      </c>
      <c r="AO90" s="98">
        <v>2478.9092799168366</v>
      </c>
      <c r="AP90" s="158">
        <v>1.189645386</v>
      </c>
      <c r="AQ90" s="100">
        <v>0.0967741935483871</v>
      </c>
      <c r="AR90" s="100">
        <v>0.46153846153846156</v>
      </c>
      <c r="AS90" s="98">
        <v>503.77833753148616</v>
      </c>
      <c r="AT90" s="98">
        <v>207.90852025108953</v>
      </c>
      <c r="AU90" s="98">
        <v>39.98240774059414</v>
      </c>
      <c r="AV90" s="98">
        <v>823.6375994562393</v>
      </c>
      <c r="AW90" s="98">
        <v>671.7044500419815</v>
      </c>
      <c r="AX90" s="98">
        <v>295.8698172803966</v>
      </c>
      <c r="AY90" s="98">
        <v>1051.5373235776258</v>
      </c>
      <c r="AZ90" s="98">
        <v>563.7519491423774</v>
      </c>
      <c r="BA90" s="100" t="s">
        <v>761</v>
      </c>
      <c r="BB90" s="100" t="s">
        <v>761</v>
      </c>
      <c r="BC90" s="100" t="s">
        <v>761</v>
      </c>
      <c r="BD90" s="158">
        <v>1.097832718</v>
      </c>
      <c r="BE90" s="158">
        <v>1.287086487</v>
      </c>
      <c r="BF90" s="162">
        <v>3530</v>
      </c>
      <c r="BG90" s="162">
        <v>1800</v>
      </c>
      <c r="BH90" s="162">
        <v>5573</v>
      </c>
      <c r="BI90" s="162">
        <v>3336</v>
      </c>
      <c r="BJ90" s="162">
        <v>1352</v>
      </c>
      <c r="BK90" s="97"/>
      <c r="BL90" s="97"/>
      <c r="BM90" s="97"/>
      <c r="BN90" s="97"/>
    </row>
    <row r="91" spans="1:66" ht="12.75">
      <c r="A91" s="79" t="s">
        <v>673</v>
      </c>
      <c r="B91" s="79" t="s">
        <v>343</v>
      </c>
      <c r="C91" s="79" t="s">
        <v>256</v>
      </c>
      <c r="D91" s="99">
        <v>11990</v>
      </c>
      <c r="E91" s="99">
        <v>2026</v>
      </c>
      <c r="F91" s="99" t="s">
        <v>451</v>
      </c>
      <c r="G91" s="99">
        <v>31</v>
      </c>
      <c r="H91" s="99">
        <v>24</v>
      </c>
      <c r="I91" s="99">
        <v>121</v>
      </c>
      <c r="J91" s="99">
        <v>1100</v>
      </c>
      <c r="K91" s="99">
        <v>8</v>
      </c>
      <c r="L91" s="99">
        <v>2336</v>
      </c>
      <c r="M91" s="99">
        <v>855</v>
      </c>
      <c r="N91" s="99">
        <v>356</v>
      </c>
      <c r="O91" s="99">
        <v>144</v>
      </c>
      <c r="P91" s="159">
        <v>144</v>
      </c>
      <c r="Q91" s="99">
        <v>19</v>
      </c>
      <c r="R91" s="99">
        <v>46</v>
      </c>
      <c r="S91" s="99">
        <v>45</v>
      </c>
      <c r="T91" s="99">
        <v>21</v>
      </c>
      <c r="U91" s="99">
        <v>6</v>
      </c>
      <c r="V91" s="99">
        <v>21</v>
      </c>
      <c r="W91" s="99">
        <v>62</v>
      </c>
      <c r="X91" s="99">
        <v>49</v>
      </c>
      <c r="Y91" s="99">
        <v>93</v>
      </c>
      <c r="Z91" s="99">
        <v>72</v>
      </c>
      <c r="AA91" s="99" t="s">
        <v>761</v>
      </c>
      <c r="AB91" s="99" t="s">
        <v>761</v>
      </c>
      <c r="AC91" s="99" t="s">
        <v>761</v>
      </c>
      <c r="AD91" s="98" t="s">
        <v>427</v>
      </c>
      <c r="AE91" s="100">
        <v>0.16897414512093412</v>
      </c>
      <c r="AF91" s="100">
        <v>0.04</v>
      </c>
      <c r="AG91" s="98">
        <v>258.5487906588824</v>
      </c>
      <c r="AH91" s="98">
        <v>200.16680567139284</v>
      </c>
      <c r="AI91" s="100">
        <v>0.01</v>
      </c>
      <c r="AJ91" s="100">
        <v>0.787402</v>
      </c>
      <c r="AK91" s="100">
        <v>0.533333</v>
      </c>
      <c r="AL91" s="100">
        <v>0.7654</v>
      </c>
      <c r="AM91" s="100">
        <v>0.649203</v>
      </c>
      <c r="AN91" s="100">
        <v>0.726531</v>
      </c>
      <c r="AO91" s="98">
        <v>1201.000834028357</v>
      </c>
      <c r="AP91" s="158">
        <v>0.6464334105999999</v>
      </c>
      <c r="AQ91" s="100">
        <v>0.13194444444444445</v>
      </c>
      <c r="AR91" s="100">
        <v>0.41304347826086957</v>
      </c>
      <c r="AS91" s="98">
        <v>375.31276063386156</v>
      </c>
      <c r="AT91" s="98">
        <v>175.14595496246872</v>
      </c>
      <c r="AU91" s="98">
        <v>50.04170141784821</v>
      </c>
      <c r="AV91" s="98">
        <v>175.14595496246872</v>
      </c>
      <c r="AW91" s="98">
        <v>517.0975813177648</v>
      </c>
      <c r="AX91" s="98">
        <v>408.67389491242704</v>
      </c>
      <c r="AY91" s="98">
        <v>775.6463719766472</v>
      </c>
      <c r="AZ91" s="98">
        <v>600.5004170141785</v>
      </c>
      <c r="BA91" s="100" t="s">
        <v>761</v>
      </c>
      <c r="BB91" s="100" t="s">
        <v>761</v>
      </c>
      <c r="BC91" s="100" t="s">
        <v>761</v>
      </c>
      <c r="BD91" s="158">
        <v>0.5451652527</v>
      </c>
      <c r="BE91" s="158">
        <v>0.7610564422999999</v>
      </c>
      <c r="BF91" s="162">
        <v>1397</v>
      </c>
      <c r="BG91" s="162">
        <v>15</v>
      </c>
      <c r="BH91" s="162">
        <v>3052</v>
      </c>
      <c r="BI91" s="162">
        <v>1317</v>
      </c>
      <c r="BJ91" s="162">
        <v>490</v>
      </c>
      <c r="BK91" s="97"/>
      <c r="BL91" s="97"/>
      <c r="BM91" s="97"/>
      <c r="BN91" s="97"/>
    </row>
    <row r="92" spans="1:66" ht="12.75">
      <c r="A92" s="79" t="s">
        <v>640</v>
      </c>
      <c r="B92" s="79" t="s">
        <v>309</v>
      </c>
      <c r="C92" s="79" t="s">
        <v>256</v>
      </c>
      <c r="D92" s="99">
        <v>11479</v>
      </c>
      <c r="E92" s="99">
        <v>3038</v>
      </c>
      <c r="F92" s="99" t="s">
        <v>451</v>
      </c>
      <c r="G92" s="99">
        <v>80</v>
      </c>
      <c r="H92" s="99">
        <v>37</v>
      </c>
      <c r="I92" s="99">
        <v>366</v>
      </c>
      <c r="J92" s="99">
        <v>1268</v>
      </c>
      <c r="K92" s="99">
        <v>19</v>
      </c>
      <c r="L92" s="99">
        <v>2167</v>
      </c>
      <c r="M92" s="99">
        <v>1040</v>
      </c>
      <c r="N92" s="99">
        <v>460</v>
      </c>
      <c r="O92" s="99">
        <v>352</v>
      </c>
      <c r="P92" s="159">
        <v>352</v>
      </c>
      <c r="Q92" s="99">
        <v>31</v>
      </c>
      <c r="R92" s="99">
        <v>78</v>
      </c>
      <c r="S92" s="99">
        <v>71</v>
      </c>
      <c r="T92" s="99">
        <v>35</v>
      </c>
      <c r="U92" s="99">
        <v>9</v>
      </c>
      <c r="V92" s="99">
        <v>78</v>
      </c>
      <c r="W92" s="99">
        <v>97</v>
      </c>
      <c r="X92" s="99">
        <v>79</v>
      </c>
      <c r="Y92" s="99">
        <v>257</v>
      </c>
      <c r="Z92" s="99">
        <v>90</v>
      </c>
      <c r="AA92" s="99" t="s">
        <v>761</v>
      </c>
      <c r="AB92" s="99" t="s">
        <v>761</v>
      </c>
      <c r="AC92" s="99" t="s">
        <v>761</v>
      </c>
      <c r="AD92" s="98" t="s">
        <v>427</v>
      </c>
      <c r="AE92" s="100">
        <v>0.26465720010453875</v>
      </c>
      <c r="AF92" s="100">
        <v>0.09</v>
      </c>
      <c r="AG92" s="98">
        <v>696.924819235125</v>
      </c>
      <c r="AH92" s="98">
        <v>322.32772889624533</v>
      </c>
      <c r="AI92" s="100">
        <v>0.032</v>
      </c>
      <c r="AJ92" s="100">
        <v>0.760192</v>
      </c>
      <c r="AK92" s="100">
        <v>0.513514</v>
      </c>
      <c r="AL92" s="100">
        <v>0.838947</v>
      </c>
      <c r="AM92" s="100">
        <v>0.625752</v>
      </c>
      <c r="AN92" s="100">
        <v>0.680473</v>
      </c>
      <c r="AO92" s="98">
        <v>3066.46920463455</v>
      </c>
      <c r="AP92" s="158">
        <v>1.295528107</v>
      </c>
      <c r="AQ92" s="100">
        <v>0.08806818181818182</v>
      </c>
      <c r="AR92" s="100">
        <v>0.3974358974358974</v>
      </c>
      <c r="AS92" s="98">
        <v>618.5207770711735</v>
      </c>
      <c r="AT92" s="98">
        <v>304.9046084153672</v>
      </c>
      <c r="AU92" s="98">
        <v>78.40404216395156</v>
      </c>
      <c r="AV92" s="98">
        <v>679.5016987542468</v>
      </c>
      <c r="AW92" s="98">
        <v>845.0213433225891</v>
      </c>
      <c r="AX92" s="98">
        <v>688.2132589946859</v>
      </c>
      <c r="AY92" s="98">
        <v>2238.8709817928393</v>
      </c>
      <c r="AZ92" s="98">
        <v>784.0404216395157</v>
      </c>
      <c r="BA92" s="100" t="s">
        <v>761</v>
      </c>
      <c r="BB92" s="100" t="s">
        <v>761</v>
      </c>
      <c r="BC92" s="100" t="s">
        <v>761</v>
      </c>
      <c r="BD92" s="158">
        <v>1.163707886</v>
      </c>
      <c r="BE92" s="158">
        <v>1.438191376</v>
      </c>
      <c r="BF92" s="162">
        <v>1668</v>
      </c>
      <c r="BG92" s="162">
        <v>37</v>
      </c>
      <c r="BH92" s="162">
        <v>2583</v>
      </c>
      <c r="BI92" s="162">
        <v>1662</v>
      </c>
      <c r="BJ92" s="162">
        <v>676</v>
      </c>
      <c r="BK92" s="97"/>
      <c r="BL92" s="97"/>
      <c r="BM92" s="97"/>
      <c r="BN92" s="97"/>
    </row>
    <row r="93" spans="1:66" ht="12.75">
      <c r="A93" s="79" t="s">
        <v>742</v>
      </c>
      <c r="B93" s="79" t="s">
        <v>414</v>
      </c>
      <c r="C93" s="79" t="s">
        <v>256</v>
      </c>
      <c r="D93" s="99">
        <v>1836</v>
      </c>
      <c r="E93" s="99">
        <v>358</v>
      </c>
      <c r="F93" s="99" t="s">
        <v>451</v>
      </c>
      <c r="G93" s="99" t="s">
        <v>761</v>
      </c>
      <c r="H93" s="99">
        <v>7</v>
      </c>
      <c r="I93" s="99">
        <v>27</v>
      </c>
      <c r="J93" s="99">
        <v>228</v>
      </c>
      <c r="K93" s="99">
        <v>222</v>
      </c>
      <c r="L93" s="99">
        <v>350</v>
      </c>
      <c r="M93" s="99">
        <v>158</v>
      </c>
      <c r="N93" s="99">
        <v>75</v>
      </c>
      <c r="O93" s="99">
        <v>19</v>
      </c>
      <c r="P93" s="159">
        <v>19</v>
      </c>
      <c r="Q93" s="99" t="s">
        <v>761</v>
      </c>
      <c r="R93" s="99">
        <v>6</v>
      </c>
      <c r="S93" s="99" t="s">
        <v>761</v>
      </c>
      <c r="T93" s="99" t="s">
        <v>761</v>
      </c>
      <c r="U93" s="99" t="s">
        <v>761</v>
      </c>
      <c r="V93" s="99" t="s">
        <v>761</v>
      </c>
      <c r="W93" s="99">
        <v>15</v>
      </c>
      <c r="X93" s="99">
        <v>6</v>
      </c>
      <c r="Y93" s="99">
        <v>29</v>
      </c>
      <c r="Z93" s="99">
        <v>14</v>
      </c>
      <c r="AA93" s="99" t="s">
        <v>761</v>
      </c>
      <c r="AB93" s="99" t="s">
        <v>761</v>
      </c>
      <c r="AC93" s="99" t="s">
        <v>761</v>
      </c>
      <c r="AD93" s="98" t="s">
        <v>427</v>
      </c>
      <c r="AE93" s="100">
        <v>0.19498910675381265</v>
      </c>
      <c r="AF93" s="100">
        <v>0.07</v>
      </c>
      <c r="AG93" s="98" t="s">
        <v>761</v>
      </c>
      <c r="AH93" s="98">
        <v>381.2636165577342</v>
      </c>
      <c r="AI93" s="100">
        <v>0.015</v>
      </c>
      <c r="AJ93" s="100">
        <v>0.742671</v>
      </c>
      <c r="AK93" s="100">
        <v>0.742475</v>
      </c>
      <c r="AL93" s="100">
        <v>0.782998</v>
      </c>
      <c r="AM93" s="100">
        <v>0.554386</v>
      </c>
      <c r="AN93" s="100">
        <v>0.585938</v>
      </c>
      <c r="AO93" s="98">
        <v>1034.8583877995643</v>
      </c>
      <c r="AP93" s="158">
        <v>0.47618190769999996</v>
      </c>
      <c r="AQ93" s="100" t="s">
        <v>761</v>
      </c>
      <c r="AR93" s="100" t="s">
        <v>761</v>
      </c>
      <c r="AS93" s="98" t="s">
        <v>761</v>
      </c>
      <c r="AT93" s="98" t="s">
        <v>761</v>
      </c>
      <c r="AU93" s="98" t="s">
        <v>761</v>
      </c>
      <c r="AV93" s="98" t="s">
        <v>761</v>
      </c>
      <c r="AW93" s="98">
        <v>816.9934640522875</v>
      </c>
      <c r="AX93" s="98">
        <v>326.797385620915</v>
      </c>
      <c r="AY93" s="98">
        <v>1579.520697167756</v>
      </c>
      <c r="AZ93" s="98">
        <v>762.5272331154684</v>
      </c>
      <c r="BA93" s="100" t="s">
        <v>761</v>
      </c>
      <c r="BB93" s="100" t="s">
        <v>761</v>
      </c>
      <c r="BC93" s="100" t="s">
        <v>761</v>
      </c>
      <c r="BD93" s="158">
        <v>0.2866926193</v>
      </c>
      <c r="BE93" s="158">
        <v>0.7436170196999999</v>
      </c>
      <c r="BF93" s="162">
        <v>307</v>
      </c>
      <c r="BG93" s="162">
        <v>299</v>
      </c>
      <c r="BH93" s="162">
        <v>447</v>
      </c>
      <c r="BI93" s="162">
        <v>285</v>
      </c>
      <c r="BJ93" s="162">
        <v>128</v>
      </c>
      <c r="BK93" s="97"/>
      <c r="BL93" s="97"/>
      <c r="BM93" s="97"/>
      <c r="BN93" s="97"/>
    </row>
    <row r="94" spans="1:66" ht="12.75">
      <c r="A94" s="79" t="s">
        <v>713</v>
      </c>
      <c r="B94" s="79" t="s">
        <v>385</v>
      </c>
      <c r="C94" s="79" t="s">
        <v>256</v>
      </c>
      <c r="D94" s="99">
        <v>4119</v>
      </c>
      <c r="E94" s="99">
        <v>725</v>
      </c>
      <c r="F94" s="99" t="s">
        <v>451</v>
      </c>
      <c r="G94" s="99">
        <v>22</v>
      </c>
      <c r="H94" s="99">
        <v>9</v>
      </c>
      <c r="I94" s="99">
        <v>77</v>
      </c>
      <c r="J94" s="99">
        <v>353</v>
      </c>
      <c r="K94" s="99">
        <v>340</v>
      </c>
      <c r="L94" s="99">
        <v>757</v>
      </c>
      <c r="M94" s="99">
        <v>241</v>
      </c>
      <c r="N94" s="99">
        <v>109</v>
      </c>
      <c r="O94" s="99">
        <v>72</v>
      </c>
      <c r="P94" s="159">
        <v>72</v>
      </c>
      <c r="Q94" s="99">
        <v>10</v>
      </c>
      <c r="R94" s="99">
        <v>31</v>
      </c>
      <c r="S94" s="99">
        <v>18</v>
      </c>
      <c r="T94" s="99">
        <v>9</v>
      </c>
      <c r="U94" s="99" t="s">
        <v>761</v>
      </c>
      <c r="V94" s="99">
        <v>12</v>
      </c>
      <c r="W94" s="99">
        <v>26</v>
      </c>
      <c r="X94" s="99">
        <v>13</v>
      </c>
      <c r="Y94" s="99">
        <v>37</v>
      </c>
      <c r="Z94" s="99">
        <v>29</v>
      </c>
      <c r="AA94" s="99" t="s">
        <v>761</v>
      </c>
      <c r="AB94" s="99" t="s">
        <v>761</v>
      </c>
      <c r="AC94" s="99" t="s">
        <v>761</v>
      </c>
      <c r="AD94" s="98" t="s">
        <v>427</v>
      </c>
      <c r="AE94" s="100">
        <v>0.17601359553289633</v>
      </c>
      <c r="AF94" s="100">
        <v>0.08</v>
      </c>
      <c r="AG94" s="98">
        <v>534.1102209274096</v>
      </c>
      <c r="AH94" s="98">
        <v>218.4996358339403</v>
      </c>
      <c r="AI94" s="100">
        <v>0.019</v>
      </c>
      <c r="AJ94" s="100">
        <v>0.714575</v>
      </c>
      <c r="AK94" s="100">
        <v>0.720339</v>
      </c>
      <c r="AL94" s="100">
        <v>0.766194</v>
      </c>
      <c r="AM94" s="100">
        <v>0.535556</v>
      </c>
      <c r="AN94" s="100">
        <v>0.547739</v>
      </c>
      <c r="AO94" s="98">
        <v>1747.9970866715223</v>
      </c>
      <c r="AP94" s="158">
        <v>0.9172462463</v>
      </c>
      <c r="AQ94" s="100">
        <v>0.1388888888888889</v>
      </c>
      <c r="AR94" s="100">
        <v>0.3225806451612903</v>
      </c>
      <c r="AS94" s="98">
        <v>436.9992716678806</v>
      </c>
      <c r="AT94" s="98">
        <v>218.4996358339403</v>
      </c>
      <c r="AU94" s="98" t="s">
        <v>761</v>
      </c>
      <c r="AV94" s="98">
        <v>291.33284777858705</v>
      </c>
      <c r="AW94" s="98">
        <v>631.2211701869386</v>
      </c>
      <c r="AX94" s="98">
        <v>315.6105850934693</v>
      </c>
      <c r="AY94" s="98">
        <v>898.2762806506433</v>
      </c>
      <c r="AZ94" s="98">
        <v>704.0543821315854</v>
      </c>
      <c r="BA94" s="100" t="s">
        <v>761</v>
      </c>
      <c r="BB94" s="100" t="s">
        <v>761</v>
      </c>
      <c r="BC94" s="100" t="s">
        <v>761</v>
      </c>
      <c r="BD94" s="158">
        <v>0.7176886749000001</v>
      </c>
      <c r="BE94" s="158">
        <v>1.155119858</v>
      </c>
      <c r="BF94" s="162">
        <v>494</v>
      </c>
      <c r="BG94" s="162">
        <v>472</v>
      </c>
      <c r="BH94" s="162">
        <v>988</v>
      </c>
      <c r="BI94" s="162">
        <v>450</v>
      </c>
      <c r="BJ94" s="162">
        <v>199</v>
      </c>
      <c r="BK94" s="97"/>
      <c r="BL94" s="97"/>
      <c r="BM94" s="97"/>
      <c r="BN94" s="97"/>
    </row>
    <row r="95" spans="1:66" ht="12.75">
      <c r="A95" s="79" t="s">
        <v>735</v>
      </c>
      <c r="B95" s="79" t="s">
        <v>407</v>
      </c>
      <c r="C95" s="79" t="s">
        <v>256</v>
      </c>
      <c r="D95" s="99">
        <v>4832</v>
      </c>
      <c r="E95" s="99">
        <v>224</v>
      </c>
      <c r="F95" s="99" t="s">
        <v>449</v>
      </c>
      <c r="G95" s="99">
        <v>14</v>
      </c>
      <c r="H95" s="99">
        <v>6</v>
      </c>
      <c r="I95" s="99">
        <v>40</v>
      </c>
      <c r="J95" s="99">
        <v>186</v>
      </c>
      <c r="K95" s="99">
        <v>10</v>
      </c>
      <c r="L95" s="99">
        <v>1100</v>
      </c>
      <c r="M95" s="99">
        <v>108</v>
      </c>
      <c r="N95" s="99">
        <v>51</v>
      </c>
      <c r="O95" s="99">
        <v>16</v>
      </c>
      <c r="P95" s="159">
        <v>16</v>
      </c>
      <c r="Q95" s="99" t="s">
        <v>761</v>
      </c>
      <c r="R95" s="99">
        <v>21</v>
      </c>
      <c r="S95" s="99" t="s">
        <v>761</v>
      </c>
      <c r="T95" s="99" t="s">
        <v>761</v>
      </c>
      <c r="U95" s="99" t="s">
        <v>761</v>
      </c>
      <c r="V95" s="99" t="s">
        <v>761</v>
      </c>
      <c r="W95" s="99">
        <v>25</v>
      </c>
      <c r="X95" s="99">
        <v>11</v>
      </c>
      <c r="Y95" s="99">
        <v>34</v>
      </c>
      <c r="Z95" s="99">
        <v>16</v>
      </c>
      <c r="AA95" s="99" t="s">
        <v>761</v>
      </c>
      <c r="AB95" s="99" t="s">
        <v>761</v>
      </c>
      <c r="AC95" s="99" t="s">
        <v>761</v>
      </c>
      <c r="AD95" s="98" t="s">
        <v>427</v>
      </c>
      <c r="AE95" s="100">
        <v>0.046357615894039736</v>
      </c>
      <c r="AF95" s="100">
        <v>0.1</v>
      </c>
      <c r="AG95" s="98">
        <v>289.73509933774835</v>
      </c>
      <c r="AH95" s="98">
        <v>124.17218543046357</v>
      </c>
      <c r="AI95" s="100">
        <v>0.008</v>
      </c>
      <c r="AJ95" s="100">
        <v>0.666667</v>
      </c>
      <c r="AK95" s="100">
        <v>0.625</v>
      </c>
      <c r="AL95" s="100">
        <v>0.761246</v>
      </c>
      <c r="AM95" s="100">
        <v>0.54</v>
      </c>
      <c r="AN95" s="100">
        <v>0.593023</v>
      </c>
      <c r="AO95" s="98">
        <v>331.12582781456956</v>
      </c>
      <c r="AP95" s="158">
        <v>0.27869676590000003</v>
      </c>
      <c r="AQ95" s="100" t="s">
        <v>761</v>
      </c>
      <c r="AR95" s="100" t="s">
        <v>761</v>
      </c>
      <c r="AS95" s="98" t="s">
        <v>761</v>
      </c>
      <c r="AT95" s="98" t="s">
        <v>761</v>
      </c>
      <c r="AU95" s="98" t="s">
        <v>761</v>
      </c>
      <c r="AV95" s="98" t="s">
        <v>761</v>
      </c>
      <c r="AW95" s="98">
        <v>517.384105960265</v>
      </c>
      <c r="AX95" s="98">
        <v>227.64900662251657</v>
      </c>
      <c r="AY95" s="98">
        <v>703.6423841059602</v>
      </c>
      <c r="AZ95" s="98">
        <v>331.12582781456956</v>
      </c>
      <c r="BA95" s="100" t="s">
        <v>761</v>
      </c>
      <c r="BB95" s="100" t="s">
        <v>761</v>
      </c>
      <c r="BC95" s="100" t="s">
        <v>761</v>
      </c>
      <c r="BD95" s="158">
        <v>0.1592992783</v>
      </c>
      <c r="BE95" s="158">
        <v>0.4525860977</v>
      </c>
      <c r="BF95" s="162">
        <v>279</v>
      </c>
      <c r="BG95" s="162">
        <v>16</v>
      </c>
      <c r="BH95" s="162">
        <v>1445</v>
      </c>
      <c r="BI95" s="162">
        <v>200</v>
      </c>
      <c r="BJ95" s="162">
        <v>86</v>
      </c>
      <c r="BK95" s="97"/>
      <c r="BL95" s="97"/>
      <c r="BM95" s="97"/>
      <c r="BN95" s="97"/>
    </row>
    <row r="96" spans="1:66" ht="12.75">
      <c r="A96" s="79" t="s">
        <v>613</v>
      </c>
      <c r="B96" s="79" t="s">
        <v>282</v>
      </c>
      <c r="C96" s="79" t="s">
        <v>256</v>
      </c>
      <c r="D96" s="99">
        <v>3834</v>
      </c>
      <c r="E96" s="99">
        <v>817</v>
      </c>
      <c r="F96" s="99" t="s">
        <v>451</v>
      </c>
      <c r="G96" s="99">
        <v>14</v>
      </c>
      <c r="H96" s="99">
        <v>10</v>
      </c>
      <c r="I96" s="99">
        <v>78</v>
      </c>
      <c r="J96" s="99">
        <v>496</v>
      </c>
      <c r="K96" s="99">
        <v>461</v>
      </c>
      <c r="L96" s="99">
        <v>755</v>
      </c>
      <c r="M96" s="99">
        <v>351</v>
      </c>
      <c r="N96" s="99">
        <v>170</v>
      </c>
      <c r="O96" s="99">
        <v>47</v>
      </c>
      <c r="P96" s="159">
        <v>47</v>
      </c>
      <c r="Q96" s="99" t="s">
        <v>761</v>
      </c>
      <c r="R96" s="99" t="s">
        <v>761</v>
      </c>
      <c r="S96" s="99">
        <v>8</v>
      </c>
      <c r="T96" s="99">
        <v>17</v>
      </c>
      <c r="U96" s="99" t="s">
        <v>761</v>
      </c>
      <c r="V96" s="99" t="s">
        <v>761</v>
      </c>
      <c r="W96" s="99">
        <v>12</v>
      </c>
      <c r="X96" s="99">
        <v>12</v>
      </c>
      <c r="Y96" s="99">
        <v>48</v>
      </c>
      <c r="Z96" s="99">
        <v>25</v>
      </c>
      <c r="AA96" s="99" t="s">
        <v>761</v>
      </c>
      <c r="AB96" s="99" t="s">
        <v>761</v>
      </c>
      <c r="AC96" s="99" t="s">
        <v>761</v>
      </c>
      <c r="AD96" s="98" t="s">
        <v>427</v>
      </c>
      <c r="AE96" s="100">
        <v>0.21309337506520606</v>
      </c>
      <c r="AF96" s="100">
        <v>0.08</v>
      </c>
      <c r="AG96" s="98">
        <v>365.1538862806468</v>
      </c>
      <c r="AH96" s="98">
        <v>260.8242044861763</v>
      </c>
      <c r="AI96" s="100">
        <v>0.02</v>
      </c>
      <c r="AJ96" s="100">
        <v>0.830821</v>
      </c>
      <c r="AK96" s="100">
        <v>0.797578</v>
      </c>
      <c r="AL96" s="100">
        <v>0.782383</v>
      </c>
      <c r="AM96" s="100">
        <v>0.620141</v>
      </c>
      <c r="AN96" s="100">
        <v>0.682731</v>
      </c>
      <c r="AO96" s="98">
        <v>1225.8737610850287</v>
      </c>
      <c r="AP96" s="158">
        <v>0.5567205429</v>
      </c>
      <c r="AQ96" s="100" t="s">
        <v>761</v>
      </c>
      <c r="AR96" s="100" t="s">
        <v>761</v>
      </c>
      <c r="AS96" s="98">
        <v>208.65936358894106</v>
      </c>
      <c r="AT96" s="98">
        <v>443.4011476264997</v>
      </c>
      <c r="AU96" s="98" t="s">
        <v>761</v>
      </c>
      <c r="AV96" s="98" t="s">
        <v>761</v>
      </c>
      <c r="AW96" s="98">
        <v>312.98904538341156</v>
      </c>
      <c r="AX96" s="98">
        <v>312.98904538341156</v>
      </c>
      <c r="AY96" s="98">
        <v>1251.9561815336463</v>
      </c>
      <c r="AZ96" s="98">
        <v>652.0605112154408</v>
      </c>
      <c r="BA96" s="100" t="s">
        <v>761</v>
      </c>
      <c r="BB96" s="100" t="s">
        <v>761</v>
      </c>
      <c r="BC96" s="100" t="s">
        <v>761</v>
      </c>
      <c r="BD96" s="158">
        <v>0.409057312</v>
      </c>
      <c r="BE96" s="158">
        <v>0.7403203583</v>
      </c>
      <c r="BF96" s="162">
        <v>597</v>
      </c>
      <c r="BG96" s="162">
        <v>578</v>
      </c>
      <c r="BH96" s="162">
        <v>965</v>
      </c>
      <c r="BI96" s="162">
        <v>566</v>
      </c>
      <c r="BJ96" s="162">
        <v>249</v>
      </c>
      <c r="BK96" s="97"/>
      <c r="BL96" s="97"/>
      <c r="BM96" s="97"/>
      <c r="BN96" s="97"/>
    </row>
    <row r="97" spans="1:66" ht="12.75">
      <c r="A97" s="79" t="s">
        <v>751</v>
      </c>
      <c r="B97" s="79" t="s">
        <v>423</v>
      </c>
      <c r="C97" s="79" t="s">
        <v>256</v>
      </c>
      <c r="D97" s="99">
        <v>6796</v>
      </c>
      <c r="E97" s="99">
        <v>694</v>
      </c>
      <c r="F97" s="99" t="s">
        <v>450</v>
      </c>
      <c r="G97" s="99">
        <v>19</v>
      </c>
      <c r="H97" s="99">
        <v>13</v>
      </c>
      <c r="I97" s="99">
        <v>71</v>
      </c>
      <c r="J97" s="99">
        <v>368</v>
      </c>
      <c r="K97" s="99">
        <v>8</v>
      </c>
      <c r="L97" s="99">
        <v>1259</v>
      </c>
      <c r="M97" s="99">
        <v>260</v>
      </c>
      <c r="N97" s="99">
        <v>130</v>
      </c>
      <c r="O97" s="99">
        <v>78</v>
      </c>
      <c r="P97" s="159">
        <v>78</v>
      </c>
      <c r="Q97" s="99">
        <v>7</v>
      </c>
      <c r="R97" s="99">
        <v>20</v>
      </c>
      <c r="S97" s="99">
        <v>16</v>
      </c>
      <c r="T97" s="99">
        <v>10</v>
      </c>
      <c r="U97" s="99" t="s">
        <v>761</v>
      </c>
      <c r="V97" s="99">
        <v>12</v>
      </c>
      <c r="W97" s="99">
        <v>29</v>
      </c>
      <c r="X97" s="99">
        <v>10</v>
      </c>
      <c r="Y97" s="99">
        <v>54</v>
      </c>
      <c r="Z97" s="99">
        <v>30</v>
      </c>
      <c r="AA97" s="99" t="s">
        <v>761</v>
      </c>
      <c r="AB97" s="99" t="s">
        <v>761</v>
      </c>
      <c r="AC97" s="99" t="s">
        <v>761</v>
      </c>
      <c r="AD97" s="98" t="s">
        <v>427</v>
      </c>
      <c r="AE97" s="100">
        <v>0.10211889346674514</v>
      </c>
      <c r="AF97" s="100">
        <v>0.16</v>
      </c>
      <c r="AG97" s="98">
        <v>279.57622130665095</v>
      </c>
      <c r="AH97" s="98">
        <v>191.2889935256033</v>
      </c>
      <c r="AI97" s="100">
        <v>0.01</v>
      </c>
      <c r="AJ97" s="100">
        <v>0.61745</v>
      </c>
      <c r="AK97" s="100">
        <v>0.615385</v>
      </c>
      <c r="AL97" s="100">
        <v>0.766748</v>
      </c>
      <c r="AM97" s="100">
        <v>0.522088</v>
      </c>
      <c r="AN97" s="100">
        <v>0.534979</v>
      </c>
      <c r="AO97" s="98">
        <v>1147.7339611536197</v>
      </c>
      <c r="AP97" s="158">
        <v>0.824948349</v>
      </c>
      <c r="AQ97" s="100">
        <v>0.08974358974358974</v>
      </c>
      <c r="AR97" s="100">
        <v>0.35</v>
      </c>
      <c r="AS97" s="98">
        <v>235.43260741612713</v>
      </c>
      <c r="AT97" s="98">
        <v>147.14537963507945</v>
      </c>
      <c r="AU97" s="98" t="s">
        <v>761</v>
      </c>
      <c r="AV97" s="98">
        <v>176.57445556209535</v>
      </c>
      <c r="AW97" s="98">
        <v>426.72160094173046</v>
      </c>
      <c r="AX97" s="98">
        <v>147.14537963507945</v>
      </c>
      <c r="AY97" s="98">
        <v>794.5850500294291</v>
      </c>
      <c r="AZ97" s="98">
        <v>441.43613890523835</v>
      </c>
      <c r="BA97" s="100" t="s">
        <v>761</v>
      </c>
      <c r="BB97" s="100" t="s">
        <v>761</v>
      </c>
      <c r="BC97" s="100" t="s">
        <v>761</v>
      </c>
      <c r="BD97" s="158">
        <v>0.6520874023000001</v>
      </c>
      <c r="BE97" s="158">
        <v>1.02957283</v>
      </c>
      <c r="BF97" s="162">
        <v>596</v>
      </c>
      <c r="BG97" s="162">
        <v>13</v>
      </c>
      <c r="BH97" s="162">
        <v>1642</v>
      </c>
      <c r="BI97" s="162">
        <v>498</v>
      </c>
      <c r="BJ97" s="162">
        <v>243</v>
      </c>
      <c r="BK97" s="97"/>
      <c r="BL97" s="97"/>
      <c r="BM97" s="97"/>
      <c r="BN97" s="97"/>
    </row>
    <row r="98" spans="1:66" ht="12.75">
      <c r="A98" s="79" t="s">
        <v>664</v>
      </c>
      <c r="B98" s="79" t="s">
        <v>334</v>
      </c>
      <c r="C98" s="79" t="s">
        <v>256</v>
      </c>
      <c r="D98" s="99">
        <v>9384</v>
      </c>
      <c r="E98" s="99">
        <v>1018</v>
      </c>
      <c r="F98" s="99" t="s">
        <v>450</v>
      </c>
      <c r="G98" s="99">
        <v>39</v>
      </c>
      <c r="H98" s="99">
        <v>16</v>
      </c>
      <c r="I98" s="99">
        <v>55</v>
      </c>
      <c r="J98" s="99">
        <v>650</v>
      </c>
      <c r="K98" s="99">
        <v>6</v>
      </c>
      <c r="L98" s="99">
        <v>1500</v>
      </c>
      <c r="M98" s="99">
        <v>474</v>
      </c>
      <c r="N98" s="99">
        <v>209</v>
      </c>
      <c r="O98" s="99">
        <v>87</v>
      </c>
      <c r="P98" s="159">
        <v>87</v>
      </c>
      <c r="Q98" s="99">
        <v>11</v>
      </c>
      <c r="R98" s="99">
        <v>29</v>
      </c>
      <c r="S98" s="99">
        <v>35</v>
      </c>
      <c r="T98" s="99">
        <v>10</v>
      </c>
      <c r="U98" s="99">
        <v>9</v>
      </c>
      <c r="V98" s="99">
        <v>8</v>
      </c>
      <c r="W98" s="99">
        <v>40</v>
      </c>
      <c r="X98" s="99">
        <v>41</v>
      </c>
      <c r="Y98" s="99">
        <v>93</v>
      </c>
      <c r="Z98" s="99">
        <v>46</v>
      </c>
      <c r="AA98" s="99" t="s">
        <v>761</v>
      </c>
      <c r="AB98" s="99" t="s">
        <v>761</v>
      </c>
      <c r="AC98" s="99" t="s">
        <v>761</v>
      </c>
      <c r="AD98" s="98" t="s">
        <v>427</v>
      </c>
      <c r="AE98" s="100">
        <v>0.10848252344416028</v>
      </c>
      <c r="AF98" s="100">
        <v>0.14</v>
      </c>
      <c r="AG98" s="98">
        <v>415.60102301790283</v>
      </c>
      <c r="AH98" s="98">
        <v>170.50298380221653</v>
      </c>
      <c r="AI98" s="100">
        <v>0.006</v>
      </c>
      <c r="AJ98" s="100">
        <v>0.694444</v>
      </c>
      <c r="AK98" s="100">
        <v>0.428571</v>
      </c>
      <c r="AL98" s="100">
        <v>0.65445</v>
      </c>
      <c r="AM98" s="100">
        <v>0.547977</v>
      </c>
      <c r="AN98" s="100">
        <v>0.645062</v>
      </c>
      <c r="AO98" s="98">
        <v>927.1099744245524</v>
      </c>
      <c r="AP98" s="158">
        <v>0.6158612823</v>
      </c>
      <c r="AQ98" s="100">
        <v>0.12643678160919541</v>
      </c>
      <c r="AR98" s="100">
        <v>0.3793103448275862</v>
      </c>
      <c r="AS98" s="98">
        <v>372.97527706734866</v>
      </c>
      <c r="AT98" s="98">
        <v>106.56436487638534</v>
      </c>
      <c r="AU98" s="98">
        <v>95.9079283887468</v>
      </c>
      <c r="AV98" s="98">
        <v>85.25149190110827</v>
      </c>
      <c r="AW98" s="98">
        <v>426.25745950554136</v>
      </c>
      <c r="AX98" s="98">
        <v>436.9138959931799</v>
      </c>
      <c r="AY98" s="98">
        <v>991.0485933503836</v>
      </c>
      <c r="AZ98" s="98">
        <v>490.19607843137254</v>
      </c>
      <c r="BA98" s="100" t="s">
        <v>761</v>
      </c>
      <c r="BB98" s="100" t="s">
        <v>761</v>
      </c>
      <c r="BC98" s="100" t="s">
        <v>761</v>
      </c>
      <c r="BD98" s="158">
        <v>0.4932796478</v>
      </c>
      <c r="BE98" s="158">
        <v>0.7596626282</v>
      </c>
      <c r="BF98" s="162">
        <v>936</v>
      </c>
      <c r="BG98" s="162">
        <v>14</v>
      </c>
      <c r="BH98" s="162">
        <v>2292</v>
      </c>
      <c r="BI98" s="162">
        <v>865</v>
      </c>
      <c r="BJ98" s="162">
        <v>324</v>
      </c>
      <c r="BK98" s="97"/>
      <c r="BL98" s="97"/>
      <c r="BM98" s="97"/>
      <c r="BN98" s="97"/>
    </row>
    <row r="99" spans="1:66" ht="12.75">
      <c r="A99" s="79" t="s">
        <v>702</v>
      </c>
      <c r="B99" s="79" t="s">
        <v>374</v>
      </c>
      <c r="C99" s="79" t="s">
        <v>256</v>
      </c>
      <c r="D99" s="99">
        <v>7464</v>
      </c>
      <c r="E99" s="99">
        <v>1233</v>
      </c>
      <c r="F99" s="99" t="s">
        <v>451</v>
      </c>
      <c r="G99" s="99">
        <v>35</v>
      </c>
      <c r="H99" s="99">
        <v>7</v>
      </c>
      <c r="I99" s="99">
        <v>110</v>
      </c>
      <c r="J99" s="99">
        <v>792</v>
      </c>
      <c r="K99" s="99">
        <v>13</v>
      </c>
      <c r="L99" s="99">
        <v>1538</v>
      </c>
      <c r="M99" s="99">
        <v>590</v>
      </c>
      <c r="N99" s="99">
        <v>289</v>
      </c>
      <c r="O99" s="99">
        <v>92</v>
      </c>
      <c r="P99" s="159">
        <v>92</v>
      </c>
      <c r="Q99" s="99">
        <v>6</v>
      </c>
      <c r="R99" s="99">
        <v>22</v>
      </c>
      <c r="S99" s="99">
        <v>31</v>
      </c>
      <c r="T99" s="99">
        <v>16</v>
      </c>
      <c r="U99" s="99" t="s">
        <v>761</v>
      </c>
      <c r="V99" s="99" t="s">
        <v>761</v>
      </c>
      <c r="W99" s="99">
        <v>31</v>
      </c>
      <c r="X99" s="99">
        <v>11</v>
      </c>
      <c r="Y99" s="99">
        <v>62</v>
      </c>
      <c r="Z99" s="99">
        <v>10</v>
      </c>
      <c r="AA99" s="99" t="s">
        <v>761</v>
      </c>
      <c r="AB99" s="99" t="s">
        <v>761</v>
      </c>
      <c r="AC99" s="99" t="s">
        <v>761</v>
      </c>
      <c r="AD99" s="98" t="s">
        <v>427</v>
      </c>
      <c r="AE99" s="100">
        <v>0.16519292604501606</v>
      </c>
      <c r="AF99" s="100">
        <v>0.06</v>
      </c>
      <c r="AG99" s="98">
        <v>468.9174705251876</v>
      </c>
      <c r="AH99" s="98">
        <v>93.78349410503752</v>
      </c>
      <c r="AI99" s="100">
        <v>0.015</v>
      </c>
      <c r="AJ99" s="100">
        <v>0.743662</v>
      </c>
      <c r="AK99" s="100">
        <v>0.722222</v>
      </c>
      <c r="AL99" s="100">
        <v>0.826882</v>
      </c>
      <c r="AM99" s="100">
        <v>0.64978</v>
      </c>
      <c r="AN99" s="100">
        <v>0.659817</v>
      </c>
      <c r="AO99" s="98">
        <v>1232.583065380493</v>
      </c>
      <c r="AP99" s="158">
        <v>0.63240242</v>
      </c>
      <c r="AQ99" s="100">
        <v>0.06521739130434782</v>
      </c>
      <c r="AR99" s="100">
        <v>0.2727272727272727</v>
      </c>
      <c r="AS99" s="98">
        <v>415.32690246516614</v>
      </c>
      <c r="AT99" s="98">
        <v>214.36227224008576</v>
      </c>
      <c r="AU99" s="98" t="s">
        <v>761</v>
      </c>
      <c r="AV99" s="98" t="s">
        <v>761</v>
      </c>
      <c r="AW99" s="98">
        <v>415.32690246516614</v>
      </c>
      <c r="AX99" s="98">
        <v>147.37406216505894</v>
      </c>
      <c r="AY99" s="98">
        <v>830.6538049303323</v>
      </c>
      <c r="AZ99" s="98">
        <v>133.9764201500536</v>
      </c>
      <c r="BA99" s="100" t="s">
        <v>761</v>
      </c>
      <c r="BB99" s="100" t="s">
        <v>761</v>
      </c>
      <c r="BC99" s="100" t="s">
        <v>761</v>
      </c>
      <c r="BD99" s="158">
        <v>0.509805603</v>
      </c>
      <c r="BE99" s="158">
        <v>0.7755854033999999</v>
      </c>
      <c r="BF99" s="162">
        <v>1065</v>
      </c>
      <c r="BG99" s="162">
        <v>18</v>
      </c>
      <c r="BH99" s="162">
        <v>1860</v>
      </c>
      <c r="BI99" s="162">
        <v>908</v>
      </c>
      <c r="BJ99" s="162">
        <v>438</v>
      </c>
      <c r="BK99" s="97"/>
      <c r="BL99" s="97"/>
      <c r="BM99" s="97"/>
      <c r="BN99" s="97"/>
    </row>
    <row r="100" spans="1:66" ht="12.75">
      <c r="A100" s="79" t="s">
        <v>655</v>
      </c>
      <c r="B100" s="79" t="s">
        <v>324</v>
      </c>
      <c r="C100" s="79" t="s">
        <v>256</v>
      </c>
      <c r="D100" s="99">
        <v>11671</v>
      </c>
      <c r="E100" s="99">
        <v>1544</v>
      </c>
      <c r="F100" s="99" t="s">
        <v>449</v>
      </c>
      <c r="G100" s="99">
        <v>36</v>
      </c>
      <c r="H100" s="99">
        <v>22</v>
      </c>
      <c r="I100" s="99">
        <v>141</v>
      </c>
      <c r="J100" s="99">
        <v>959</v>
      </c>
      <c r="K100" s="99">
        <v>896</v>
      </c>
      <c r="L100" s="99">
        <v>2119</v>
      </c>
      <c r="M100" s="99">
        <v>598</v>
      </c>
      <c r="N100" s="99">
        <v>253</v>
      </c>
      <c r="O100" s="99">
        <v>95</v>
      </c>
      <c r="P100" s="159">
        <v>95</v>
      </c>
      <c r="Q100" s="99">
        <v>14</v>
      </c>
      <c r="R100" s="99">
        <v>49</v>
      </c>
      <c r="S100" s="99">
        <v>26</v>
      </c>
      <c r="T100" s="99">
        <v>9</v>
      </c>
      <c r="U100" s="99">
        <v>6</v>
      </c>
      <c r="V100" s="99">
        <v>14</v>
      </c>
      <c r="W100" s="99">
        <v>89</v>
      </c>
      <c r="X100" s="99">
        <v>48</v>
      </c>
      <c r="Y100" s="99">
        <v>121</v>
      </c>
      <c r="Z100" s="99">
        <v>30</v>
      </c>
      <c r="AA100" s="99" t="s">
        <v>761</v>
      </c>
      <c r="AB100" s="99" t="s">
        <v>761</v>
      </c>
      <c r="AC100" s="99" t="s">
        <v>761</v>
      </c>
      <c r="AD100" s="98" t="s">
        <v>427</v>
      </c>
      <c r="AE100" s="100">
        <v>0.13229371947562335</v>
      </c>
      <c r="AF100" s="100">
        <v>0.1</v>
      </c>
      <c r="AG100" s="98">
        <v>308.45685888098706</v>
      </c>
      <c r="AH100" s="98">
        <v>188.5014137606032</v>
      </c>
      <c r="AI100" s="100">
        <v>0.012</v>
      </c>
      <c r="AJ100" s="100">
        <v>0.80656</v>
      </c>
      <c r="AK100" s="100">
        <v>0.767123</v>
      </c>
      <c r="AL100" s="100">
        <v>0.745077</v>
      </c>
      <c r="AM100" s="100">
        <v>0.561502</v>
      </c>
      <c r="AN100" s="100">
        <v>0.587007</v>
      </c>
      <c r="AO100" s="98">
        <v>813.9833776026047</v>
      </c>
      <c r="AP100" s="158">
        <v>0.4866272354</v>
      </c>
      <c r="AQ100" s="100">
        <v>0.14736842105263157</v>
      </c>
      <c r="AR100" s="100">
        <v>0.2857142857142857</v>
      </c>
      <c r="AS100" s="98">
        <v>222.77439808071287</v>
      </c>
      <c r="AT100" s="98">
        <v>77.11421472024676</v>
      </c>
      <c r="AU100" s="98">
        <v>51.40947648016451</v>
      </c>
      <c r="AV100" s="98">
        <v>119.95544512038386</v>
      </c>
      <c r="AW100" s="98">
        <v>762.5739011224402</v>
      </c>
      <c r="AX100" s="98">
        <v>411.27581184131606</v>
      </c>
      <c r="AY100" s="98">
        <v>1036.7577756833177</v>
      </c>
      <c r="AZ100" s="98">
        <v>257.0473824008225</v>
      </c>
      <c r="BA100" s="100" t="s">
        <v>761</v>
      </c>
      <c r="BB100" s="100" t="s">
        <v>761</v>
      </c>
      <c r="BC100" s="100" t="s">
        <v>761</v>
      </c>
      <c r="BD100" s="158">
        <v>0.3937104797</v>
      </c>
      <c r="BE100" s="158">
        <v>0.5948765564</v>
      </c>
      <c r="BF100" s="162">
        <v>1189</v>
      </c>
      <c r="BG100" s="162">
        <v>1168</v>
      </c>
      <c r="BH100" s="162">
        <v>2844</v>
      </c>
      <c r="BI100" s="162">
        <v>1065</v>
      </c>
      <c r="BJ100" s="162">
        <v>431</v>
      </c>
      <c r="BK100" s="97"/>
      <c r="BL100" s="97"/>
      <c r="BM100" s="97"/>
      <c r="BN100" s="97"/>
    </row>
    <row r="101" spans="1:66" ht="12.75">
      <c r="A101" s="79" t="s">
        <v>656</v>
      </c>
      <c r="B101" s="79" t="s">
        <v>325</v>
      </c>
      <c r="C101" s="79" t="s">
        <v>256</v>
      </c>
      <c r="D101" s="99">
        <v>14619</v>
      </c>
      <c r="E101" s="99">
        <v>1658</v>
      </c>
      <c r="F101" s="99" t="s">
        <v>449</v>
      </c>
      <c r="G101" s="99">
        <v>60</v>
      </c>
      <c r="H101" s="99">
        <v>36</v>
      </c>
      <c r="I101" s="99">
        <v>250</v>
      </c>
      <c r="J101" s="99">
        <v>1046</v>
      </c>
      <c r="K101" s="99">
        <v>41</v>
      </c>
      <c r="L101" s="99">
        <v>2998</v>
      </c>
      <c r="M101" s="99">
        <v>614</v>
      </c>
      <c r="N101" s="99">
        <v>315</v>
      </c>
      <c r="O101" s="99">
        <v>153</v>
      </c>
      <c r="P101" s="159">
        <v>153</v>
      </c>
      <c r="Q101" s="99">
        <v>16</v>
      </c>
      <c r="R101" s="99">
        <v>55</v>
      </c>
      <c r="S101" s="99">
        <v>68</v>
      </c>
      <c r="T101" s="99">
        <v>20</v>
      </c>
      <c r="U101" s="99" t="s">
        <v>761</v>
      </c>
      <c r="V101" s="99">
        <v>8</v>
      </c>
      <c r="W101" s="99">
        <v>87</v>
      </c>
      <c r="X101" s="99">
        <v>76</v>
      </c>
      <c r="Y101" s="99">
        <v>197</v>
      </c>
      <c r="Z101" s="99">
        <v>82</v>
      </c>
      <c r="AA101" s="99" t="s">
        <v>761</v>
      </c>
      <c r="AB101" s="99" t="s">
        <v>761</v>
      </c>
      <c r="AC101" s="99" t="s">
        <v>761</v>
      </c>
      <c r="AD101" s="98" t="s">
        <v>427</v>
      </c>
      <c r="AE101" s="100">
        <v>0.1134140502086326</v>
      </c>
      <c r="AF101" s="100">
        <v>0.09</v>
      </c>
      <c r="AG101" s="98">
        <v>410.4247896572953</v>
      </c>
      <c r="AH101" s="98">
        <v>246.25487379437718</v>
      </c>
      <c r="AI101" s="100">
        <v>0.017</v>
      </c>
      <c r="AJ101" s="100">
        <v>0.725381</v>
      </c>
      <c r="AK101" s="100">
        <v>0.493976</v>
      </c>
      <c r="AL101" s="100">
        <v>0.809833</v>
      </c>
      <c r="AM101" s="100">
        <v>0.507019</v>
      </c>
      <c r="AN101" s="100">
        <v>0.601145</v>
      </c>
      <c r="AO101" s="98">
        <v>1046.583213626103</v>
      </c>
      <c r="AP101" s="158">
        <v>0.6594376373</v>
      </c>
      <c r="AQ101" s="100">
        <v>0.10457516339869281</v>
      </c>
      <c r="AR101" s="100">
        <v>0.2909090909090909</v>
      </c>
      <c r="AS101" s="98">
        <v>465.14809494493466</v>
      </c>
      <c r="AT101" s="98">
        <v>136.80826321909842</v>
      </c>
      <c r="AU101" s="98" t="s">
        <v>761</v>
      </c>
      <c r="AV101" s="98">
        <v>54.72330528763937</v>
      </c>
      <c r="AW101" s="98">
        <v>595.1159450030782</v>
      </c>
      <c r="AX101" s="98">
        <v>519.871400232574</v>
      </c>
      <c r="AY101" s="98">
        <v>1347.5613927081197</v>
      </c>
      <c r="AZ101" s="98">
        <v>560.9138791983036</v>
      </c>
      <c r="BA101" s="100" t="s">
        <v>761</v>
      </c>
      <c r="BB101" s="100" t="s">
        <v>761</v>
      </c>
      <c r="BC101" s="100" t="s">
        <v>761</v>
      </c>
      <c r="BD101" s="158">
        <v>0.5590875244</v>
      </c>
      <c r="BE101" s="158">
        <v>0.7725996399</v>
      </c>
      <c r="BF101" s="162">
        <v>1442</v>
      </c>
      <c r="BG101" s="162">
        <v>83</v>
      </c>
      <c r="BH101" s="162">
        <v>3702</v>
      </c>
      <c r="BI101" s="162">
        <v>1211</v>
      </c>
      <c r="BJ101" s="162">
        <v>524</v>
      </c>
      <c r="BK101" s="97"/>
      <c r="BL101" s="97"/>
      <c r="BM101" s="97"/>
      <c r="BN101" s="97"/>
    </row>
    <row r="102" spans="1:66" ht="12.75">
      <c r="A102" s="79" t="s">
        <v>723</v>
      </c>
      <c r="B102" s="79" t="s">
        <v>395</v>
      </c>
      <c r="C102" s="79" t="s">
        <v>256</v>
      </c>
      <c r="D102" s="99">
        <v>6198</v>
      </c>
      <c r="E102" s="99">
        <v>534</v>
      </c>
      <c r="F102" s="99" t="s">
        <v>451</v>
      </c>
      <c r="G102" s="99">
        <v>17</v>
      </c>
      <c r="H102" s="99">
        <v>9</v>
      </c>
      <c r="I102" s="99">
        <v>92</v>
      </c>
      <c r="J102" s="99">
        <v>358</v>
      </c>
      <c r="K102" s="99" t="s">
        <v>761</v>
      </c>
      <c r="L102" s="99">
        <v>1438</v>
      </c>
      <c r="M102" s="99">
        <v>290</v>
      </c>
      <c r="N102" s="99">
        <v>123</v>
      </c>
      <c r="O102" s="99">
        <v>93</v>
      </c>
      <c r="P102" s="159">
        <v>93</v>
      </c>
      <c r="Q102" s="99">
        <v>10</v>
      </c>
      <c r="R102" s="99">
        <v>21</v>
      </c>
      <c r="S102" s="99">
        <v>30</v>
      </c>
      <c r="T102" s="99">
        <v>14</v>
      </c>
      <c r="U102" s="99" t="s">
        <v>761</v>
      </c>
      <c r="V102" s="99">
        <v>25</v>
      </c>
      <c r="W102" s="99">
        <v>34</v>
      </c>
      <c r="X102" s="99">
        <v>27</v>
      </c>
      <c r="Y102" s="99">
        <v>53</v>
      </c>
      <c r="Z102" s="99">
        <v>15</v>
      </c>
      <c r="AA102" s="99" t="s">
        <v>761</v>
      </c>
      <c r="AB102" s="99" t="s">
        <v>761</v>
      </c>
      <c r="AC102" s="99" t="s">
        <v>761</v>
      </c>
      <c r="AD102" s="98" t="s">
        <v>427</v>
      </c>
      <c r="AE102" s="100">
        <v>0.08615682478218781</v>
      </c>
      <c r="AF102" s="100">
        <v>0.06</v>
      </c>
      <c r="AG102" s="98">
        <v>274.2820264601484</v>
      </c>
      <c r="AH102" s="98">
        <v>145.2081316553727</v>
      </c>
      <c r="AI102" s="100">
        <v>0.015</v>
      </c>
      <c r="AJ102" s="100">
        <v>0.635879</v>
      </c>
      <c r="AK102" s="100" t="s">
        <v>761</v>
      </c>
      <c r="AL102" s="100">
        <v>0.841428</v>
      </c>
      <c r="AM102" s="100">
        <v>0.593047</v>
      </c>
      <c r="AN102" s="100">
        <v>0.588517</v>
      </c>
      <c r="AO102" s="98">
        <v>1500.484027105518</v>
      </c>
      <c r="AP102" s="158">
        <v>1.010588226</v>
      </c>
      <c r="AQ102" s="100">
        <v>0.10752688172043011</v>
      </c>
      <c r="AR102" s="100">
        <v>0.47619047619047616</v>
      </c>
      <c r="AS102" s="98">
        <v>484.027105517909</v>
      </c>
      <c r="AT102" s="98">
        <v>225.87931590835754</v>
      </c>
      <c r="AU102" s="98" t="s">
        <v>761</v>
      </c>
      <c r="AV102" s="98">
        <v>403.3559212649242</v>
      </c>
      <c r="AW102" s="98">
        <v>548.5640529202968</v>
      </c>
      <c r="AX102" s="98">
        <v>435.6243949661181</v>
      </c>
      <c r="AY102" s="98">
        <v>855.1145530816392</v>
      </c>
      <c r="AZ102" s="98">
        <v>242.0135527589545</v>
      </c>
      <c r="BA102" s="100" t="s">
        <v>761</v>
      </c>
      <c r="BB102" s="100" t="s">
        <v>761</v>
      </c>
      <c r="BC102" s="100" t="s">
        <v>761</v>
      </c>
      <c r="BD102" s="158">
        <v>0.8156751251</v>
      </c>
      <c r="BE102" s="158">
        <v>1.238038864</v>
      </c>
      <c r="BF102" s="162">
        <v>563</v>
      </c>
      <c r="BG102" s="162" t="s">
        <v>761</v>
      </c>
      <c r="BH102" s="162">
        <v>1709</v>
      </c>
      <c r="BI102" s="162">
        <v>489</v>
      </c>
      <c r="BJ102" s="162">
        <v>209</v>
      </c>
      <c r="BK102" s="97"/>
      <c r="BL102" s="97"/>
      <c r="BM102" s="97"/>
      <c r="BN102" s="97"/>
    </row>
    <row r="103" spans="1:66" ht="12.75">
      <c r="A103" s="79" t="s">
        <v>658</v>
      </c>
      <c r="B103" s="79" t="s">
        <v>328</v>
      </c>
      <c r="C103" s="79" t="s">
        <v>256</v>
      </c>
      <c r="D103" s="99">
        <v>7971</v>
      </c>
      <c r="E103" s="99">
        <v>1030</v>
      </c>
      <c r="F103" s="99" t="s">
        <v>449</v>
      </c>
      <c r="G103" s="99">
        <v>27</v>
      </c>
      <c r="H103" s="99">
        <v>11</v>
      </c>
      <c r="I103" s="99">
        <v>108</v>
      </c>
      <c r="J103" s="99">
        <v>760</v>
      </c>
      <c r="K103" s="99">
        <v>672</v>
      </c>
      <c r="L103" s="99">
        <v>1542</v>
      </c>
      <c r="M103" s="99">
        <v>407</v>
      </c>
      <c r="N103" s="99">
        <v>187</v>
      </c>
      <c r="O103" s="99">
        <v>124</v>
      </c>
      <c r="P103" s="159">
        <v>124</v>
      </c>
      <c r="Q103" s="99">
        <v>18</v>
      </c>
      <c r="R103" s="99">
        <v>40</v>
      </c>
      <c r="S103" s="99">
        <v>31</v>
      </c>
      <c r="T103" s="99">
        <v>12</v>
      </c>
      <c r="U103" s="99">
        <v>12</v>
      </c>
      <c r="V103" s="99">
        <v>27</v>
      </c>
      <c r="W103" s="99">
        <v>23</v>
      </c>
      <c r="X103" s="99">
        <v>28</v>
      </c>
      <c r="Y103" s="99">
        <v>78</v>
      </c>
      <c r="Z103" s="99">
        <v>41</v>
      </c>
      <c r="AA103" s="99" t="s">
        <v>761</v>
      </c>
      <c r="AB103" s="99" t="s">
        <v>761</v>
      </c>
      <c r="AC103" s="99" t="s">
        <v>761</v>
      </c>
      <c r="AD103" s="98" t="s">
        <v>427</v>
      </c>
      <c r="AE103" s="100">
        <v>0.12921841676075774</v>
      </c>
      <c r="AF103" s="100">
        <v>0.12</v>
      </c>
      <c r="AG103" s="98">
        <v>338.7278885961611</v>
      </c>
      <c r="AH103" s="98">
        <v>138.0002509095471</v>
      </c>
      <c r="AI103" s="100">
        <v>0.013999999999999999</v>
      </c>
      <c r="AJ103" s="100">
        <v>0.834248</v>
      </c>
      <c r="AK103" s="100">
        <v>0.797153</v>
      </c>
      <c r="AL103" s="100">
        <v>0.772545</v>
      </c>
      <c r="AM103" s="100">
        <v>0.552989</v>
      </c>
      <c r="AN103" s="100">
        <v>0.603226</v>
      </c>
      <c r="AO103" s="98">
        <v>1555.6391920712583</v>
      </c>
      <c r="AP103" s="158">
        <v>0.9089019012</v>
      </c>
      <c r="AQ103" s="100">
        <v>0.14516129032258066</v>
      </c>
      <c r="AR103" s="100">
        <v>0.45</v>
      </c>
      <c r="AS103" s="98">
        <v>388.9097980178146</v>
      </c>
      <c r="AT103" s="98">
        <v>150.54572826496047</v>
      </c>
      <c r="AU103" s="98">
        <v>150.54572826496047</v>
      </c>
      <c r="AV103" s="98">
        <v>338.7278885961611</v>
      </c>
      <c r="AW103" s="98">
        <v>288.5459791745076</v>
      </c>
      <c r="AX103" s="98">
        <v>351.2733659515745</v>
      </c>
      <c r="AY103" s="98">
        <v>978.5472337222432</v>
      </c>
      <c r="AZ103" s="98">
        <v>514.3645715719483</v>
      </c>
      <c r="BA103" s="100" t="s">
        <v>761</v>
      </c>
      <c r="BB103" s="100" t="s">
        <v>761</v>
      </c>
      <c r="BC103" s="100" t="s">
        <v>761</v>
      </c>
      <c r="BD103" s="158">
        <v>0.7559775543</v>
      </c>
      <c r="BE103" s="158">
        <v>1.0836772159999999</v>
      </c>
      <c r="BF103" s="162">
        <v>911</v>
      </c>
      <c r="BG103" s="162">
        <v>843</v>
      </c>
      <c r="BH103" s="162">
        <v>1996</v>
      </c>
      <c r="BI103" s="162">
        <v>736</v>
      </c>
      <c r="BJ103" s="162">
        <v>310</v>
      </c>
      <c r="BK103" s="97"/>
      <c r="BL103" s="97"/>
      <c r="BM103" s="97"/>
      <c r="BN103" s="97"/>
    </row>
    <row r="104" spans="1:66" ht="12.75">
      <c r="A104" s="79" t="s">
        <v>637</v>
      </c>
      <c r="B104" s="79" t="s">
        <v>306</v>
      </c>
      <c r="C104" s="79" t="s">
        <v>256</v>
      </c>
      <c r="D104" s="99">
        <v>16827</v>
      </c>
      <c r="E104" s="99">
        <v>3633</v>
      </c>
      <c r="F104" s="99" t="s">
        <v>451</v>
      </c>
      <c r="G104" s="99">
        <v>92</v>
      </c>
      <c r="H104" s="99">
        <v>51</v>
      </c>
      <c r="I104" s="99">
        <v>302</v>
      </c>
      <c r="J104" s="99">
        <v>1461</v>
      </c>
      <c r="K104" s="99">
        <v>28</v>
      </c>
      <c r="L104" s="99">
        <v>2671</v>
      </c>
      <c r="M104" s="99">
        <v>1100</v>
      </c>
      <c r="N104" s="99">
        <v>504</v>
      </c>
      <c r="O104" s="99">
        <v>258</v>
      </c>
      <c r="P104" s="159">
        <v>258</v>
      </c>
      <c r="Q104" s="99">
        <v>42</v>
      </c>
      <c r="R104" s="99">
        <v>120</v>
      </c>
      <c r="S104" s="99">
        <v>66</v>
      </c>
      <c r="T104" s="99">
        <v>31</v>
      </c>
      <c r="U104" s="99">
        <v>15</v>
      </c>
      <c r="V104" s="99">
        <v>47</v>
      </c>
      <c r="W104" s="99">
        <v>93</v>
      </c>
      <c r="X104" s="99">
        <v>83</v>
      </c>
      <c r="Y104" s="99">
        <v>156</v>
      </c>
      <c r="Z104" s="99">
        <v>129</v>
      </c>
      <c r="AA104" s="99" t="s">
        <v>761</v>
      </c>
      <c r="AB104" s="99" t="s">
        <v>761</v>
      </c>
      <c r="AC104" s="99" t="s">
        <v>761</v>
      </c>
      <c r="AD104" s="98" t="s">
        <v>427</v>
      </c>
      <c r="AE104" s="100">
        <v>0.21590301301479764</v>
      </c>
      <c r="AF104" s="100">
        <v>0.09</v>
      </c>
      <c r="AG104" s="98">
        <v>546.7403577583646</v>
      </c>
      <c r="AH104" s="98">
        <v>303.0843287573542</v>
      </c>
      <c r="AI104" s="100">
        <v>0.018000000000000002</v>
      </c>
      <c r="AJ104" s="100">
        <v>0.727227</v>
      </c>
      <c r="AK104" s="100">
        <v>0.56</v>
      </c>
      <c r="AL104" s="100">
        <v>0.735813</v>
      </c>
      <c r="AM104" s="100">
        <v>0.560081</v>
      </c>
      <c r="AN104" s="100">
        <v>0.626866</v>
      </c>
      <c r="AO104" s="98">
        <v>1533.2501337136744</v>
      </c>
      <c r="AP104" s="158">
        <v>0.7544482422000001</v>
      </c>
      <c r="AQ104" s="100">
        <v>0.16279069767441862</v>
      </c>
      <c r="AR104" s="100">
        <v>0.35</v>
      </c>
      <c r="AS104" s="98">
        <v>392.2267783918702</v>
      </c>
      <c r="AT104" s="98">
        <v>184.2277292446663</v>
      </c>
      <c r="AU104" s="98">
        <v>89.14244963451596</v>
      </c>
      <c r="AV104" s="98">
        <v>279.31300885481664</v>
      </c>
      <c r="AW104" s="98">
        <v>552.6831877339989</v>
      </c>
      <c r="AX104" s="98">
        <v>493.25488797765496</v>
      </c>
      <c r="AY104" s="98">
        <v>927.0814761989659</v>
      </c>
      <c r="AZ104" s="98">
        <v>766.6250668568372</v>
      </c>
      <c r="BA104" s="100" t="s">
        <v>761</v>
      </c>
      <c r="BB104" s="100" t="s">
        <v>761</v>
      </c>
      <c r="BC104" s="100" t="s">
        <v>761</v>
      </c>
      <c r="BD104" s="158">
        <v>0.6651891327</v>
      </c>
      <c r="BE104" s="158">
        <v>0.8523477173</v>
      </c>
      <c r="BF104" s="162">
        <v>2009</v>
      </c>
      <c r="BG104" s="162">
        <v>50</v>
      </c>
      <c r="BH104" s="162">
        <v>3630</v>
      </c>
      <c r="BI104" s="162">
        <v>1964</v>
      </c>
      <c r="BJ104" s="162">
        <v>804</v>
      </c>
      <c r="BK104" s="97"/>
      <c r="BL104" s="97"/>
      <c r="BM104" s="97"/>
      <c r="BN104" s="97"/>
    </row>
    <row r="105" spans="1:66" ht="12.75">
      <c r="A105" s="79" t="s">
        <v>722</v>
      </c>
      <c r="B105" s="79" t="s">
        <v>394</v>
      </c>
      <c r="C105" s="79" t="s">
        <v>256</v>
      </c>
      <c r="D105" s="99">
        <v>11234</v>
      </c>
      <c r="E105" s="99">
        <v>1258</v>
      </c>
      <c r="F105" s="99" t="s">
        <v>451</v>
      </c>
      <c r="G105" s="99">
        <v>28</v>
      </c>
      <c r="H105" s="99">
        <v>12</v>
      </c>
      <c r="I105" s="99">
        <v>132</v>
      </c>
      <c r="J105" s="99">
        <v>710</v>
      </c>
      <c r="K105" s="99">
        <v>681</v>
      </c>
      <c r="L105" s="99">
        <v>2510</v>
      </c>
      <c r="M105" s="99">
        <v>506</v>
      </c>
      <c r="N105" s="99">
        <v>226</v>
      </c>
      <c r="O105" s="99">
        <v>191</v>
      </c>
      <c r="P105" s="159">
        <v>191</v>
      </c>
      <c r="Q105" s="99">
        <v>10</v>
      </c>
      <c r="R105" s="99">
        <v>21</v>
      </c>
      <c r="S105" s="99">
        <v>67</v>
      </c>
      <c r="T105" s="99">
        <v>23</v>
      </c>
      <c r="U105" s="99">
        <v>7</v>
      </c>
      <c r="V105" s="99">
        <v>34</v>
      </c>
      <c r="W105" s="99">
        <v>58</v>
      </c>
      <c r="X105" s="99">
        <v>56</v>
      </c>
      <c r="Y105" s="99">
        <v>68</v>
      </c>
      <c r="Z105" s="99">
        <v>26</v>
      </c>
      <c r="AA105" s="99" t="s">
        <v>761</v>
      </c>
      <c r="AB105" s="99" t="s">
        <v>761</v>
      </c>
      <c r="AC105" s="99" t="s">
        <v>761</v>
      </c>
      <c r="AD105" s="98" t="s">
        <v>427</v>
      </c>
      <c r="AE105" s="100">
        <v>0.11198148477835143</v>
      </c>
      <c r="AF105" s="100">
        <v>0.06</v>
      </c>
      <c r="AG105" s="98">
        <v>249.2433683460922</v>
      </c>
      <c r="AH105" s="98">
        <v>106.81858643403952</v>
      </c>
      <c r="AI105" s="100">
        <v>0.012</v>
      </c>
      <c r="AJ105" s="100">
        <v>0.641953</v>
      </c>
      <c r="AK105" s="100">
        <v>0.849127</v>
      </c>
      <c r="AL105" s="100">
        <v>0.843981</v>
      </c>
      <c r="AM105" s="100">
        <v>0.587689</v>
      </c>
      <c r="AN105" s="100">
        <v>0.653179</v>
      </c>
      <c r="AO105" s="98">
        <v>1700.1958340751291</v>
      </c>
      <c r="AP105" s="158">
        <v>1.0688475800000001</v>
      </c>
      <c r="AQ105" s="100">
        <v>0.05235602094240838</v>
      </c>
      <c r="AR105" s="100">
        <v>0.47619047619047616</v>
      </c>
      <c r="AS105" s="98">
        <v>596.4037742567207</v>
      </c>
      <c r="AT105" s="98">
        <v>204.73562399857576</v>
      </c>
      <c r="AU105" s="98">
        <v>62.31084208652305</v>
      </c>
      <c r="AV105" s="98">
        <v>302.65266156311196</v>
      </c>
      <c r="AW105" s="98">
        <v>516.289834431191</v>
      </c>
      <c r="AX105" s="98">
        <v>498.4867366921844</v>
      </c>
      <c r="AY105" s="98">
        <v>605.3053231262239</v>
      </c>
      <c r="AZ105" s="98">
        <v>231.44027060708564</v>
      </c>
      <c r="BA105" s="100" t="s">
        <v>761</v>
      </c>
      <c r="BB105" s="100" t="s">
        <v>761</v>
      </c>
      <c r="BC105" s="100" t="s">
        <v>761</v>
      </c>
      <c r="BD105" s="158">
        <v>0.9226335907000001</v>
      </c>
      <c r="BE105" s="158">
        <v>1.231650772</v>
      </c>
      <c r="BF105" s="162">
        <v>1106</v>
      </c>
      <c r="BG105" s="162">
        <v>802</v>
      </c>
      <c r="BH105" s="162">
        <v>2974</v>
      </c>
      <c r="BI105" s="162">
        <v>861</v>
      </c>
      <c r="BJ105" s="162">
        <v>346</v>
      </c>
      <c r="BK105" s="97"/>
      <c r="BL105" s="97"/>
      <c r="BM105" s="97"/>
      <c r="BN105" s="97"/>
    </row>
    <row r="106" spans="1:66" ht="12.75">
      <c r="A106" s="79" t="s">
        <v>675</v>
      </c>
      <c r="B106" s="79" t="s">
        <v>345</v>
      </c>
      <c r="C106" s="79" t="s">
        <v>256</v>
      </c>
      <c r="D106" s="99">
        <v>10432</v>
      </c>
      <c r="E106" s="99">
        <v>1803</v>
      </c>
      <c r="F106" s="99" t="s">
        <v>449</v>
      </c>
      <c r="G106" s="99">
        <v>40</v>
      </c>
      <c r="H106" s="99">
        <v>24</v>
      </c>
      <c r="I106" s="99">
        <v>192</v>
      </c>
      <c r="J106" s="99">
        <v>955</v>
      </c>
      <c r="K106" s="99">
        <v>14</v>
      </c>
      <c r="L106" s="99">
        <v>2072</v>
      </c>
      <c r="M106" s="99">
        <v>692</v>
      </c>
      <c r="N106" s="99">
        <v>313</v>
      </c>
      <c r="O106" s="99">
        <v>124</v>
      </c>
      <c r="P106" s="159">
        <v>124</v>
      </c>
      <c r="Q106" s="99">
        <v>24</v>
      </c>
      <c r="R106" s="99">
        <v>59</v>
      </c>
      <c r="S106" s="99">
        <v>42</v>
      </c>
      <c r="T106" s="99">
        <v>19</v>
      </c>
      <c r="U106" s="99">
        <v>9</v>
      </c>
      <c r="V106" s="99">
        <v>17</v>
      </c>
      <c r="W106" s="99">
        <v>48</v>
      </c>
      <c r="X106" s="99">
        <v>39</v>
      </c>
      <c r="Y106" s="99">
        <v>77</v>
      </c>
      <c r="Z106" s="99">
        <v>79</v>
      </c>
      <c r="AA106" s="99" t="s">
        <v>761</v>
      </c>
      <c r="AB106" s="99" t="s">
        <v>761</v>
      </c>
      <c r="AC106" s="99" t="s">
        <v>761</v>
      </c>
      <c r="AD106" s="98" t="s">
        <v>427</v>
      </c>
      <c r="AE106" s="100">
        <v>0.17283358895705522</v>
      </c>
      <c r="AF106" s="100">
        <v>0.09</v>
      </c>
      <c r="AG106" s="98">
        <v>383.4355828220859</v>
      </c>
      <c r="AH106" s="98">
        <v>230.06134969325154</v>
      </c>
      <c r="AI106" s="100">
        <v>0.018000000000000002</v>
      </c>
      <c r="AJ106" s="100">
        <v>0.770783</v>
      </c>
      <c r="AK106" s="100">
        <v>0.636364</v>
      </c>
      <c r="AL106" s="100">
        <v>0.796005</v>
      </c>
      <c r="AM106" s="100">
        <v>0.594502</v>
      </c>
      <c r="AN106" s="100">
        <v>0.64271</v>
      </c>
      <c r="AO106" s="98">
        <v>1188.6503067484662</v>
      </c>
      <c r="AP106" s="158">
        <v>0.6228887558</v>
      </c>
      <c r="AQ106" s="100">
        <v>0.1935483870967742</v>
      </c>
      <c r="AR106" s="100">
        <v>0.4067796610169492</v>
      </c>
      <c r="AS106" s="98">
        <v>402.60736196319016</v>
      </c>
      <c r="AT106" s="98">
        <v>182.1319018404908</v>
      </c>
      <c r="AU106" s="98">
        <v>86.27300613496932</v>
      </c>
      <c r="AV106" s="98">
        <v>162.96012269938652</v>
      </c>
      <c r="AW106" s="98">
        <v>460.1226993865031</v>
      </c>
      <c r="AX106" s="98">
        <v>373.8496932515337</v>
      </c>
      <c r="AY106" s="98">
        <v>738.1134969325153</v>
      </c>
      <c r="AZ106" s="98">
        <v>757.2852760736197</v>
      </c>
      <c r="BA106" s="100" t="s">
        <v>761</v>
      </c>
      <c r="BB106" s="100" t="s">
        <v>761</v>
      </c>
      <c r="BC106" s="100" t="s">
        <v>761</v>
      </c>
      <c r="BD106" s="158">
        <v>0.5180866623</v>
      </c>
      <c r="BE106" s="158">
        <v>0.7426657867</v>
      </c>
      <c r="BF106" s="162">
        <v>1239</v>
      </c>
      <c r="BG106" s="162">
        <v>22</v>
      </c>
      <c r="BH106" s="162">
        <v>2603</v>
      </c>
      <c r="BI106" s="162">
        <v>1164</v>
      </c>
      <c r="BJ106" s="162">
        <v>487</v>
      </c>
      <c r="BK106" s="97"/>
      <c r="BL106" s="97"/>
      <c r="BM106" s="97"/>
      <c r="BN106" s="97"/>
    </row>
    <row r="107" spans="1:66" ht="12.75">
      <c r="A107" s="79" t="s">
        <v>645</v>
      </c>
      <c r="B107" s="79" t="s">
        <v>314</v>
      </c>
      <c r="C107" s="79" t="s">
        <v>256</v>
      </c>
      <c r="D107" s="99">
        <v>14684</v>
      </c>
      <c r="E107" s="99">
        <v>1953</v>
      </c>
      <c r="F107" s="99" t="s">
        <v>451</v>
      </c>
      <c r="G107" s="99">
        <v>56</v>
      </c>
      <c r="H107" s="99">
        <v>34</v>
      </c>
      <c r="I107" s="99">
        <v>243</v>
      </c>
      <c r="J107" s="99">
        <v>1113</v>
      </c>
      <c r="K107" s="99">
        <v>16</v>
      </c>
      <c r="L107" s="99">
        <v>2798</v>
      </c>
      <c r="M107" s="99">
        <v>755</v>
      </c>
      <c r="N107" s="99">
        <v>347</v>
      </c>
      <c r="O107" s="99">
        <v>198</v>
      </c>
      <c r="P107" s="159">
        <v>198</v>
      </c>
      <c r="Q107" s="99">
        <v>21</v>
      </c>
      <c r="R107" s="99">
        <v>56</v>
      </c>
      <c r="S107" s="99">
        <v>37</v>
      </c>
      <c r="T107" s="99">
        <v>39</v>
      </c>
      <c r="U107" s="99">
        <v>9</v>
      </c>
      <c r="V107" s="99">
        <v>49</v>
      </c>
      <c r="W107" s="99">
        <v>57</v>
      </c>
      <c r="X107" s="99">
        <v>54</v>
      </c>
      <c r="Y107" s="99">
        <v>121</v>
      </c>
      <c r="Z107" s="99">
        <v>74</v>
      </c>
      <c r="AA107" s="99" t="s">
        <v>761</v>
      </c>
      <c r="AB107" s="99" t="s">
        <v>761</v>
      </c>
      <c r="AC107" s="99" t="s">
        <v>761</v>
      </c>
      <c r="AD107" s="98" t="s">
        <v>427</v>
      </c>
      <c r="AE107" s="100">
        <v>0.133001906837374</v>
      </c>
      <c r="AF107" s="100">
        <v>0.08</v>
      </c>
      <c r="AG107" s="98">
        <v>381.36747480250614</v>
      </c>
      <c r="AH107" s="98">
        <v>231.54453827295015</v>
      </c>
      <c r="AI107" s="100">
        <v>0.017</v>
      </c>
      <c r="AJ107" s="100">
        <v>0.741506</v>
      </c>
      <c r="AK107" s="100">
        <v>0.695652</v>
      </c>
      <c r="AL107" s="100">
        <v>0.766365</v>
      </c>
      <c r="AM107" s="100">
        <v>0.601594</v>
      </c>
      <c r="AN107" s="100">
        <v>0.66348</v>
      </c>
      <c r="AO107" s="98">
        <v>1348.4064287660037</v>
      </c>
      <c r="AP107" s="158">
        <v>0.8123202515</v>
      </c>
      <c r="AQ107" s="100">
        <v>0.10606060606060606</v>
      </c>
      <c r="AR107" s="100">
        <v>0.375</v>
      </c>
      <c r="AS107" s="98">
        <v>251.9749387087987</v>
      </c>
      <c r="AT107" s="98">
        <v>265.59520566603106</v>
      </c>
      <c r="AU107" s="98">
        <v>61.29120130754563</v>
      </c>
      <c r="AV107" s="98">
        <v>333.69654045219283</v>
      </c>
      <c r="AW107" s="98">
        <v>388.17760828112233</v>
      </c>
      <c r="AX107" s="98">
        <v>367.74720784527375</v>
      </c>
      <c r="AY107" s="98">
        <v>824.0261509125579</v>
      </c>
      <c r="AZ107" s="98">
        <v>503.9498774175974</v>
      </c>
      <c r="BA107" s="100" t="s">
        <v>761</v>
      </c>
      <c r="BB107" s="100" t="s">
        <v>761</v>
      </c>
      <c r="BC107" s="100" t="s">
        <v>761</v>
      </c>
      <c r="BD107" s="158">
        <v>0.7031078339</v>
      </c>
      <c r="BE107" s="158">
        <v>0.9336896514999999</v>
      </c>
      <c r="BF107" s="162">
        <v>1501</v>
      </c>
      <c r="BG107" s="162">
        <v>23</v>
      </c>
      <c r="BH107" s="162">
        <v>3651</v>
      </c>
      <c r="BI107" s="162">
        <v>1255</v>
      </c>
      <c r="BJ107" s="162">
        <v>523</v>
      </c>
      <c r="BK107" s="97"/>
      <c r="BL107" s="97"/>
      <c r="BM107" s="97"/>
      <c r="BN107" s="97"/>
    </row>
    <row r="108" spans="1:66" ht="12.75">
      <c r="A108" s="79" t="s">
        <v>668</v>
      </c>
      <c r="B108" s="79" t="s">
        <v>338</v>
      </c>
      <c r="C108" s="79" t="s">
        <v>256</v>
      </c>
      <c r="D108" s="99">
        <v>7803</v>
      </c>
      <c r="E108" s="99">
        <v>1525</v>
      </c>
      <c r="F108" s="99" t="s">
        <v>449</v>
      </c>
      <c r="G108" s="99">
        <v>43</v>
      </c>
      <c r="H108" s="99">
        <v>15</v>
      </c>
      <c r="I108" s="99">
        <v>142</v>
      </c>
      <c r="J108" s="99">
        <v>823</v>
      </c>
      <c r="K108" s="99">
        <v>7</v>
      </c>
      <c r="L108" s="99">
        <v>1476</v>
      </c>
      <c r="M108" s="99">
        <v>582</v>
      </c>
      <c r="N108" s="99">
        <v>303</v>
      </c>
      <c r="O108" s="99">
        <v>206</v>
      </c>
      <c r="P108" s="159">
        <v>206</v>
      </c>
      <c r="Q108" s="99">
        <v>22</v>
      </c>
      <c r="R108" s="99">
        <v>33</v>
      </c>
      <c r="S108" s="99">
        <v>39</v>
      </c>
      <c r="T108" s="99">
        <v>23</v>
      </c>
      <c r="U108" s="99" t="s">
        <v>761</v>
      </c>
      <c r="V108" s="99">
        <v>39</v>
      </c>
      <c r="W108" s="99">
        <v>47</v>
      </c>
      <c r="X108" s="99">
        <v>21</v>
      </c>
      <c r="Y108" s="99">
        <v>95</v>
      </c>
      <c r="Z108" s="99">
        <v>46</v>
      </c>
      <c r="AA108" s="99" t="s">
        <v>761</v>
      </c>
      <c r="AB108" s="99" t="s">
        <v>761</v>
      </c>
      <c r="AC108" s="99" t="s">
        <v>761</v>
      </c>
      <c r="AD108" s="98" t="s">
        <v>427</v>
      </c>
      <c r="AE108" s="100">
        <v>0.19543765218505704</v>
      </c>
      <c r="AF108" s="100">
        <v>0.12</v>
      </c>
      <c r="AG108" s="98">
        <v>551.0701012431116</v>
      </c>
      <c r="AH108" s="98">
        <v>192.23375624759709</v>
      </c>
      <c r="AI108" s="100">
        <v>0.018000000000000002</v>
      </c>
      <c r="AJ108" s="100">
        <v>0.722564</v>
      </c>
      <c r="AK108" s="100">
        <v>0.538462</v>
      </c>
      <c r="AL108" s="100">
        <v>0.791845</v>
      </c>
      <c r="AM108" s="100">
        <v>0.584925</v>
      </c>
      <c r="AN108" s="100">
        <v>0.606</v>
      </c>
      <c r="AO108" s="98">
        <v>2640.0102524669996</v>
      </c>
      <c r="AP108" s="158">
        <v>1.2945204160000001</v>
      </c>
      <c r="AQ108" s="100">
        <v>0.10679611650485436</v>
      </c>
      <c r="AR108" s="100">
        <v>0.6666666666666666</v>
      </c>
      <c r="AS108" s="98">
        <v>499.8077662437524</v>
      </c>
      <c r="AT108" s="98">
        <v>294.75842624631554</v>
      </c>
      <c r="AU108" s="98" t="s">
        <v>761</v>
      </c>
      <c r="AV108" s="98">
        <v>499.8077662437524</v>
      </c>
      <c r="AW108" s="98">
        <v>602.3324362424709</v>
      </c>
      <c r="AX108" s="98">
        <v>269.1272587466359</v>
      </c>
      <c r="AY108" s="98">
        <v>1217.4804562347815</v>
      </c>
      <c r="AZ108" s="98">
        <v>589.5168524926311</v>
      </c>
      <c r="BA108" s="100" t="s">
        <v>761</v>
      </c>
      <c r="BB108" s="100" t="s">
        <v>761</v>
      </c>
      <c r="BC108" s="100" t="s">
        <v>761</v>
      </c>
      <c r="BD108" s="158">
        <v>1.123769531</v>
      </c>
      <c r="BE108" s="158">
        <v>1.483883972</v>
      </c>
      <c r="BF108" s="162">
        <v>1139</v>
      </c>
      <c r="BG108" s="162">
        <v>13</v>
      </c>
      <c r="BH108" s="162">
        <v>1864</v>
      </c>
      <c r="BI108" s="162">
        <v>995</v>
      </c>
      <c r="BJ108" s="162">
        <v>500</v>
      </c>
      <c r="BK108" s="97"/>
      <c r="BL108" s="97"/>
      <c r="BM108" s="97"/>
      <c r="BN108" s="97"/>
    </row>
    <row r="109" spans="1:66" ht="12.75">
      <c r="A109" s="79" t="s">
        <v>622</v>
      </c>
      <c r="B109" s="79" t="s">
        <v>291</v>
      </c>
      <c r="C109" s="79" t="s">
        <v>256</v>
      </c>
      <c r="D109" s="99">
        <v>8776</v>
      </c>
      <c r="E109" s="99">
        <v>1846</v>
      </c>
      <c r="F109" s="99" t="s">
        <v>451</v>
      </c>
      <c r="G109" s="99">
        <v>43</v>
      </c>
      <c r="H109" s="99">
        <v>26</v>
      </c>
      <c r="I109" s="99">
        <v>254</v>
      </c>
      <c r="J109" s="99">
        <v>1077</v>
      </c>
      <c r="K109" s="99">
        <v>12</v>
      </c>
      <c r="L109" s="99">
        <v>1737</v>
      </c>
      <c r="M109" s="99">
        <v>824</v>
      </c>
      <c r="N109" s="99">
        <v>373</v>
      </c>
      <c r="O109" s="99">
        <v>167</v>
      </c>
      <c r="P109" s="159">
        <v>167</v>
      </c>
      <c r="Q109" s="99">
        <v>18</v>
      </c>
      <c r="R109" s="99">
        <v>41</v>
      </c>
      <c r="S109" s="99">
        <v>39</v>
      </c>
      <c r="T109" s="99">
        <v>29</v>
      </c>
      <c r="U109" s="99" t="s">
        <v>761</v>
      </c>
      <c r="V109" s="99">
        <v>38</v>
      </c>
      <c r="W109" s="99">
        <v>52</v>
      </c>
      <c r="X109" s="99">
        <v>41</v>
      </c>
      <c r="Y109" s="99">
        <v>90</v>
      </c>
      <c r="Z109" s="99">
        <v>61</v>
      </c>
      <c r="AA109" s="99" t="s">
        <v>761</v>
      </c>
      <c r="AB109" s="99" t="s">
        <v>761</v>
      </c>
      <c r="AC109" s="99" t="s">
        <v>761</v>
      </c>
      <c r="AD109" s="98" t="s">
        <v>427</v>
      </c>
      <c r="AE109" s="100">
        <v>0.21034639927073837</v>
      </c>
      <c r="AF109" s="100">
        <v>0.05</v>
      </c>
      <c r="AG109" s="98">
        <v>489.97265268915226</v>
      </c>
      <c r="AH109" s="98">
        <v>296.2625341841386</v>
      </c>
      <c r="AI109" s="100">
        <v>0.028999999999999998</v>
      </c>
      <c r="AJ109" s="100">
        <v>0.803132</v>
      </c>
      <c r="AK109" s="100">
        <v>0.571429</v>
      </c>
      <c r="AL109" s="100">
        <v>0.776834</v>
      </c>
      <c r="AM109" s="100">
        <v>0.653968</v>
      </c>
      <c r="AN109" s="100">
        <v>0.7357</v>
      </c>
      <c r="AO109" s="98">
        <v>1902.9170464904284</v>
      </c>
      <c r="AP109" s="158">
        <v>0.8774035644999999</v>
      </c>
      <c r="AQ109" s="100">
        <v>0.10778443113772455</v>
      </c>
      <c r="AR109" s="100">
        <v>0.43902439024390244</v>
      </c>
      <c r="AS109" s="98">
        <v>444.39380127620785</v>
      </c>
      <c r="AT109" s="98">
        <v>330.4466727438469</v>
      </c>
      <c r="AU109" s="98" t="s">
        <v>761</v>
      </c>
      <c r="AV109" s="98">
        <v>432.99908842297174</v>
      </c>
      <c r="AW109" s="98">
        <v>592.5250683682772</v>
      </c>
      <c r="AX109" s="98">
        <v>467.18322698268</v>
      </c>
      <c r="AY109" s="98">
        <v>1025.524156791249</v>
      </c>
      <c r="AZ109" s="98">
        <v>695.077484047402</v>
      </c>
      <c r="BA109" s="100" t="s">
        <v>761</v>
      </c>
      <c r="BB109" s="100" t="s">
        <v>761</v>
      </c>
      <c r="BC109" s="100" t="s">
        <v>761</v>
      </c>
      <c r="BD109" s="158">
        <v>0.7493746948000001</v>
      </c>
      <c r="BE109" s="158">
        <v>1.021032562</v>
      </c>
      <c r="BF109" s="162">
        <v>1341</v>
      </c>
      <c r="BG109" s="162">
        <v>21</v>
      </c>
      <c r="BH109" s="162">
        <v>2236</v>
      </c>
      <c r="BI109" s="162">
        <v>1260</v>
      </c>
      <c r="BJ109" s="162">
        <v>507</v>
      </c>
      <c r="BK109" s="97"/>
      <c r="BL109" s="97"/>
      <c r="BM109" s="97"/>
      <c r="BN109" s="97"/>
    </row>
    <row r="110" spans="1:66" ht="12.75">
      <c r="A110" s="79" t="s">
        <v>665</v>
      </c>
      <c r="B110" s="79" t="s">
        <v>335</v>
      </c>
      <c r="C110" s="79" t="s">
        <v>256</v>
      </c>
      <c r="D110" s="99">
        <v>8357</v>
      </c>
      <c r="E110" s="99">
        <v>1766</v>
      </c>
      <c r="F110" s="99" t="s">
        <v>449</v>
      </c>
      <c r="G110" s="99">
        <v>38</v>
      </c>
      <c r="H110" s="99">
        <v>18</v>
      </c>
      <c r="I110" s="99">
        <v>181</v>
      </c>
      <c r="J110" s="99">
        <v>741</v>
      </c>
      <c r="K110" s="99">
        <v>6</v>
      </c>
      <c r="L110" s="99">
        <v>1627</v>
      </c>
      <c r="M110" s="99">
        <v>554</v>
      </c>
      <c r="N110" s="99">
        <v>298</v>
      </c>
      <c r="O110" s="99">
        <v>148</v>
      </c>
      <c r="P110" s="159">
        <v>148</v>
      </c>
      <c r="Q110" s="99">
        <v>16</v>
      </c>
      <c r="R110" s="99">
        <v>34</v>
      </c>
      <c r="S110" s="99">
        <v>36</v>
      </c>
      <c r="T110" s="99">
        <v>15</v>
      </c>
      <c r="U110" s="99" t="s">
        <v>761</v>
      </c>
      <c r="V110" s="99">
        <v>29</v>
      </c>
      <c r="W110" s="99">
        <v>39</v>
      </c>
      <c r="X110" s="99">
        <v>37</v>
      </c>
      <c r="Y110" s="99">
        <v>102</v>
      </c>
      <c r="Z110" s="99">
        <v>43</v>
      </c>
      <c r="AA110" s="99" t="s">
        <v>761</v>
      </c>
      <c r="AB110" s="99" t="s">
        <v>761</v>
      </c>
      <c r="AC110" s="99" t="s">
        <v>761</v>
      </c>
      <c r="AD110" s="98" t="s">
        <v>427</v>
      </c>
      <c r="AE110" s="100">
        <v>0.21131985162139524</v>
      </c>
      <c r="AF110" s="100">
        <v>0.12</v>
      </c>
      <c r="AG110" s="98">
        <v>454.7086274979059</v>
      </c>
      <c r="AH110" s="98">
        <v>215.3882972358502</v>
      </c>
      <c r="AI110" s="100">
        <v>0.022000000000000002</v>
      </c>
      <c r="AJ110" s="100">
        <v>0.691231</v>
      </c>
      <c r="AK110" s="100">
        <v>0.666667</v>
      </c>
      <c r="AL110" s="100">
        <v>0.834359</v>
      </c>
      <c r="AM110" s="100">
        <v>0.565306</v>
      </c>
      <c r="AN110" s="100">
        <v>0.643629</v>
      </c>
      <c r="AO110" s="98">
        <v>1770.9704439392126</v>
      </c>
      <c r="AP110" s="158">
        <v>0.8449172974</v>
      </c>
      <c r="AQ110" s="100">
        <v>0.10810810810810811</v>
      </c>
      <c r="AR110" s="100">
        <v>0.47058823529411764</v>
      </c>
      <c r="AS110" s="98">
        <v>430.7765944717004</v>
      </c>
      <c r="AT110" s="98">
        <v>179.49024769654181</v>
      </c>
      <c r="AU110" s="98" t="s">
        <v>761</v>
      </c>
      <c r="AV110" s="98">
        <v>347.01447887998086</v>
      </c>
      <c r="AW110" s="98">
        <v>466.67464401100875</v>
      </c>
      <c r="AX110" s="98">
        <v>442.74261098480315</v>
      </c>
      <c r="AY110" s="98">
        <v>1220.5336843364844</v>
      </c>
      <c r="AZ110" s="98">
        <v>514.5387100634199</v>
      </c>
      <c r="BA110" s="100" t="s">
        <v>761</v>
      </c>
      <c r="BB110" s="100" t="s">
        <v>761</v>
      </c>
      <c r="BC110" s="100" t="s">
        <v>761</v>
      </c>
      <c r="BD110" s="158">
        <v>0.71427948</v>
      </c>
      <c r="BE110" s="158">
        <v>0.9925325775</v>
      </c>
      <c r="BF110" s="162">
        <v>1072</v>
      </c>
      <c r="BG110" s="162">
        <v>9</v>
      </c>
      <c r="BH110" s="162">
        <v>1950</v>
      </c>
      <c r="BI110" s="162">
        <v>980</v>
      </c>
      <c r="BJ110" s="162">
        <v>463</v>
      </c>
      <c r="BK110" s="97"/>
      <c r="BL110" s="97"/>
      <c r="BM110" s="97"/>
      <c r="BN110" s="97"/>
    </row>
    <row r="111" spans="1:66" ht="12.75">
      <c r="A111" s="79" t="s">
        <v>624</v>
      </c>
      <c r="B111" s="79" t="s">
        <v>293</v>
      </c>
      <c r="C111" s="79" t="s">
        <v>256</v>
      </c>
      <c r="D111" s="99">
        <v>13778</v>
      </c>
      <c r="E111" s="99">
        <v>2205</v>
      </c>
      <c r="F111" s="99" t="s">
        <v>451</v>
      </c>
      <c r="G111" s="99">
        <v>71</v>
      </c>
      <c r="H111" s="99">
        <v>22</v>
      </c>
      <c r="I111" s="99">
        <v>223</v>
      </c>
      <c r="J111" s="99">
        <v>1490</v>
      </c>
      <c r="K111" s="99">
        <v>18</v>
      </c>
      <c r="L111" s="99">
        <v>2908</v>
      </c>
      <c r="M111" s="99">
        <v>1098</v>
      </c>
      <c r="N111" s="99">
        <v>518</v>
      </c>
      <c r="O111" s="99">
        <v>215</v>
      </c>
      <c r="P111" s="159">
        <v>215</v>
      </c>
      <c r="Q111" s="99">
        <v>19</v>
      </c>
      <c r="R111" s="99">
        <v>51</v>
      </c>
      <c r="S111" s="99">
        <v>55</v>
      </c>
      <c r="T111" s="99">
        <v>36</v>
      </c>
      <c r="U111" s="99">
        <v>15</v>
      </c>
      <c r="V111" s="99">
        <v>41</v>
      </c>
      <c r="W111" s="99">
        <v>71</v>
      </c>
      <c r="X111" s="99">
        <v>48</v>
      </c>
      <c r="Y111" s="99">
        <v>132</v>
      </c>
      <c r="Z111" s="99">
        <v>70</v>
      </c>
      <c r="AA111" s="99" t="s">
        <v>761</v>
      </c>
      <c r="AB111" s="99" t="s">
        <v>761</v>
      </c>
      <c r="AC111" s="99" t="s">
        <v>761</v>
      </c>
      <c r="AD111" s="98" t="s">
        <v>427</v>
      </c>
      <c r="AE111" s="100">
        <v>0.1600377413267528</v>
      </c>
      <c r="AF111" s="100">
        <v>0.05</v>
      </c>
      <c r="AG111" s="98">
        <v>515.3142691246916</v>
      </c>
      <c r="AH111" s="98">
        <v>159.67484395412978</v>
      </c>
      <c r="AI111" s="100">
        <v>0.016</v>
      </c>
      <c r="AJ111" s="100">
        <v>0.780105</v>
      </c>
      <c r="AK111" s="100">
        <v>0.782609</v>
      </c>
      <c r="AL111" s="100">
        <v>0.838282</v>
      </c>
      <c r="AM111" s="100">
        <v>0.645882</v>
      </c>
      <c r="AN111" s="100">
        <v>0.71547</v>
      </c>
      <c r="AO111" s="98">
        <v>1560.4587022789956</v>
      </c>
      <c r="AP111" s="158">
        <v>0.819486618</v>
      </c>
      <c r="AQ111" s="100">
        <v>0.08837209302325581</v>
      </c>
      <c r="AR111" s="100">
        <v>0.37254901960784315</v>
      </c>
      <c r="AS111" s="98">
        <v>399.18710988532445</v>
      </c>
      <c r="AT111" s="98">
        <v>261.286108288576</v>
      </c>
      <c r="AU111" s="98">
        <v>108.86921178690666</v>
      </c>
      <c r="AV111" s="98">
        <v>297.5758455508782</v>
      </c>
      <c r="AW111" s="98">
        <v>515.3142691246916</v>
      </c>
      <c r="AX111" s="98">
        <v>348.38147771810134</v>
      </c>
      <c r="AY111" s="98">
        <v>958.0490637247786</v>
      </c>
      <c r="AZ111" s="98">
        <v>508.0563216722311</v>
      </c>
      <c r="BA111" s="100" t="s">
        <v>761</v>
      </c>
      <c r="BB111" s="100" t="s">
        <v>761</v>
      </c>
      <c r="BC111" s="100" t="s">
        <v>761</v>
      </c>
      <c r="BD111" s="158">
        <v>0.7136007689999999</v>
      </c>
      <c r="BE111" s="158">
        <v>0.9366565703999999</v>
      </c>
      <c r="BF111" s="162">
        <v>1910</v>
      </c>
      <c r="BG111" s="162">
        <v>23</v>
      </c>
      <c r="BH111" s="162">
        <v>3469</v>
      </c>
      <c r="BI111" s="162">
        <v>1700</v>
      </c>
      <c r="BJ111" s="162">
        <v>724</v>
      </c>
      <c r="BK111" s="97"/>
      <c r="BL111" s="97"/>
      <c r="BM111" s="97"/>
      <c r="BN111" s="97"/>
    </row>
    <row r="112" spans="1:66" ht="12.75">
      <c r="A112" s="79" t="s">
        <v>676</v>
      </c>
      <c r="B112" s="79" t="s">
        <v>346</v>
      </c>
      <c r="C112" s="79" t="s">
        <v>256</v>
      </c>
      <c r="D112" s="99">
        <v>13317</v>
      </c>
      <c r="E112" s="99">
        <v>3609</v>
      </c>
      <c r="F112" s="99" t="s">
        <v>451</v>
      </c>
      <c r="G112" s="99">
        <v>80</v>
      </c>
      <c r="H112" s="99">
        <v>53</v>
      </c>
      <c r="I112" s="99">
        <v>384</v>
      </c>
      <c r="J112" s="99">
        <v>1626</v>
      </c>
      <c r="K112" s="99">
        <v>24</v>
      </c>
      <c r="L112" s="99">
        <v>2432</v>
      </c>
      <c r="M112" s="99">
        <v>1408</v>
      </c>
      <c r="N112" s="99">
        <v>678</v>
      </c>
      <c r="O112" s="99">
        <v>412</v>
      </c>
      <c r="P112" s="159">
        <v>412</v>
      </c>
      <c r="Q112" s="99">
        <v>51</v>
      </c>
      <c r="R112" s="99">
        <v>94</v>
      </c>
      <c r="S112" s="99">
        <v>77</v>
      </c>
      <c r="T112" s="99">
        <v>65</v>
      </c>
      <c r="U112" s="99">
        <v>6</v>
      </c>
      <c r="V112" s="99">
        <v>104</v>
      </c>
      <c r="W112" s="99">
        <v>78</v>
      </c>
      <c r="X112" s="99">
        <v>44</v>
      </c>
      <c r="Y112" s="99">
        <v>135</v>
      </c>
      <c r="Z112" s="99">
        <v>119</v>
      </c>
      <c r="AA112" s="99" t="s">
        <v>761</v>
      </c>
      <c r="AB112" s="99" t="s">
        <v>761</v>
      </c>
      <c r="AC112" s="99" t="s">
        <v>761</v>
      </c>
      <c r="AD112" s="98" t="s">
        <v>427</v>
      </c>
      <c r="AE112" s="100">
        <v>0.2710069835548547</v>
      </c>
      <c r="AF112" s="100">
        <v>0.05</v>
      </c>
      <c r="AG112" s="98">
        <v>600.7359014793121</v>
      </c>
      <c r="AH112" s="98">
        <v>397.98753473004433</v>
      </c>
      <c r="AI112" s="100">
        <v>0.028999999999999998</v>
      </c>
      <c r="AJ112" s="100">
        <v>0.770982</v>
      </c>
      <c r="AK112" s="100">
        <v>0.666667</v>
      </c>
      <c r="AL112" s="100">
        <v>0.789098</v>
      </c>
      <c r="AM112" s="100">
        <v>0.693596</v>
      </c>
      <c r="AN112" s="100">
        <v>0.724359</v>
      </c>
      <c r="AO112" s="98">
        <v>3093.7898926184575</v>
      </c>
      <c r="AP112" s="158">
        <v>1.274764099</v>
      </c>
      <c r="AQ112" s="100">
        <v>0.12378640776699029</v>
      </c>
      <c r="AR112" s="100">
        <v>0.5425531914893617</v>
      </c>
      <c r="AS112" s="98">
        <v>578.208305173838</v>
      </c>
      <c r="AT112" s="98">
        <v>488.09791995194115</v>
      </c>
      <c r="AU112" s="98">
        <v>45.05519261094841</v>
      </c>
      <c r="AV112" s="98">
        <v>780.9566719231058</v>
      </c>
      <c r="AW112" s="98">
        <v>585.7175039423294</v>
      </c>
      <c r="AX112" s="98">
        <v>330.4047458136217</v>
      </c>
      <c r="AY112" s="98">
        <v>1013.7418337463392</v>
      </c>
      <c r="AZ112" s="98">
        <v>893.5946534504768</v>
      </c>
      <c r="BA112" s="100" t="s">
        <v>761</v>
      </c>
      <c r="BB112" s="100" t="s">
        <v>761</v>
      </c>
      <c r="BC112" s="100" t="s">
        <v>761</v>
      </c>
      <c r="BD112" s="158">
        <v>1.154625931</v>
      </c>
      <c r="BE112" s="158">
        <v>1.40400528</v>
      </c>
      <c r="BF112" s="162">
        <v>2109</v>
      </c>
      <c r="BG112" s="162">
        <v>36</v>
      </c>
      <c r="BH112" s="162">
        <v>3082</v>
      </c>
      <c r="BI112" s="162">
        <v>2030</v>
      </c>
      <c r="BJ112" s="162">
        <v>936</v>
      </c>
      <c r="BK112" s="97"/>
      <c r="BL112" s="97"/>
      <c r="BM112" s="97"/>
      <c r="BN112" s="97"/>
    </row>
    <row r="113" spans="1:66" ht="12.75">
      <c r="A113" s="79" t="s">
        <v>672</v>
      </c>
      <c r="B113" s="79" t="s">
        <v>342</v>
      </c>
      <c r="C113" s="79" t="s">
        <v>256</v>
      </c>
      <c r="D113" s="99">
        <v>13824</v>
      </c>
      <c r="E113" s="99">
        <v>2762</v>
      </c>
      <c r="F113" s="99" t="s">
        <v>451</v>
      </c>
      <c r="G113" s="99">
        <v>51</v>
      </c>
      <c r="H113" s="99">
        <v>42</v>
      </c>
      <c r="I113" s="99">
        <v>277</v>
      </c>
      <c r="J113" s="99">
        <v>1449</v>
      </c>
      <c r="K113" s="99">
        <v>100</v>
      </c>
      <c r="L113" s="99">
        <v>2537</v>
      </c>
      <c r="M113" s="99">
        <v>984</v>
      </c>
      <c r="N113" s="99">
        <v>489</v>
      </c>
      <c r="O113" s="99">
        <v>192</v>
      </c>
      <c r="P113" s="159">
        <v>192</v>
      </c>
      <c r="Q113" s="99">
        <v>27</v>
      </c>
      <c r="R113" s="99">
        <v>64</v>
      </c>
      <c r="S113" s="99">
        <v>39</v>
      </c>
      <c r="T113" s="99">
        <v>18</v>
      </c>
      <c r="U113" s="99">
        <v>10</v>
      </c>
      <c r="V113" s="99">
        <v>40</v>
      </c>
      <c r="W113" s="99">
        <v>46</v>
      </c>
      <c r="X113" s="99">
        <v>35</v>
      </c>
      <c r="Y113" s="99">
        <v>130</v>
      </c>
      <c r="Z113" s="99">
        <v>70</v>
      </c>
      <c r="AA113" s="99" t="s">
        <v>761</v>
      </c>
      <c r="AB113" s="99" t="s">
        <v>761</v>
      </c>
      <c r="AC113" s="99" t="s">
        <v>761</v>
      </c>
      <c r="AD113" s="98" t="s">
        <v>427</v>
      </c>
      <c r="AE113" s="100">
        <v>0.1997974537037037</v>
      </c>
      <c r="AF113" s="100">
        <v>0.08</v>
      </c>
      <c r="AG113" s="98">
        <v>368.9236111111111</v>
      </c>
      <c r="AH113" s="98">
        <v>303.81944444444446</v>
      </c>
      <c r="AI113" s="100">
        <v>0.02</v>
      </c>
      <c r="AJ113" s="100">
        <v>0.789646</v>
      </c>
      <c r="AK113" s="100">
        <v>0.675676</v>
      </c>
      <c r="AL113" s="100">
        <v>0.770422</v>
      </c>
      <c r="AM113" s="100">
        <v>0.598904</v>
      </c>
      <c r="AN113" s="100">
        <v>0.666213</v>
      </c>
      <c r="AO113" s="98">
        <v>1388.888888888889</v>
      </c>
      <c r="AP113" s="158">
        <v>0.6832743834999999</v>
      </c>
      <c r="AQ113" s="100">
        <v>0.140625</v>
      </c>
      <c r="AR113" s="100">
        <v>0.421875</v>
      </c>
      <c r="AS113" s="98">
        <v>282.11805555555554</v>
      </c>
      <c r="AT113" s="98">
        <v>130.20833333333334</v>
      </c>
      <c r="AU113" s="98">
        <v>72.33796296296296</v>
      </c>
      <c r="AV113" s="98">
        <v>289.35185185185185</v>
      </c>
      <c r="AW113" s="98">
        <v>332.7546296296296</v>
      </c>
      <c r="AX113" s="98">
        <v>253.18287037037038</v>
      </c>
      <c r="AY113" s="98">
        <v>940.3935185185185</v>
      </c>
      <c r="AZ113" s="98">
        <v>506.36574074074076</v>
      </c>
      <c r="BA113" s="101" t="s">
        <v>761</v>
      </c>
      <c r="BB113" s="101" t="s">
        <v>761</v>
      </c>
      <c r="BC113" s="101" t="s">
        <v>761</v>
      </c>
      <c r="BD113" s="158">
        <v>0.5900399399</v>
      </c>
      <c r="BE113" s="158">
        <v>0.7870578002999999</v>
      </c>
      <c r="BF113" s="162">
        <v>1835</v>
      </c>
      <c r="BG113" s="162">
        <v>148</v>
      </c>
      <c r="BH113" s="162">
        <v>3293</v>
      </c>
      <c r="BI113" s="162">
        <v>1643</v>
      </c>
      <c r="BJ113" s="162">
        <v>734</v>
      </c>
      <c r="BK113" s="97"/>
      <c r="BL113" s="97"/>
      <c r="BM113" s="97"/>
      <c r="BN113" s="97"/>
    </row>
    <row r="114" spans="1:66" ht="12.75">
      <c r="A114" s="79" t="s">
        <v>669</v>
      </c>
      <c r="B114" s="79" t="s">
        <v>339</v>
      </c>
      <c r="C114" s="79" t="s">
        <v>256</v>
      </c>
      <c r="D114" s="99">
        <v>19777</v>
      </c>
      <c r="E114" s="99">
        <v>3363</v>
      </c>
      <c r="F114" s="99" t="s">
        <v>451</v>
      </c>
      <c r="G114" s="99">
        <v>86</v>
      </c>
      <c r="H114" s="99">
        <v>47</v>
      </c>
      <c r="I114" s="99">
        <v>348</v>
      </c>
      <c r="J114" s="99">
        <v>2085</v>
      </c>
      <c r="K114" s="99">
        <v>33</v>
      </c>
      <c r="L114" s="99">
        <v>3959</v>
      </c>
      <c r="M114" s="99">
        <v>1474</v>
      </c>
      <c r="N114" s="99">
        <v>639</v>
      </c>
      <c r="O114" s="99">
        <v>230</v>
      </c>
      <c r="P114" s="159">
        <v>230</v>
      </c>
      <c r="Q114" s="99">
        <v>35</v>
      </c>
      <c r="R114" s="99">
        <v>101</v>
      </c>
      <c r="S114" s="99">
        <v>70</v>
      </c>
      <c r="T114" s="99">
        <v>20</v>
      </c>
      <c r="U114" s="99">
        <v>7</v>
      </c>
      <c r="V114" s="99">
        <v>34</v>
      </c>
      <c r="W114" s="99">
        <v>131</v>
      </c>
      <c r="X114" s="99">
        <v>57</v>
      </c>
      <c r="Y114" s="99">
        <v>180</v>
      </c>
      <c r="Z114" s="99">
        <v>103</v>
      </c>
      <c r="AA114" s="99" t="s">
        <v>761</v>
      </c>
      <c r="AB114" s="99" t="s">
        <v>761</v>
      </c>
      <c r="AC114" s="99" t="s">
        <v>761</v>
      </c>
      <c r="AD114" s="98" t="s">
        <v>427</v>
      </c>
      <c r="AE114" s="100">
        <v>0.17004601304545686</v>
      </c>
      <c r="AF114" s="100">
        <v>0.05</v>
      </c>
      <c r="AG114" s="98">
        <v>434.84856146028216</v>
      </c>
      <c r="AH114" s="98">
        <v>237.64979521666584</v>
      </c>
      <c r="AI114" s="100">
        <v>0.018000000000000002</v>
      </c>
      <c r="AJ114" s="100">
        <v>0.767673</v>
      </c>
      <c r="AK114" s="100">
        <v>0.804878</v>
      </c>
      <c r="AL114" s="100">
        <v>0.833298</v>
      </c>
      <c r="AM114" s="100">
        <v>0.570433</v>
      </c>
      <c r="AN114" s="100">
        <v>0.635821</v>
      </c>
      <c r="AO114" s="98">
        <v>1162.967082975173</v>
      </c>
      <c r="AP114" s="158">
        <v>0.5953422546</v>
      </c>
      <c r="AQ114" s="100">
        <v>0.15217391304347827</v>
      </c>
      <c r="AR114" s="100">
        <v>0.3465346534653465</v>
      </c>
      <c r="AS114" s="98">
        <v>353.9465035141831</v>
      </c>
      <c r="AT114" s="98">
        <v>101.12757243262375</v>
      </c>
      <c r="AU114" s="98">
        <v>35.39465035141831</v>
      </c>
      <c r="AV114" s="98">
        <v>171.91687313546038</v>
      </c>
      <c r="AW114" s="98">
        <v>662.3855994336856</v>
      </c>
      <c r="AX114" s="98">
        <v>288.2135814329777</v>
      </c>
      <c r="AY114" s="98">
        <v>910.1481518936138</v>
      </c>
      <c r="AZ114" s="98">
        <v>520.8069980280123</v>
      </c>
      <c r="BA114" s="100" t="s">
        <v>761</v>
      </c>
      <c r="BB114" s="100" t="s">
        <v>761</v>
      </c>
      <c r="BC114" s="100" t="s">
        <v>761</v>
      </c>
      <c r="BD114" s="158">
        <v>0.5208826828</v>
      </c>
      <c r="BE114" s="158">
        <v>0.6774591827</v>
      </c>
      <c r="BF114" s="162">
        <v>2716</v>
      </c>
      <c r="BG114" s="162">
        <v>41</v>
      </c>
      <c r="BH114" s="162">
        <v>4751</v>
      </c>
      <c r="BI114" s="162">
        <v>2584</v>
      </c>
      <c r="BJ114" s="162">
        <v>1005</v>
      </c>
      <c r="BK114" s="97"/>
      <c r="BL114" s="97"/>
      <c r="BM114" s="97"/>
      <c r="BN114" s="97"/>
    </row>
    <row r="115" spans="1:66" ht="12.75">
      <c r="A115" s="79" t="s">
        <v>692</v>
      </c>
      <c r="B115" s="79" t="s">
        <v>362</v>
      </c>
      <c r="C115" s="79" t="s">
        <v>256</v>
      </c>
      <c r="D115" s="99">
        <v>13018</v>
      </c>
      <c r="E115" s="99">
        <v>2417</v>
      </c>
      <c r="F115" s="99" t="s">
        <v>449</v>
      </c>
      <c r="G115" s="99">
        <v>70</v>
      </c>
      <c r="H115" s="99">
        <v>32</v>
      </c>
      <c r="I115" s="99">
        <v>207</v>
      </c>
      <c r="J115" s="99">
        <v>1171</v>
      </c>
      <c r="K115" s="99">
        <v>8</v>
      </c>
      <c r="L115" s="99">
        <v>2446</v>
      </c>
      <c r="M115" s="99">
        <v>903</v>
      </c>
      <c r="N115" s="99">
        <v>402</v>
      </c>
      <c r="O115" s="99">
        <v>236</v>
      </c>
      <c r="P115" s="159">
        <v>236</v>
      </c>
      <c r="Q115" s="99">
        <v>43</v>
      </c>
      <c r="R115" s="99">
        <v>77</v>
      </c>
      <c r="S115" s="99">
        <v>60</v>
      </c>
      <c r="T115" s="99">
        <v>18</v>
      </c>
      <c r="U115" s="99">
        <v>9</v>
      </c>
      <c r="V115" s="99">
        <v>44</v>
      </c>
      <c r="W115" s="99">
        <v>116</v>
      </c>
      <c r="X115" s="99">
        <v>42</v>
      </c>
      <c r="Y115" s="99">
        <v>174</v>
      </c>
      <c r="Z115" s="99">
        <v>83</v>
      </c>
      <c r="AA115" s="99" t="s">
        <v>761</v>
      </c>
      <c r="AB115" s="99" t="s">
        <v>761</v>
      </c>
      <c r="AC115" s="99" t="s">
        <v>761</v>
      </c>
      <c r="AD115" s="98" t="s">
        <v>427</v>
      </c>
      <c r="AE115" s="100">
        <v>0.18566600092180058</v>
      </c>
      <c r="AF115" s="100">
        <v>0.09</v>
      </c>
      <c r="AG115" s="98">
        <v>537.7170072207713</v>
      </c>
      <c r="AH115" s="98">
        <v>245.8134890152097</v>
      </c>
      <c r="AI115" s="100">
        <v>0.016</v>
      </c>
      <c r="AJ115" s="100">
        <v>0.720615</v>
      </c>
      <c r="AK115" s="100">
        <v>0.421053</v>
      </c>
      <c r="AL115" s="100">
        <v>0.78122</v>
      </c>
      <c r="AM115" s="100">
        <v>0.599602</v>
      </c>
      <c r="AN115" s="100">
        <v>0.645265</v>
      </c>
      <c r="AO115" s="98">
        <v>1812.8744814871716</v>
      </c>
      <c r="AP115" s="158">
        <v>0.9084838867</v>
      </c>
      <c r="AQ115" s="100">
        <v>0.18220338983050846</v>
      </c>
      <c r="AR115" s="100">
        <v>0.5584415584415584</v>
      </c>
      <c r="AS115" s="98">
        <v>460.9002919035182</v>
      </c>
      <c r="AT115" s="98">
        <v>138.27008757105546</v>
      </c>
      <c r="AU115" s="98">
        <v>69.13504378552773</v>
      </c>
      <c r="AV115" s="98">
        <v>337.99354739591337</v>
      </c>
      <c r="AW115" s="98">
        <v>891.0738976801352</v>
      </c>
      <c r="AX115" s="98">
        <v>322.63020433246277</v>
      </c>
      <c r="AY115" s="98">
        <v>1336.6108465202028</v>
      </c>
      <c r="AZ115" s="98">
        <v>637.5787371332002</v>
      </c>
      <c r="BA115" s="100" t="s">
        <v>761</v>
      </c>
      <c r="BB115" s="100" t="s">
        <v>761</v>
      </c>
      <c r="BC115" s="100" t="s">
        <v>761</v>
      </c>
      <c r="BD115" s="158">
        <v>0.7962650299</v>
      </c>
      <c r="BE115" s="158">
        <v>1.032087631</v>
      </c>
      <c r="BF115" s="162">
        <v>1625</v>
      </c>
      <c r="BG115" s="162">
        <v>19</v>
      </c>
      <c r="BH115" s="162">
        <v>3131</v>
      </c>
      <c r="BI115" s="162">
        <v>1506</v>
      </c>
      <c r="BJ115" s="162">
        <v>623</v>
      </c>
      <c r="BK115" s="97"/>
      <c r="BL115" s="97"/>
      <c r="BM115" s="97"/>
      <c r="BN115" s="97"/>
    </row>
    <row r="116" spans="1:66" ht="12.75">
      <c r="A116" s="79" t="s">
        <v>623</v>
      </c>
      <c r="B116" s="79" t="s">
        <v>292</v>
      </c>
      <c r="C116" s="79" t="s">
        <v>256</v>
      </c>
      <c r="D116" s="99">
        <v>13900</v>
      </c>
      <c r="E116" s="99">
        <v>2510</v>
      </c>
      <c r="F116" s="99" t="s">
        <v>451</v>
      </c>
      <c r="G116" s="99">
        <v>57</v>
      </c>
      <c r="H116" s="99">
        <v>42</v>
      </c>
      <c r="I116" s="99">
        <v>299</v>
      </c>
      <c r="J116" s="99">
        <v>1368</v>
      </c>
      <c r="K116" s="99">
        <v>12</v>
      </c>
      <c r="L116" s="99">
        <v>2577</v>
      </c>
      <c r="M116" s="99">
        <v>983</v>
      </c>
      <c r="N116" s="99">
        <v>457</v>
      </c>
      <c r="O116" s="99">
        <v>293</v>
      </c>
      <c r="P116" s="159">
        <v>293</v>
      </c>
      <c r="Q116" s="99">
        <v>35</v>
      </c>
      <c r="R116" s="99">
        <v>92</v>
      </c>
      <c r="S116" s="99">
        <v>62</v>
      </c>
      <c r="T116" s="99">
        <v>44</v>
      </c>
      <c r="U116" s="99">
        <v>20</v>
      </c>
      <c r="V116" s="99">
        <v>67</v>
      </c>
      <c r="W116" s="99">
        <v>80</v>
      </c>
      <c r="X116" s="99">
        <v>64</v>
      </c>
      <c r="Y116" s="99">
        <v>166</v>
      </c>
      <c r="Z116" s="99">
        <v>120</v>
      </c>
      <c r="AA116" s="99" t="s">
        <v>761</v>
      </c>
      <c r="AB116" s="99" t="s">
        <v>761</v>
      </c>
      <c r="AC116" s="99" t="s">
        <v>761</v>
      </c>
      <c r="AD116" s="98" t="s">
        <v>427</v>
      </c>
      <c r="AE116" s="100">
        <v>0.18057553956834532</v>
      </c>
      <c r="AF116" s="100">
        <v>0.08</v>
      </c>
      <c r="AG116" s="98">
        <v>410.0719424460432</v>
      </c>
      <c r="AH116" s="98">
        <v>302.158273381295</v>
      </c>
      <c r="AI116" s="100">
        <v>0.022000000000000002</v>
      </c>
      <c r="AJ116" s="100">
        <v>0.777273</v>
      </c>
      <c r="AK116" s="100">
        <v>0.6</v>
      </c>
      <c r="AL116" s="100">
        <v>0.760401</v>
      </c>
      <c r="AM116" s="100">
        <v>0.618628</v>
      </c>
      <c r="AN116" s="100">
        <v>0.669107</v>
      </c>
      <c r="AO116" s="98">
        <v>2107.9136690647483</v>
      </c>
      <c r="AP116" s="158">
        <v>1.081159439</v>
      </c>
      <c r="AQ116" s="100">
        <v>0.11945392491467577</v>
      </c>
      <c r="AR116" s="100">
        <v>0.3804347826086957</v>
      </c>
      <c r="AS116" s="98">
        <v>446.0431654676259</v>
      </c>
      <c r="AT116" s="98">
        <v>316.54676258992805</v>
      </c>
      <c r="AU116" s="98">
        <v>143.88489208633092</v>
      </c>
      <c r="AV116" s="98">
        <v>482.0143884892086</v>
      </c>
      <c r="AW116" s="98">
        <v>575.5395683453237</v>
      </c>
      <c r="AX116" s="98">
        <v>460.431654676259</v>
      </c>
      <c r="AY116" s="98">
        <v>1194.2446043165467</v>
      </c>
      <c r="AZ116" s="98">
        <v>863.3093525179856</v>
      </c>
      <c r="BA116" s="100" t="s">
        <v>761</v>
      </c>
      <c r="BB116" s="100" t="s">
        <v>761</v>
      </c>
      <c r="BC116" s="100" t="s">
        <v>761</v>
      </c>
      <c r="BD116" s="158">
        <v>0.9608953094</v>
      </c>
      <c r="BE116" s="158">
        <v>1.2123128509999999</v>
      </c>
      <c r="BF116" s="162">
        <v>1760</v>
      </c>
      <c r="BG116" s="162">
        <v>20</v>
      </c>
      <c r="BH116" s="162">
        <v>3389</v>
      </c>
      <c r="BI116" s="162">
        <v>1589</v>
      </c>
      <c r="BJ116" s="162">
        <v>683</v>
      </c>
      <c r="BK116" s="97"/>
      <c r="BL116" s="97"/>
      <c r="BM116" s="97"/>
      <c r="BN116" s="97"/>
    </row>
    <row r="117" spans="1:66" ht="12.75">
      <c r="A117" s="79" t="s">
        <v>615</v>
      </c>
      <c r="B117" s="79" t="s">
        <v>284</v>
      </c>
      <c r="C117" s="79" t="s">
        <v>256</v>
      </c>
      <c r="D117" s="99">
        <v>13158</v>
      </c>
      <c r="E117" s="99">
        <v>3815</v>
      </c>
      <c r="F117" s="99" t="s">
        <v>449</v>
      </c>
      <c r="G117" s="99">
        <v>97</v>
      </c>
      <c r="H117" s="99">
        <v>44</v>
      </c>
      <c r="I117" s="99">
        <v>119</v>
      </c>
      <c r="J117" s="99">
        <v>1350</v>
      </c>
      <c r="K117" s="99">
        <v>26</v>
      </c>
      <c r="L117" s="99">
        <v>2238</v>
      </c>
      <c r="M117" s="99">
        <v>1195</v>
      </c>
      <c r="N117" s="99">
        <v>531</v>
      </c>
      <c r="O117" s="99">
        <v>213</v>
      </c>
      <c r="P117" s="159">
        <v>213</v>
      </c>
      <c r="Q117" s="99">
        <v>30</v>
      </c>
      <c r="R117" s="99">
        <v>74</v>
      </c>
      <c r="S117" s="99">
        <v>32</v>
      </c>
      <c r="T117" s="99">
        <v>43</v>
      </c>
      <c r="U117" s="99" t="s">
        <v>761</v>
      </c>
      <c r="V117" s="99">
        <v>63</v>
      </c>
      <c r="W117" s="99">
        <v>133</v>
      </c>
      <c r="X117" s="99">
        <v>53</v>
      </c>
      <c r="Y117" s="99">
        <v>225</v>
      </c>
      <c r="Z117" s="99">
        <v>117</v>
      </c>
      <c r="AA117" s="99" t="s">
        <v>761</v>
      </c>
      <c r="AB117" s="99" t="s">
        <v>761</v>
      </c>
      <c r="AC117" s="99" t="s">
        <v>761</v>
      </c>
      <c r="AD117" s="98" t="s">
        <v>427</v>
      </c>
      <c r="AE117" s="100">
        <v>0.289937680498556</v>
      </c>
      <c r="AF117" s="100">
        <v>0.1</v>
      </c>
      <c r="AG117" s="98">
        <v>737.1941024471804</v>
      </c>
      <c r="AH117" s="98">
        <v>334.3973248214014</v>
      </c>
      <c r="AI117" s="100">
        <v>0.009000000000000001</v>
      </c>
      <c r="AJ117" s="100">
        <v>0.706806</v>
      </c>
      <c r="AK117" s="100">
        <v>0.464286</v>
      </c>
      <c r="AL117" s="100">
        <v>0.793899</v>
      </c>
      <c r="AM117" s="100">
        <v>0.61345</v>
      </c>
      <c r="AN117" s="100">
        <v>0.655556</v>
      </c>
      <c r="AO117" s="98">
        <v>1618.7870497036024</v>
      </c>
      <c r="AP117" s="158">
        <v>0.6606393433</v>
      </c>
      <c r="AQ117" s="100">
        <v>0.14084507042253522</v>
      </c>
      <c r="AR117" s="100">
        <v>0.40540540540540543</v>
      </c>
      <c r="AS117" s="98">
        <v>243.19805441556468</v>
      </c>
      <c r="AT117" s="98">
        <v>326.797385620915</v>
      </c>
      <c r="AU117" s="98" t="s">
        <v>761</v>
      </c>
      <c r="AV117" s="98">
        <v>478.79616963064296</v>
      </c>
      <c r="AW117" s="98">
        <v>1010.7919136646907</v>
      </c>
      <c r="AX117" s="98">
        <v>402.796777625779</v>
      </c>
      <c r="AY117" s="98">
        <v>1709.986320109439</v>
      </c>
      <c r="AZ117" s="98">
        <v>889.1928864569084</v>
      </c>
      <c r="BA117" s="100" t="s">
        <v>761</v>
      </c>
      <c r="BB117" s="100" t="s">
        <v>761</v>
      </c>
      <c r="BC117" s="100" t="s">
        <v>761</v>
      </c>
      <c r="BD117" s="158">
        <v>0.5748922729</v>
      </c>
      <c r="BE117" s="158">
        <v>0.755569458</v>
      </c>
      <c r="BF117" s="162">
        <v>1910</v>
      </c>
      <c r="BG117" s="162">
        <v>56</v>
      </c>
      <c r="BH117" s="162">
        <v>2819</v>
      </c>
      <c r="BI117" s="162">
        <v>1948</v>
      </c>
      <c r="BJ117" s="162">
        <v>810</v>
      </c>
      <c r="BK117" s="97"/>
      <c r="BL117" s="97"/>
      <c r="BM117" s="97"/>
      <c r="BN117" s="97"/>
    </row>
    <row r="118" spans="1:66" ht="12.75">
      <c r="A118" s="79" t="s">
        <v>662</v>
      </c>
      <c r="B118" s="79" t="s">
        <v>332</v>
      </c>
      <c r="C118" s="79" t="s">
        <v>256</v>
      </c>
      <c r="D118" s="99">
        <v>5505</v>
      </c>
      <c r="E118" s="99">
        <v>629</v>
      </c>
      <c r="F118" s="99" t="s">
        <v>450</v>
      </c>
      <c r="G118" s="99">
        <v>13</v>
      </c>
      <c r="H118" s="99">
        <v>15</v>
      </c>
      <c r="I118" s="99">
        <v>35</v>
      </c>
      <c r="J118" s="99">
        <v>363</v>
      </c>
      <c r="K118" s="99">
        <v>7</v>
      </c>
      <c r="L118" s="99">
        <v>947</v>
      </c>
      <c r="M118" s="99">
        <v>264</v>
      </c>
      <c r="N118" s="99">
        <v>131</v>
      </c>
      <c r="O118" s="99">
        <v>50</v>
      </c>
      <c r="P118" s="159">
        <v>50</v>
      </c>
      <c r="Q118" s="99">
        <v>6</v>
      </c>
      <c r="R118" s="99">
        <v>25</v>
      </c>
      <c r="S118" s="99">
        <v>15</v>
      </c>
      <c r="T118" s="99" t="s">
        <v>761</v>
      </c>
      <c r="U118" s="99" t="s">
        <v>761</v>
      </c>
      <c r="V118" s="99" t="s">
        <v>761</v>
      </c>
      <c r="W118" s="99">
        <v>25</v>
      </c>
      <c r="X118" s="99">
        <v>16</v>
      </c>
      <c r="Y118" s="99">
        <v>60</v>
      </c>
      <c r="Z118" s="99">
        <v>23</v>
      </c>
      <c r="AA118" s="99" t="s">
        <v>761</v>
      </c>
      <c r="AB118" s="99" t="s">
        <v>761</v>
      </c>
      <c r="AC118" s="99" t="s">
        <v>761</v>
      </c>
      <c r="AD118" s="98" t="s">
        <v>427</v>
      </c>
      <c r="AE118" s="100">
        <v>0.1142597638510445</v>
      </c>
      <c r="AF118" s="100">
        <v>0.14</v>
      </c>
      <c r="AG118" s="98">
        <v>236.14895549500454</v>
      </c>
      <c r="AH118" s="98">
        <v>272.47956403269757</v>
      </c>
      <c r="AI118" s="100">
        <v>0.006</v>
      </c>
      <c r="AJ118" s="100">
        <v>0.640212</v>
      </c>
      <c r="AK118" s="100">
        <v>0.538462</v>
      </c>
      <c r="AL118" s="100">
        <v>0.715797</v>
      </c>
      <c r="AM118" s="100">
        <v>0.413793</v>
      </c>
      <c r="AN118" s="100">
        <v>0.49434</v>
      </c>
      <c r="AO118" s="98">
        <v>908.2652134423251</v>
      </c>
      <c r="AP118" s="158">
        <v>0.5970808029</v>
      </c>
      <c r="AQ118" s="100">
        <v>0.12</v>
      </c>
      <c r="AR118" s="100">
        <v>0.24</v>
      </c>
      <c r="AS118" s="98">
        <v>272.47956403269757</v>
      </c>
      <c r="AT118" s="98" t="s">
        <v>761</v>
      </c>
      <c r="AU118" s="98" t="s">
        <v>761</v>
      </c>
      <c r="AV118" s="98" t="s">
        <v>761</v>
      </c>
      <c r="AW118" s="98">
        <v>454.1326067211626</v>
      </c>
      <c r="AX118" s="98">
        <v>290.6448683015441</v>
      </c>
      <c r="AY118" s="98">
        <v>1089.9182561307903</v>
      </c>
      <c r="AZ118" s="98">
        <v>417.80199818346955</v>
      </c>
      <c r="BA118" s="100" t="s">
        <v>761</v>
      </c>
      <c r="BB118" s="100" t="s">
        <v>761</v>
      </c>
      <c r="BC118" s="100" t="s">
        <v>761</v>
      </c>
      <c r="BD118" s="158">
        <v>0.4431648636</v>
      </c>
      <c r="BE118" s="158">
        <v>0.78717659</v>
      </c>
      <c r="BF118" s="162">
        <v>567</v>
      </c>
      <c r="BG118" s="162">
        <v>13</v>
      </c>
      <c r="BH118" s="162">
        <v>1323</v>
      </c>
      <c r="BI118" s="162">
        <v>638</v>
      </c>
      <c r="BJ118" s="162">
        <v>265</v>
      </c>
      <c r="BK118" s="97"/>
      <c r="BL118" s="97"/>
      <c r="BM118" s="97"/>
      <c r="BN118" s="97"/>
    </row>
    <row r="119" spans="1:66" ht="12.75">
      <c r="A119" s="79" t="s">
        <v>697</v>
      </c>
      <c r="B119" s="79" t="s">
        <v>369</v>
      </c>
      <c r="C119" s="79" t="s">
        <v>256</v>
      </c>
      <c r="D119" s="99">
        <v>8552</v>
      </c>
      <c r="E119" s="99">
        <v>1197</v>
      </c>
      <c r="F119" s="99" t="s">
        <v>449</v>
      </c>
      <c r="G119" s="99">
        <v>27</v>
      </c>
      <c r="H119" s="99">
        <v>19</v>
      </c>
      <c r="I119" s="99">
        <v>75</v>
      </c>
      <c r="J119" s="99">
        <v>712</v>
      </c>
      <c r="K119" s="99">
        <v>6</v>
      </c>
      <c r="L119" s="99">
        <v>1655</v>
      </c>
      <c r="M119" s="99">
        <v>460</v>
      </c>
      <c r="N119" s="99">
        <v>219</v>
      </c>
      <c r="O119" s="99">
        <v>66</v>
      </c>
      <c r="P119" s="159">
        <v>66</v>
      </c>
      <c r="Q119" s="99">
        <v>8</v>
      </c>
      <c r="R119" s="99">
        <v>30</v>
      </c>
      <c r="S119" s="99">
        <v>22</v>
      </c>
      <c r="T119" s="99">
        <v>11</v>
      </c>
      <c r="U119" s="99" t="s">
        <v>761</v>
      </c>
      <c r="V119" s="99">
        <v>11</v>
      </c>
      <c r="W119" s="99">
        <v>51</v>
      </c>
      <c r="X119" s="99">
        <v>28</v>
      </c>
      <c r="Y119" s="99">
        <v>102</v>
      </c>
      <c r="Z119" s="99">
        <v>49</v>
      </c>
      <c r="AA119" s="99" t="s">
        <v>761</v>
      </c>
      <c r="AB119" s="99" t="s">
        <v>761</v>
      </c>
      <c r="AC119" s="99" t="s">
        <v>761</v>
      </c>
      <c r="AD119" s="98" t="s">
        <v>427</v>
      </c>
      <c r="AE119" s="100">
        <v>0.13996725912067354</v>
      </c>
      <c r="AF119" s="100">
        <v>0.1</v>
      </c>
      <c r="AG119" s="98">
        <v>315.7156220767072</v>
      </c>
      <c r="AH119" s="98">
        <v>222.17025257249767</v>
      </c>
      <c r="AI119" s="100">
        <v>0.009000000000000001</v>
      </c>
      <c r="AJ119" s="100">
        <v>0.729508</v>
      </c>
      <c r="AK119" s="100">
        <v>0.5</v>
      </c>
      <c r="AL119" s="100">
        <v>0.786971</v>
      </c>
      <c r="AM119" s="100">
        <v>0.494092</v>
      </c>
      <c r="AN119" s="100">
        <v>0.561538</v>
      </c>
      <c r="AO119" s="98">
        <v>771.7492984097287</v>
      </c>
      <c r="AP119" s="158">
        <v>0.4403300095</v>
      </c>
      <c r="AQ119" s="100">
        <v>0.12121212121212122</v>
      </c>
      <c r="AR119" s="100">
        <v>0.26666666666666666</v>
      </c>
      <c r="AS119" s="98">
        <v>257.2497661365762</v>
      </c>
      <c r="AT119" s="98">
        <v>128.6248830682881</v>
      </c>
      <c r="AU119" s="98" t="s">
        <v>761</v>
      </c>
      <c r="AV119" s="98">
        <v>128.6248830682881</v>
      </c>
      <c r="AW119" s="98">
        <v>596.3517305893358</v>
      </c>
      <c r="AX119" s="98">
        <v>327.4087932647334</v>
      </c>
      <c r="AY119" s="98">
        <v>1192.7034611786717</v>
      </c>
      <c r="AZ119" s="98">
        <v>572.9653882132834</v>
      </c>
      <c r="BA119" s="100" t="s">
        <v>761</v>
      </c>
      <c r="BB119" s="100" t="s">
        <v>761</v>
      </c>
      <c r="BC119" s="100" t="s">
        <v>761</v>
      </c>
      <c r="BD119" s="158">
        <v>0.3405512238</v>
      </c>
      <c r="BE119" s="158">
        <v>0.5602077484</v>
      </c>
      <c r="BF119" s="162">
        <v>976</v>
      </c>
      <c r="BG119" s="162">
        <v>12</v>
      </c>
      <c r="BH119" s="162">
        <v>2103</v>
      </c>
      <c r="BI119" s="162">
        <v>931</v>
      </c>
      <c r="BJ119" s="162">
        <v>390</v>
      </c>
      <c r="BK119" s="97"/>
      <c r="BL119" s="97"/>
      <c r="BM119" s="97"/>
      <c r="BN119" s="97"/>
    </row>
    <row r="120" spans="1:66" ht="12.75">
      <c r="A120" s="79" t="s">
        <v>618</v>
      </c>
      <c r="B120" s="79" t="s">
        <v>287</v>
      </c>
      <c r="C120" s="79" t="s">
        <v>256</v>
      </c>
      <c r="D120" s="99">
        <v>15143</v>
      </c>
      <c r="E120" s="99">
        <v>2931</v>
      </c>
      <c r="F120" s="99" t="s">
        <v>450</v>
      </c>
      <c r="G120" s="99">
        <v>77</v>
      </c>
      <c r="H120" s="99">
        <v>50</v>
      </c>
      <c r="I120" s="99">
        <v>275</v>
      </c>
      <c r="J120" s="99">
        <v>1473</v>
      </c>
      <c r="K120" s="99">
        <v>1443</v>
      </c>
      <c r="L120" s="99">
        <v>2735</v>
      </c>
      <c r="M120" s="99">
        <v>1063</v>
      </c>
      <c r="N120" s="99">
        <v>519</v>
      </c>
      <c r="O120" s="99">
        <v>474</v>
      </c>
      <c r="P120" s="159">
        <v>474</v>
      </c>
      <c r="Q120" s="99">
        <v>43</v>
      </c>
      <c r="R120" s="99">
        <v>80</v>
      </c>
      <c r="S120" s="99">
        <v>90</v>
      </c>
      <c r="T120" s="99">
        <v>84</v>
      </c>
      <c r="U120" s="99">
        <v>11</v>
      </c>
      <c r="V120" s="99">
        <v>79</v>
      </c>
      <c r="W120" s="99">
        <v>62</v>
      </c>
      <c r="X120" s="99">
        <v>40</v>
      </c>
      <c r="Y120" s="99">
        <v>190</v>
      </c>
      <c r="Z120" s="99">
        <v>127</v>
      </c>
      <c r="AA120" s="99" t="s">
        <v>761</v>
      </c>
      <c r="AB120" s="99" t="s">
        <v>761</v>
      </c>
      <c r="AC120" s="99" t="s">
        <v>761</v>
      </c>
      <c r="AD120" s="98" t="s">
        <v>427</v>
      </c>
      <c r="AE120" s="100">
        <v>0.19355477778511523</v>
      </c>
      <c r="AF120" s="100">
        <v>0.16</v>
      </c>
      <c r="AG120" s="98">
        <v>508.4857690021792</v>
      </c>
      <c r="AH120" s="98">
        <v>330.18556428712935</v>
      </c>
      <c r="AI120" s="100">
        <v>0.018000000000000002</v>
      </c>
      <c r="AJ120" s="100">
        <v>0.737606</v>
      </c>
      <c r="AK120" s="100">
        <v>0.757878</v>
      </c>
      <c r="AL120" s="100">
        <v>0.761202</v>
      </c>
      <c r="AM120" s="100">
        <v>0.596186</v>
      </c>
      <c r="AN120" s="100">
        <v>0.6337</v>
      </c>
      <c r="AO120" s="98">
        <v>3130.1591494419863</v>
      </c>
      <c r="AP120" s="158">
        <v>1.552727051</v>
      </c>
      <c r="AQ120" s="100">
        <v>0.09071729957805907</v>
      </c>
      <c r="AR120" s="100">
        <v>0.5375</v>
      </c>
      <c r="AS120" s="98">
        <v>594.3340157168328</v>
      </c>
      <c r="AT120" s="98">
        <v>554.7117480023774</v>
      </c>
      <c r="AU120" s="98">
        <v>72.64082414316846</v>
      </c>
      <c r="AV120" s="98">
        <v>521.6931915736644</v>
      </c>
      <c r="AW120" s="98">
        <v>409.4300997160404</v>
      </c>
      <c r="AX120" s="98">
        <v>264.14845142970347</v>
      </c>
      <c r="AY120" s="98">
        <v>1254.7051442910915</v>
      </c>
      <c r="AZ120" s="98">
        <v>838.6713332893086</v>
      </c>
      <c r="BA120" s="100" t="s">
        <v>761</v>
      </c>
      <c r="BB120" s="100" t="s">
        <v>761</v>
      </c>
      <c r="BC120" s="100" t="s">
        <v>761</v>
      </c>
      <c r="BD120" s="158">
        <v>1.416069641</v>
      </c>
      <c r="BE120" s="158">
        <v>1.6990115359999998</v>
      </c>
      <c r="BF120" s="162">
        <v>1997</v>
      </c>
      <c r="BG120" s="162">
        <v>1904</v>
      </c>
      <c r="BH120" s="162">
        <v>3593</v>
      </c>
      <c r="BI120" s="162">
        <v>1783</v>
      </c>
      <c r="BJ120" s="162">
        <v>819</v>
      </c>
      <c r="BK120" s="97"/>
      <c r="BL120" s="97"/>
      <c r="BM120" s="97"/>
      <c r="BN120" s="97"/>
    </row>
    <row r="121" spans="1:66" ht="12.75">
      <c r="A121" s="79" t="s">
        <v>721</v>
      </c>
      <c r="B121" s="79" t="s">
        <v>393</v>
      </c>
      <c r="C121" s="79" t="s">
        <v>256</v>
      </c>
      <c r="D121" s="99">
        <v>7133</v>
      </c>
      <c r="E121" s="99">
        <v>1415</v>
      </c>
      <c r="F121" s="99" t="s">
        <v>451</v>
      </c>
      <c r="G121" s="99">
        <v>33</v>
      </c>
      <c r="H121" s="99">
        <v>31</v>
      </c>
      <c r="I121" s="99">
        <v>75</v>
      </c>
      <c r="J121" s="99">
        <v>738</v>
      </c>
      <c r="K121" s="99">
        <v>689</v>
      </c>
      <c r="L121" s="99">
        <v>1425</v>
      </c>
      <c r="M121" s="99">
        <v>531</v>
      </c>
      <c r="N121" s="99">
        <v>237</v>
      </c>
      <c r="O121" s="99">
        <v>182</v>
      </c>
      <c r="P121" s="159">
        <v>182</v>
      </c>
      <c r="Q121" s="99">
        <v>13</v>
      </c>
      <c r="R121" s="99">
        <v>44</v>
      </c>
      <c r="S121" s="99">
        <v>34</v>
      </c>
      <c r="T121" s="99">
        <v>31</v>
      </c>
      <c r="U121" s="99">
        <v>8</v>
      </c>
      <c r="V121" s="99">
        <v>33</v>
      </c>
      <c r="W121" s="99">
        <v>38</v>
      </c>
      <c r="X121" s="99">
        <v>33</v>
      </c>
      <c r="Y121" s="99">
        <v>83</v>
      </c>
      <c r="Z121" s="99">
        <v>54</v>
      </c>
      <c r="AA121" s="99" t="s">
        <v>761</v>
      </c>
      <c r="AB121" s="99" t="s">
        <v>761</v>
      </c>
      <c r="AC121" s="99" t="s">
        <v>761</v>
      </c>
      <c r="AD121" s="98" t="s">
        <v>427</v>
      </c>
      <c r="AE121" s="100">
        <v>0.19837375578298053</v>
      </c>
      <c r="AF121" s="100">
        <v>0.05</v>
      </c>
      <c r="AG121" s="98">
        <v>462.6384410486471</v>
      </c>
      <c r="AH121" s="98">
        <v>434.5997476517594</v>
      </c>
      <c r="AI121" s="100">
        <v>0.011000000000000001</v>
      </c>
      <c r="AJ121" s="100">
        <v>0.80744</v>
      </c>
      <c r="AK121" s="100">
        <v>0.795612</v>
      </c>
      <c r="AL121" s="100">
        <v>0.824176</v>
      </c>
      <c r="AM121" s="100">
        <v>0.630641</v>
      </c>
      <c r="AN121" s="100">
        <v>0.731481</v>
      </c>
      <c r="AO121" s="98">
        <v>2551.521099116781</v>
      </c>
      <c r="AP121" s="158">
        <v>1.260639038</v>
      </c>
      <c r="AQ121" s="100">
        <v>0.07142857142857142</v>
      </c>
      <c r="AR121" s="100">
        <v>0.29545454545454547</v>
      </c>
      <c r="AS121" s="98">
        <v>476.657787747091</v>
      </c>
      <c r="AT121" s="98">
        <v>434.5997476517594</v>
      </c>
      <c r="AU121" s="98">
        <v>112.15477358755082</v>
      </c>
      <c r="AV121" s="98">
        <v>462.6384410486471</v>
      </c>
      <c r="AW121" s="98">
        <v>532.7351745408664</v>
      </c>
      <c r="AX121" s="98">
        <v>462.6384410486471</v>
      </c>
      <c r="AY121" s="98">
        <v>1163.6057759708397</v>
      </c>
      <c r="AZ121" s="98">
        <v>757.0447217159681</v>
      </c>
      <c r="BA121" s="100" t="s">
        <v>761</v>
      </c>
      <c r="BB121" s="100" t="s">
        <v>761</v>
      </c>
      <c r="BC121" s="100" t="s">
        <v>761</v>
      </c>
      <c r="BD121" s="158">
        <v>1.0841367339999999</v>
      </c>
      <c r="BE121" s="158">
        <v>1.457686462</v>
      </c>
      <c r="BF121" s="162">
        <v>914</v>
      </c>
      <c r="BG121" s="162">
        <v>866</v>
      </c>
      <c r="BH121" s="162">
        <v>1729</v>
      </c>
      <c r="BI121" s="162">
        <v>842</v>
      </c>
      <c r="BJ121" s="162">
        <v>324</v>
      </c>
      <c r="BK121" s="97"/>
      <c r="BL121" s="97"/>
      <c r="BM121" s="97"/>
      <c r="BN121" s="97"/>
    </row>
    <row r="122" spans="1:66" ht="12.75">
      <c r="A122" s="79" t="s">
        <v>634</v>
      </c>
      <c r="B122" s="79" t="s">
        <v>303</v>
      </c>
      <c r="C122" s="79" t="s">
        <v>256</v>
      </c>
      <c r="D122" s="99">
        <v>3980</v>
      </c>
      <c r="E122" s="99">
        <v>660</v>
      </c>
      <c r="F122" s="99" t="s">
        <v>447</v>
      </c>
      <c r="G122" s="99">
        <v>18</v>
      </c>
      <c r="H122" s="99">
        <v>11</v>
      </c>
      <c r="I122" s="99">
        <v>70</v>
      </c>
      <c r="J122" s="99">
        <v>324</v>
      </c>
      <c r="K122" s="99">
        <v>308</v>
      </c>
      <c r="L122" s="99">
        <v>720</v>
      </c>
      <c r="M122" s="99">
        <v>207</v>
      </c>
      <c r="N122" s="99">
        <v>107</v>
      </c>
      <c r="O122" s="99">
        <v>90</v>
      </c>
      <c r="P122" s="159">
        <v>90</v>
      </c>
      <c r="Q122" s="99">
        <v>22</v>
      </c>
      <c r="R122" s="99">
        <v>29</v>
      </c>
      <c r="S122" s="99">
        <v>20</v>
      </c>
      <c r="T122" s="99">
        <v>16</v>
      </c>
      <c r="U122" s="99">
        <v>7</v>
      </c>
      <c r="V122" s="99">
        <v>11</v>
      </c>
      <c r="W122" s="99">
        <v>13</v>
      </c>
      <c r="X122" s="99" t="s">
        <v>761</v>
      </c>
      <c r="Y122" s="99">
        <v>44</v>
      </c>
      <c r="Z122" s="99">
        <v>24</v>
      </c>
      <c r="AA122" s="99" t="s">
        <v>761</v>
      </c>
      <c r="AB122" s="99" t="s">
        <v>761</v>
      </c>
      <c r="AC122" s="99" t="s">
        <v>761</v>
      </c>
      <c r="AD122" s="98" t="s">
        <v>427</v>
      </c>
      <c r="AE122" s="100">
        <v>0.1658291457286432</v>
      </c>
      <c r="AF122" s="100">
        <v>0.23</v>
      </c>
      <c r="AG122" s="98">
        <v>452.2613065326633</v>
      </c>
      <c r="AH122" s="98">
        <v>276.3819095477387</v>
      </c>
      <c r="AI122" s="100">
        <v>0.018000000000000002</v>
      </c>
      <c r="AJ122" s="100">
        <v>0.663934</v>
      </c>
      <c r="AK122" s="100">
        <v>0.655319</v>
      </c>
      <c r="AL122" s="100">
        <v>0.786885</v>
      </c>
      <c r="AM122" s="100">
        <v>0.487059</v>
      </c>
      <c r="AN122" s="100">
        <v>0.566138</v>
      </c>
      <c r="AO122" s="98">
        <v>2261.3065326633164</v>
      </c>
      <c r="AP122" s="158">
        <v>1.249975891</v>
      </c>
      <c r="AQ122" s="100">
        <v>0.24444444444444444</v>
      </c>
      <c r="AR122" s="100">
        <v>0.7586206896551724</v>
      </c>
      <c r="AS122" s="98">
        <v>502.51256281407035</v>
      </c>
      <c r="AT122" s="98">
        <v>402.0100502512563</v>
      </c>
      <c r="AU122" s="98">
        <v>175.87939698492463</v>
      </c>
      <c r="AV122" s="98">
        <v>276.3819095477387</v>
      </c>
      <c r="AW122" s="98">
        <v>326.63316582914575</v>
      </c>
      <c r="AX122" s="98" t="s">
        <v>761</v>
      </c>
      <c r="AY122" s="98">
        <v>1105.5276381909548</v>
      </c>
      <c r="AZ122" s="98">
        <v>603.0150753768844</v>
      </c>
      <c r="BA122" s="100" t="s">
        <v>761</v>
      </c>
      <c r="BB122" s="100" t="s">
        <v>761</v>
      </c>
      <c r="BC122" s="100" t="s">
        <v>761</v>
      </c>
      <c r="BD122" s="158">
        <v>1.005128174</v>
      </c>
      <c r="BE122" s="158">
        <v>1.536432495</v>
      </c>
      <c r="BF122" s="162">
        <v>488</v>
      </c>
      <c r="BG122" s="162">
        <v>470</v>
      </c>
      <c r="BH122" s="162">
        <v>915</v>
      </c>
      <c r="BI122" s="162">
        <v>425</v>
      </c>
      <c r="BJ122" s="162">
        <v>189</v>
      </c>
      <c r="BK122" s="97"/>
      <c r="BL122" s="97"/>
      <c r="BM122" s="97"/>
      <c r="BN122" s="97"/>
    </row>
    <row r="123" spans="1:66" ht="12.75">
      <c r="A123" s="79" t="s">
        <v>729</v>
      </c>
      <c r="B123" s="79" t="s">
        <v>401</v>
      </c>
      <c r="C123" s="79" t="s">
        <v>256</v>
      </c>
      <c r="D123" s="99">
        <v>9106</v>
      </c>
      <c r="E123" s="99">
        <v>2585</v>
      </c>
      <c r="F123" s="99" t="s">
        <v>449</v>
      </c>
      <c r="G123" s="99">
        <v>62</v>
      </c>
      <c r="H123" s="99">
        <v>33</v>
      </c>
      <c r="I123" s="99">
        <v>237</v>
      </c>
      <c r="J123" s="99">
        <v>1025</v>
      </c>
      <c r="K123" s="99">
        <v>28</v>
      </c>
      <c r="L123" s="99">
        <v>1583</v>
      </c>
      <c r="M123" s="99">
        <v>919</v>
      </c>
      <c r="N123" s="99">
        <v>416</v>
      </c>
      <c r="O123" s="99">
        <v>225</v>
      </c>
      <c r="P123" s="159">
        <v>225</v>
      </c>
      <c r="Q123" s="99">
        <v>32</v>
      </c>
      <c r="R123" s="99">
        <v>51</v>
      </c>
      <c r="S123" s="99">
        <v>38</v>
      </c>
      <c r="T123" s="99">
        <v>50</v>
      </c>
      <c r="U123" s="99">
        <v>13</v>
      </c>
      <c r="V123" s="99">
        <v>37</v>
      </c>
      <c r="W123" s="99">
        <v>45</v>
      </c>
      <c r="X123" s="99">
        <v>22</v>
      </c>
      <c r="Y123" s="99">
        <v>125</v>
      </c>
      <c r="Z123" s="99">
        <v>77</v>
      </c>
      <c r="AA123" s="99" t="s">
        <v>761</v>
      </c>
      <c r="AB123" s="99" t="s">
        <v>761</v>
      </c>
      <c r="AC123" s="99" t="s">
        <v>761</v>
      </c>
      <c r="AD123" s="98" t="s">
        <v>427</v>
      </c>
      <c r="AE123" s="100">
        <v>0.2838787612563145</v>
      </c>
      <c r="AF123" s="100">
        <v>0.11</v>
      </c>
      <c r="AG123" s="98">
        <v>680.8697562047003</v>
      </c>
      <c r="AH123" s="98">
        <v>362.39841862508234</v>
      </c>
      <c r="AI123" s="100">
        <v>0.026000000000000002</v>
      </c>
      <c r="AJ123" s="100">
        <v>0.697279</v>
      </c>
      <c r="AK123" s="100">
        <v>0.56</v>
      </c>
      <c r="AL123" s="100">
        <v>0.816821</v>
      </c>
      <c r="AM123" s="100">
        <v>0.578351</v>
      </c>
      <c r="AN123" s="100">
        <v>0.594286</v>
      </c>
      <c r="AO123" s="98">
        <v>2470.8983088073796</v>
      </c>
      <c r="AP123" s="158">
        <v>1.008665161</v>
      </c>
      <c r="AQ123" s="100">
        <v>0.14222222222222222</v>
      </c>
      <c r="AR123" s="100">
        <v>0.6274509803921569</v>
      </c>
      <c r="AS123" s="98">
        <v>417.307269931913</v>
      </c>
      <c r="AT123" s="98">
        <v>549.0885130683066</v>
      </c>
      <c r="AU123" s="98">
        <v>142.76301339775972</v>
      </c>
      <c r="AV123" s="98">
        <v>406.3254996705469</v>
      </c>
      <c r="AW123" s="98">
        <v>494.1796617614759</v>
      </c>
      <c r="AX123" s="98">
        <v>241.5989457500549</v>
      </c>
      <c r="AY123" s="98">
        <v>1372.7212826707666</v>
      </c>
      <c r="AZ123" s="98">
        <v>845.5963101251922</v>
      </c>
      <c r="BA123" s="100" t="s">
        <v>761</v>
      </c>
      <c r="BB123" s="100" t="s">
        <v>761</v>
      </c>
      <c r="BC123" s="100" t="s">
        <v>761</v>
      </c>
      <c r="BD123" s="158">
        <v>0.8811647034000001</v>
      </c>
      <c r="BE123" s="158">
        <v>1.149430695</v>
      </c>
      <c r="BF123" s="162">
        <v>1470</v>
      </c>
      <c r="BG123" s="162">
        <v>50</v>
      </c>
      <c r="BH123" s="162">
        <v>1938</v>
      </c>
      <c r="BI123" s="162">
        <v>1589</v>
      </c>
      <c r="BJ123" s="162">
        <v>700</v>
      </c>
      <c r="BK123" s="97"/>
      <c r="BL123" s="97"/>
      <c r="BM123" s="97"/>
      <c r="BN123" s="97"/>
    </row>
    <row r="124" spans="1:66" ht="12.75">
      <c r="A124" s="79" t="s">
        <v>625</v>
      </c>
      <c r="B124" s="79" t="s">
        <v>294</v>
      </c>
      <c r="C124" s="79" t="s">
        <v>256</v>
      </c>
      <c r="D124" s="99">
        <v>8911</v>
      </c>
      <c r="E124" s="99">
        <v>1715</v>
      </c>
      <c r="F124" s="99" t="s">
        <v>451</v>
      </c>
      <c r="G124" s="99">
        <v>41</v>
      </c>
      <c r="H124" s="99">
        <v>23</v>
      </c>
      <c r="I124" s="99">
        <v>205</v>
      </c>
      <c r="J124" s="99">
        <v>1109</v>
      </c>
      <c r="K124" s="99" t="s">
        <v>761</v>
      </c>
      <c r="L124" s="99">
        <v>1805</v>
      </c>
      <c r="M124" s="99">
        <v>858</v>
      </c>
      <c r="N124" s="99">
        <v>368</v>
      </c>
      <c r="O124" s="99">
        <v>109</v>
      </c>
      <c r="P124" s="159">
        <v>109</v>
      </c>
      <c r="Q124" s="99">
        <v>18</v>
      </c>
      <c r="R124" s="99">
        <v>52</v>
      </c>
      <c r="S124" s="99">
        <v>27</v>
      </c>
      <c r="T124" s="99">
        <v>23</v>
      </c>
      <c r="U124" s="99" t="s">
        <v>761</v>
      </c>
      <c r="V124" s="99">
        <v>25</v>
      </c>
      <c r="W124" s="99">
        <v>54</v>
      </c>
      <c r="X124" s="99">
        <v>36</v>
      </c>
      <c r="Y124" s="99">
        <v>64</v>
      </c>
      <c r="Z124" s="99">
        <v>60</v>
      </c>
      <c r="AA124" s="99" t="s">
        <v>761</v>
      </c>
      <c r="AB124" s="99" t="s">
        <v>761</v>
      </c>
      <c r="AC124" s="99" t="s">
        <v>761</v>
      </c>
      <c r="AD124" s="98" t="s">
        <v>427</v>
      </c>
      <c r="AE124" s="100">
        <v>0.192458758837392</v>
      </c>
      <c r="AF124" s="100">
        <v>0.05</v>
      </c>
      <c r="AG124" s="98">
        <v>460.105487599596</v>
      </c>
      <c r="AH124" s="98">
        <v>258.10795645830996</v>
      </c>
      <c r="AI124" s="100">
        <v>0.023</v>
      </c>
      <c r="AJ124" s="100">
        <v>0.826379</v>
      </c>
      <c r="AK124" s="100" t="s">
        <v>761</v>
      </c>
      <c r="AL124" s="100">
        <v>0.830267</v>
      </c>
      <c r="AM124" s="100">
        <v>0.654462</v>
      </c>
      <c r="AN124" s="100">
        <v>0.707692</v>
      </c>
      <c r="AO124" s="98">
        <v>1223.207271911121</v>
      </c>
      <c r="AP124" s="158">
        <v>0.5897013092000001</v>
      </c>
      <c r="AQ124" s="100">
        <v>0.1651376146788991</v>
      </c>
      <c r="AR124" s="100">
        <v>0.34615384615384615</v>
      </c>
      <c r="AS124" s="98">
        <v>302.99629671192906</v>
      </c>
      <c r="AT124" s="98">
        <v>258.10795645830996</v>
      </c>
      <c r="AU124" s="98" t="s">
        <v>761</v>
      </c>
      <c r="AV124" s="98">
        <v>280.55212658511954</v>
      </c>
      <c r="AW124" s="98">
        <v>605.9925934238581</v>
      </c>
      <c r="AX124" s="98">
        <v>403.9950622825721</v>
      </c>
      <c r="AY124" s="98">
        <v>718.2134440579059</v>
      </c>
      <c r="AZ124" s="98">
        <v>673.3251038042869</v>
      </c>
      <c r="BA124" s="100" t="s">
        <v>761</v>
      </c>
      <c r="BB124" s="100" t="s">
        <v>761</v>
      </c>
      <c r="BC124" s="100" t="s">
        <v>761</v>
      </c>
      <c r="BD124" s="158">
        <v>0.48420612339999997</v>
      </c>
      <c r="BE124" s="158">
        <v>0.7113552855999999</v>
      </c>
      <c r="BF124" s="162">
        <v>1342</v>
      </c>
      <c r="BG124" s="162" t="s">
        <v>761</v>
      </c>
      <c r="BH124" s="162">
        <v>2174</v>
      </c>
      <c r="BI124" s="162">
        <v>1311</v>
      </c>
      <c r="BJ124" s="162">
        <v>520</v>
      </c>
      <c r="BK124" s="97"/>
      <c r="BL124" s="97"/>
      <c r="BM124" s="97"/>
      <c r="BN124" s="97"/>
    </row>
    <row r="125" spans="1:66" ht="12.75">
      <c r="A125" s="79" t="s">
        <v>727</v>
      </c>
      <c r="B125" s="79" t="s">
        <v>399</v>
      </c>
      <c r="C125" s="79" t="s">
        <v>256</v>
      </c>
      <c r="D125" s="99">
        <v>6971</v>
      </c>
      <c r="E125" s="99">
        <v>1230</v>
      </c>
      <c r="F125" s="99" t="s">
        <v>451</v>
      </c>
      <c r="G125" s="99">
        <v>25</v>
      </c>
      <c r="H125" s="99">
        <v>15</v>
      </c>
      <c r="I125" s="99">
        <v>128</v>
      </c>
      <c r="J125" s="99">
        <v>650</v>
      </c>
      <c r="K125" s="99">
        <v>146</v>
      </c>
      <c r="L125" s="99">
        <v>1389</v>
      </c>
      <c r="M125" s="99">
        <v>422</v>
      </c>
      <c r="N125" s="99">
        <v>219</v>
      </c>
      <c r="O125" s="99">
        <v>108</v>
      </c>
      <c r="P125" s="159">
        <v>108</v>
      </c>
      <c r="Q125" s="99">
        <v>16</v>
      </c>
      <c r="R125" s="99">
        <v>32</v>
      </c>
      <c r="S125" s="99">
        <v>18</v>
      </c>
      <c r="T125" s="99">
        <v>13</v>
      </c>
      <c r="U125" s="99" t="s">
        <v>761</v>
      </c>
      <c r="V125" s="99">
        <v>21</v>
      </c>
      <c r="W125" s="99">
        <v>28</v>
      </c>
      <c r="X125" s="99">
        <v>8</v>
      </c>
      <c r="Y125" s="99">
        <v>38</v>
      </c>
      <c r="Z125" s="99">
        <v>25</v>
      </c>
      <c r="AA125" s="99" t="s">
        <v>761</v>
      </c>
      <c r="AB125" s="99" t="s">
        <v>761</v>
      </c>
      <c r="AC125" s="99" t="s">
        <v>761</v>
      </c>
      <c r="AD125" s="98" t="s">
        <v>427</v>
      </c>
      <c r="AE125" s="100">
        <v>0.1764452732749964</v>
      </c>
      <c r="AF125" s="100">
        <v>0.08</v>
      </c>
      <c r="AG125" s="98">
        <v>358.6286042174724</v>
      </c>
      <c r="AH125" s="98">
        <v>215.17716253048343</v>
      </c>
      <c r="AI125" s="100">
        <v>0.018000000000000002</v>
      </c>
      <c r="AJ125" s="100">
        <v>0.77381</v>
      </c>
      <c r="AK125" s="100">
        <v>0.780749</v>
      </c>
      <c r="AL125" s="100">
        <v>0.777716</v>
      </c>
      <c r="AM125" s="100">
        <v>0.596888</v>
      </c>
      <c r="AN125" s="100">
        <v>0.634783</v>
      </c>
      <c r="AO125" s="98">
        <v>1549.2755702194806</v>
      </c>
      <c r="AP125" s="158">
        <v>0.7957103729</v>
      </c>
      <c r="AQ125" s="100">
        <v>0.14814814814814814</v>
      </c>
      <c r="AR125" s="100">
        <v>0.5</v>
      </c>
      <c r="AS125" s="98">
        <v>258.2125950365801</v>
      </c>
      <c r="AT125" s="98">
        <v>186.48687419308564</v>
      </c>
      <c r="AU125" s="98" t="s">
        <v>761</v>
      </c>
      <c r="AV125" s="98">
        <v>301.2480275426768</v>
      </c>
      <c r="AW125" s="98">
        <v>401.6640367235691</v>
      </c>
      <c r="AX125" s="98">
        <v>114.76115334959117</v>
      </c>
      <c r="AY125" s="98">
        <v>545.115478410558</v>
      </c>
      <c r="AZ125" s="98">
        <v>358.6286042174724</v>
      </c>
      <c r="BA125" s="100" t="s">
        <v>761</v>
      </c>
      <c r="BB125" s="100" t="s">
        <v>761</v>
      </c>
      <c r="BC125" s="100" t="s">
        <v>761</v>
      </c>
      <c r="BD125" s="158">
        <v>0.6527365875</v>
      </c>
      <c r="BE125" s="158">
        <v>0.9606928253</v>
      </c>
      <c r="BF125" s="162">
        <v>840</v>
      </c>
      <c r="BG125" s="162">
        <v>187</v>
      </c>
      <c r="BH125" s="162">
        <v>1786</v>
      </c>
      <c r="BI125" s="162">
        <v>707</v>
      </c>
      <c r="BJ125" s="162">
        <v>345</v>
      </c>
      <c r="BK125" s="97"/>
      <c r="BL125" s="97"/>
      <c r="BM125" s="97"/>
      <c r="BN125" s="97"/>
    </row>
    <row r="126" spans="1:66" ht="12.75">
      <c r="A126" s="79" t="s">
        <v>724</v>
      </c>
      <c r="B126" s="79" t="s">
        <v>396</v>
      </c>
      <c r="C126" s="79" t="s">
        <v>256</v>
      </c>
      <c r="D126" s="99">
        <v>12310</v>
      </c>
      <c r="E126" s="99">
        <v>2286</v>
      </c>
      <c r="F126" s="99" t="s">
        <v>447</v>
      </c>
      <c r="G126" s="99">
        <v>58</v>
      </c>
      <c r="H126" s="99">
        <v>36</v>
      </c>
      <c r="I126" s="99">
        <v>225</v>
      </c>
      <c r="J126" s="99">
        <v>1056</v>
      </c>
      <c r="K126" s="99">
        <v>1029</v>
      </c>
      <c r="L126" s="99">
        <v>2058</v>
      </c>
      <c r="M126" s="99">
        <v>723</v>
      </c>
      <c r="N126" s="99">
        <v>383</v>
      </c>
      <c r="O126" s="99">
        <v>364</v>
      </c>
      <c r="P126" s="159">
        <v>364</v>
      </c>
      <c r="Q126" s="99">
        <v>37</v>
      </c>
      <c r="R126" s="99">
        <v>68</v>
      </c>
      <c r="S126" s="99">
        <v>63</v>
      </c>
      <c r="T126" s="99">
        <v>35</v>
      </c>
      <c r="U126" s="99">
        <v>13</v>
      </c>
      <c r="V126" s="99">
        <v>71</v>
      </c>
      <c r="W126" s="99">
        <v>55</v>
      </c>
      <c r="X126" s="99">
        <v>32</v>
      </c>
      <c r="Y126" s="99">
        <v>196</v>
      </c>
      <c r="Z126" s="99">
        <v>92</v>
      </c>
      <c r="AA126" s="99" t="s">
        <v>761</v>
      </c>
      <c r="AB126" s="99" t="s">
        <v>761</v>
      </c>
      <c r="AC126" s="99" t="s">
        <v>761</v>
      </c>
      <c r="AD126" s="98" t="s">
        <v>427</v>
      </c>
      <c r="AE126" s="100">
        <v>0.18570268074735988</v>
      </c>
      <c r="AF126" s="100">
        <v>0.19</v>
      </c>
      <c r="AG126" s="98">
        <v>471.16165718927704</v>
      </c>
      <c r="AH126" s="98">
        <v>292.4451665312754</v>
      </c>
      <c r="AI126" s="100">
        <v>0.018000000000000002</v>
      </c>
      <c r="AJ126" s="100">
        <v>0.680851</v>
      </c>
      <c r="AK126" s="100">
        <v>0.682361</v>
      </c>
      <c r="AL126" s="100">
        <v>0.735</v>
      </c>
      <c r="AM126" s="100">
        <v>0.535953</v>
      </c>
      <c r="AN126" s="100">
        <v>0.572496</v>
      </c>
      <c r="AO126" s="98">
        <v>2956.9455727051177</v>
      </c>
      <c r="AP126" s="158">
        <v>1.5090916440000002</v>
      </c>
      <c r="AQ126" s="100">
        <v>0.10164835164835165</v>
      </c>
      <c r="AR126" s="100">
        <v>0.5441176470588235</v>
      </c>
      <c r="AS126" s="98">
        <v>511.77904142973193</v>
      </c>
      <c r="AT126" s="98">
        <v>284.3216896831844</v>
      </c>
      <c r="AU126" s="98">
        <v>105.60519902518278</v>
      </c>
      <c r="AV126" s="98">
        <v>576.7668562144598</v>
      </c>
      <c r="AW126" s="98">
        <v>446.7912266450041</v>
      </c>
      <c r="AX126" s="98">
        <v>259.95125913891144</v>
      </c>
      <c r="AY126" s="98">
        <v>1592.2014622258328</v>
      </c>
      <c r="AZ126" s="98">
        <v>747.3598700243705</v>
      </c>
      <c r="BA126" s="100" t="s">
        <v>761</v>
      </c>
      <c r="BB126" s="100" t="s">
        <v>761</v>
      </c>
      <c r="BC126" s="100" t="s">
        <v>761</v>
      </c>
      <c r="BD126" s="158">
        <v>1.35802597</v>
      </c>
      <c r="BE126" s="158">
        <v>1.672368164</v>
      </c>
      <c r="BF126" s="162">
        <v>1551</v>
      </c>
      <c r="BG126" s="162">
        <v>1508</v>
      </c>
      <c r="BH126" s="162">
        <v>2800</v>
      </c>
      <c r="BI126" s="162">
        <v>1349</v>
      </c>
      <c r="BJ126" s="162">
        <v>669</v>
      </c>
      <c r="BK126" s="97"/>
      <c r="BL126" s="97"/>
      <c r="BM126" s="97"/>
      <c r="BN126" s="97"/>
    </row>
    <row r="127" spans="1:66" ht="12.75">
      <c r="A127" s="79" t="s">
        <v>647</v>
      </c>
      <c r="B127" s="79" t="s">
        <v>316</v>
      </c>
      <c r="C127" s="79" t="s">
        <v>256</v>
      </c>
      <c r="D127" s="99">
        <v>10633</v>
      </c>
      <c r="E127" s="99">
        <v>1921</v>
      </c>
      <c r="F127" s="99" t="s">
        <v>451</v>
      </c>
      <c r="G127" s="99">
        <v>44</v>
      </c>
      <c r="H127" s="99">
        <v>26</v>
      </c>
      <c r="I127" s="99">
        <v>222</v>
      </c>
      <c r="J127" s="99">
        <v>1206</v>
      </c>
      <c r="K127" s="99">
        <v>9</v>
      </c>
      <c r="L127" s="99">
        <v>2180</v>
      </c>
      <c r="M127" s="99">
        <v>958</v>
      </c>
      <c r="N127" s="99">
        <v>432</v>
      </c>
      <c r="O127" s="99">
        <v>135</v>
      </c>
      <c r="P127" s="159">
        <v>135</v>
      </c>
      <c r="Q127" s="99">
        <v>22</v>
      </c>
      <c r="R127" s="99">
        <v>53</v>
      </c>
      <c r="S127" s="99">
        <v>45</v>
      </c>
      <c r="T127" s="99">
        <v>32</v>
      </c>
      <c r="U127" s="99" t="s">
        <v>761</v>
      </c>
      <c r="V127" s="99">
        <v>16</v>
      </c>
      <c r="W127" s="99">
        <v>72</v>
      </c>
      <c r="X127" s="99">
        <v>50</v>
      </c>
      <c r="Y127" s="99">
        <v>133</v>
      </c>
      <c r="Z127" s="99">
        <v>63</v>
      </c>
      <c r="AA127" s="99" t="s">
        <v>761</v>
      </c>
      <c r="AB127" s="99" t="s">
        <v>761</v>
      </c>
      <c r="AC127" s="99" t="s">
        <v>761</v>
      </c>
      <c r="AD127" s="98" t="s">
        <v>427</v>
      </c>
      <c r="AE127" s="100">
        <v>0.18066397065738737</v>
      </c>
      <c r="AF127" s="100">
        <v>0.05</v>
      </c>
      <c r="AG127" s="98">
        <v>413.8060754255619</v>
      </c>
      <c r="AH127" s="98">
        <v>244.52177184237752</v>
      </c>
      <c r="AI127" s="100">
        <v>0.021</v>
      </c>
      <c r="AJ127" s="100">
        <v>0.75187</v>
      </c>
      <c r="AK127" s="100">
        <v>0.5625</v>
      </c>
      <c r="AL127" s="100">
        <v>0.829528</v>
      </c>
      <c r="AM127" s="100">
        <v>0.60518</v>
      </c>
      <c r="AN127" s="100">
        <v>0.635294</v>
      </c>
      <c r="AO127" s="98">
        <v>1269.6322768738833</v>
      </c>
      <c r="AP127" s="158">
        <v>0.6391067122999999</v>
      </c>
      <c r="AQ127" s="100">
        <v>0.16296296296296298</v>
      </c>
      <c r="AR127" s="100">
        <v>0.41509433962264153</v>
      </c>
      <c r="AS127" s="98">
        <v>423.21075895796105</v>
      </c>
      <c r="AT127" s="98">
        <v>300.9498730367723</v>
      </c>
      <c r="AU127" s="98" t="s">
        <v>761</v>
      </c>
      <c r="AV127" s="98">
        <v>150.47493651838616</v>
      </c>
      <c r="AW127" s="98">
        <v>677.1372143327377</v>
      </c>
      <c r="AX127" s="98">
        <v>470.2341766199567</v>
      </c>
      <c r="AY127" s="98">
        <v>1250.8229098090849</v>
      </c>
      <c r="AZ127" s="98">
        <v>592.4950625411454</v>
      </c>
      <c r="BA127" s="100" t="s">
        <v>761</v>
      </c>
      <c r="BB127" s="100" t="s">
        <v>761</v>
      </c>
      <c r="BC127" s="100" t="s">
        <v>761</v>
      </c>
      <c r="BD127" s="158">
        <v>0.5358493042</v>
      </c>
      <c r="BE127" s="158">
        <v>0.7564601135</v>
      </c>
      <c r="BF127" s="162">
        <v>1604</v>
      </c>
      <c r="BG127" s="162">
        <v>16</v>
      </c>
      <c r="BH127" s="162">
        <v>2628</v>
      </c>
      <c r="BI127" s="162">
        <v>1583</v>
      </c>
      <c r="BJ127" s="162">
        <v>680</v>
      </c>
      <c r="BK127" s="97"/>
      <c r="BL127" s="97"/>
      <c r="BM127" s="97"/>
      <c r="BN127" s="97"/>
    </row>
    <row r="128" spans="1:66" ht="12.75">
      <c r="A128" s="79" t="s">
        <v>743</v>
      </c>
      <c r="B128" s="79" t="s">
        <v>415</v>
      </c>
      <c r="C128" s="79" t="s">
        <v>256</v>
      </c>
      <c r="D128" s="99">
        <v>3145</v>
      </c>
      <c r="E128" s="99">
        <v>488</v>
      </c>
      <c r="F128" s="99" t="s">
        <v>451</v>
      </c>
      <c r="G128" s="99">
        <v>9</v>
      </c>
      <c r="H128" s="99">
        <v>9</v>
      </c>
      <c r="I128" s="99">
        <v>55</v>
      </c>
      <c r="J128" s="99">
        <v>262</v>
      </c>
      <c r="K128" s="99" t="s">
        <v>761</v>
      </c>
      <c r="L128" s="99">
        <v>641</v>
      </c>
      <c r="M128" s="99">
        <v>182</v>
      </c>
      <c r="N128" s="99">
        <v>89</v>
      </c>
      <c r="O128" s="99">
        <v>48</v>
      </c>
      <c r="P128" s="159">
        <v>48</v>
      </c>
      <c r="Q128" s="99" t="s">
        <v>761</v>
      </c>
      <c r="R128" s="99">
        <v>12</v>
      </c>
      <c r="S128" s="99">
        <v>15</v>
      </c>
      <c r="T128" s="99" t="s">
        <v>761</v>
      </c>
      <c r="U128" s="99" t="s">
        <v>761</v>
      </c>
      <c r="V128" s="99">
        <v>11</v>
      </c>
      <c r="W128" s="99">
        <v>15</v>
      </c>
      <c r="X128" s="99">
        <v>9</v>
      </c>
      <c r="Y128" s="99">
        <v>37</v>
      </c>
      <c r="Z128" s="99">
        <v>18</v>
      </c>
      <c r="AA128" s="99" t="s">
        <v>761</v>
      </c>
      <c r="AB128" s="99" t="s">
        <v>761</v>
      </c>
      <c r="AC128" s="99" t="s">
        <v>761</v>
      </c>
      <c r="AD128" s="98" t="s">
        <v>427</v>
      </c>
      <c r="AE128" s="100">
        <v>0.15516693163751988</v>
      </c>
      <c r="AF128" s="100">
        <v>0.08</v>
      </c>
      <c r="AG128" s="98">
        <v>286.1685214626391</v>
      </c>
      <c r="AH128" s="98">
        <v>286.1685214626391</v>
      </c>
      <c r="AI128" s="100">
        <v>0.017</v>
      </c>
      <c r="AJ128" s="100">
        <v>0.700535</v>
      </c>
      <c r="AK128" s="100" t="s">
        <v>761</v>
      </c>
      <c r="AL128" s="100">
        <v>0.819693</v>
      </c>
      <c r="AM128" s="100">
        <v>0.590909</v>
      </c>
      <c r="AN128" s="100">
        <v>0.669173</v>
      </c>
      <c r="AO128" s="98">
        <v>1526.2321144674086</v>
      </c>
      <c r="AP128" s="158">
        <v>0.8224512482</v>
      </c>
      <c r="AQ128" s="100" t="s">
        <v>761</v>
      </c>
      <c r="AR128" s="100" t="s">
        <v>761</v>
      </c>
      <c r="AS128" s="98">
        <v>476.9475357710652</v>
      </c>
      <c r="AT128" s="98" t="s">
        <v>761</v>
      </c>
      <c r="AU128" s="98" t="s">
        <v>761</v>
      </c>
      <c r="AV128" s="98">
        <v>349.7615262321145</v>
      </c>
      <c r="AW128" s="98">
        <v>476.9475357710652</v>
      </c>
      <c r="AX128" s="98">
        <v>286.1685214626391</v>
      </c>
      <c r="AY128" s="98">
        <v>1176.4705882352941</v>
      </c>
      <c r="AZ128" s="98">
        <v>572.3370429252782</v>
      </c>
      <c r="BA128" s="100" t="s">
        <v>761</v>
      </c>
      <c r="BB128" s="100" t="s">
        <v>761</v>
      </c>
      <c r="BC128" s="100" t="s">
        <v>761</v>
      </c>
      <c r="BD128" s="158">
        <v>0.6064106369000001</v>
      </c>
      <c r="BE128" s="158">
        <v>1.09045105</v>
      </c>
      <c r="BF128" s="162">
        <v>374</v>
      </c>
      <c r="BG128" s="162" t="s">
        <v>761</v>
      </c>
      <c r="BH128" s="162">
        <v>782</v>
      </c>
      <c r="BI128" s="162">
        <v>308</v>
      </c>
      <c r="BJ128" s="162">
        <v>133</v>
      </c>
      <c r="BK128" s="97"/>
      <c r="BL128" s="97"/>
      <c r="BM128" s="97"/>
      <c r="BN128" s="97"/>
    </row>
    <row r="129" spans="1:66" ht="12.75">
      <c r="A129" s="79" t="s">
        <v>641</v>
      </c>
      <c r="B129" s="79" t="s">
        <v>310</v>
      </c>
      <c r="C129" s="79" t="s">
        <v>256</v>
      </c>
      <c r="D129" s="99">
        <v>7944</v>
      </c>
      <c r="E129" s="99">
        <v>1120</v>
      </c>
      <c r="F129" s="99" t="s">
        <v>447</v>
      </c>
      <c r="G129" s="99">
        <v>24</v>
      </c>
      <c r="H129" s="99">
        <v>15</v>
      </c>
      <c r="I129" s="99">
        <v>85</v>
      </c>
      <c r="J129" s="99">
        <v>619</v>
      </c>
      <c r="K129" s="99">
        <v>603</v>
      </c>
      <c r="L129" s="99">
        <v>1312</v>
      </c>
      <c r="M129" s="99">
        <v>339</v>
      </c>
      <c r="N129" s="99">
        <v>177</v>
      </c>
      <c r="O129" s="99">
        <v>116</v>
      </c>
      <c r="P129" s="159">
        <v>116</v>
      </c>
      <c r="Q129" s="99">
        <v>11</v>
      </c>
      <c r="R129" s="99">
        <v>30</v>
      </c>
      <c r="S129" s="99">
        <v>30</v>
      </c>
      <c r="T129" s="99">
        <v>14</v>
      </c>
      <c r="U129" s="99" t="s">
        <v>761</v>
      </c>
      <c r="V129" s="99">
        <v>28</v>
      </c>
      <c r="W129" s="99">
        <v>25</v>
      </c>
      <c r="X129" s="99">
        <v>18</v>
      </c>
      <c r="Y129" s="99">
        <v>75</v>
      </c>
      <c r="Z129" s="99">
        <v>37</v>
      </c>
      <c r="AA129" s="99" t="s">
        <v>761</v>
      </c>
      <c r="AB129" s="99" t="s">
        <v>761</v>
      </c>
      <c r="AC129" s="99" t="s">
        <v>761</v>
      </c>
      <c r="AD129" s="98" t="s">
        <v>427</v>
      </c>
      <c r="AE129" s="100">
        <v>0.14098690835850958</v>
      </c>
      <c r="AF129" s="100">
        <v>0.22</v>
      </c>
      <c r="AG129" s="98">
        <v>302.11480362537765</v>
      </c>
      <c r="AH129" s="98">
        <v>188.82175226586102</v>
      </c>
      <c r="AI129" s="100">
        <v>0.011000000000000001</v>
      </c>
      <c r="AJ129" s="100">
        <v>0.721445</v>
      </c>
      <c r="AK129" s="100">
        <v>0.730909</v>
      </c>
      <c r="AL129" s="100">
        <v>0.721672</v>
      </c>
      <c r="AM129" s="100">
        <v>0.516768</v>
      </c>
      <c r="AN129" s="100">
        <v>0.59596</v>
      </c>
      <c r="AO129" s="98">
        <v>1460.2215508559918</v>
      </c>
      <c r="AP129" s="158">
        <v>0.8692046356</v>
      </c>
      <c r="AQ129" s="100">
        <v>0.09482758620689655</v>
      </c>
      <c r="AR129" s="100">
        <v>0.36666666666666664</v>
      </c>
      <c r="AS129" s="98">
        <v>377.64350453172204</v>
      </c>
      <c r="AT129" s="98">
        <v>176.23363544813697</v>
      </c>
      <c r="AU129" s="98" t="s">
        <v>761</v>
      </c>
      <c r="AV129" s="98">
        <v>352.46727089627393</v>
      </c>
      <c r="AW129" s="98">
        <v>314.70292044310173</v>
      </c>
      <c r="AX129" s="98">
        <v>226.58610271903322</v>
      </c>
      <c r="AY129" s="98">
        <v>944.1087613293051</v>
      </c>
      <c r="AZ129" s="98">
        <v>465.7603222557905</v>
      </c>
      <c r="BA129" s="100" t="s">
        <v>761</v>
      </c>
      <c r="BB129" s="100" t="s">
        <v>761</v>
      </c>
      <c r="BC129" s="100" t="s">
        <v>761</v>
      </c>
      <c r="BD129" s="158">
        <v>0.7182406616</v>
      </c>
      <c r="BE129" s="158">
        <v>1.042528229</v>
      </c>
      <c r="BF129" s="162">
        <v>858</v>
      </c>
      <c r="BG129" s="162">
        <v>825</v>
      </c>
      <c r="BH129" s="162">
        <v>1818</v>
      </c>
      <c r="BI129" s="162">
        <v>656</v>
      </c>
      <c r="BJ129" s="162">
        <v>297</v>
      </c>
      <c r="BK129" s="97"/>
      <c r="BL129" s="97"/>
      <c r="BM129" s="97"/>
      <c r="BN129" s="97"/>
    </row>
    <row r="130" spans="1:66" ht="12.75">
      <c r="A130" s="79" t="s">
        <v>753</v>
      </c>
      <c r="B130" s="79" t="s">
        <v>426</v>
      </c>
      <c r="C130" s="79" t="s">
        <v>256</v>
      </c>
      <c r="D130" s="99">
        <v>4509</v>
      </c>
      <c r="E130" s="99">
        <v>1282</v>
      </c>
      <c r="F130" s="99" t="s">
        <v>451</v>
      </c>
      <c r="G130" s="99">
        <v>28</v>
      </c>
      <c r="H130" s="99">
        <v>13</v>
      </c>
      <c r="I130" s="99">
        <v>121</v>
      </c>
      <c r="J130" s="99">
        <v>494</v>
      </c>
      <c r="K130" s="99" t="s">
        <v>761</v>
      </c>
      <c r="L130" s="99">
        <v>760</v>
      </c>
      <c r="M130" s="99">
        <v>409</v>
      </c>
      <c r="N130" s="99">
        <v>215</v>
      </c>
      <c r="O130" s="99">
        <v>114</v>
      </c>
      <c r="P130" s="159">
        <v>114</v>
      </c>
      <c r="Q130" s="99">
        <v>10</v>
      </c>
      <c r="R130" s="99">
        <v>25</v>
      </c>
      <c r="S130" s="99">
        <v>18</v>
      </c>
      <c r="T130" s="99">
        <v>15</v>
      </c>
      <c r="U130" s="99" t="s">
        <v>761</v>
      </c>
      <c r="V130" s="99">
        <v>26</v>
      </c>
      <c r="W130" s="99">
        <v>20</v>
      </c>
      <c r="X130" s="99">
        <v>11</v>
      </c>
      <c r="Y130" s="99">
        <v>63</v>
      </c>
      <c r="Z130" s="99">
        <v>37</v>
      </c>
      <c r="AA130" s="99" t="s">
        <v>761</v>
      </c>
      <c r="AB130" s="99" t="s">
        <v>761</v>
      </c>
      <c r="AC130" s="99" t="s">
        <v>761</v>
      </c>
      <c r="AD130" s="98" t="s">
        <v>427</v>
      </c>
      <c r="AE130" s="100">
        <v>0.2843202483921047</v>
      </c>
      <c r="AF130" s="100">
        <v>0.08</v>
      </c>
      <c r="AG130" s="98">
        <v>620.9802616988246</v>
      </c>
      <c r="AH130" s="98">
        <v>288.31226436016857</v>
      </c>
      <c r="AI130" s="100">
        <v>0.027000000000000003</v>
      </c>
      <c r="AJ130" s="100">
        <v>0.755352</v>
      </c>
      <c r="AK130" s="100" t="s">
        <v>761</v>
      </c>
      <c r="AL130" s="100">
        <v>0.833333</v>
      </c>
      <c r="AM130" s="100">
        <v>0.627301</v>
      </c>
      <c r="AN130" s="100">
        <v>0.68254</v>
      </c>
      <c r="AO130" s="98">
        <v>2528.2767797737856</v>
      </c>
      <c r="AP130" s="158">
        <v>1.041175995</v>
      </c>
      <c r="AQ130" s="100">
        <v>0.08771929824561403</v>
      </c>
      <c r="AR130" s="100">
        <v>0.4</v>
      </c>
      <c r="AS130" s="98">
        <v>399.2015968063872</v>
      </c>
      <c r="AT130" s="98">
        <v>332.667997338656</v>
      </c>
      <c r="AU130" s="98" t="s">
        <v>761</v>
      </c>
      <c r="AV130" s="98">
        <v>576.6245287203371</v>
      </c>
      <c r="AW130" s="98">
        <v>443.5573297848747</v>
      </c>
      <c r="AX130" s="98">
        <v>243.9565313816811</v>
      </c>
      <c r="AY130" s="98">
        <v>1397.2055888223554</v>
      </c>
      <c r="AZ130" s="98">
        <v>820.5810601020182</v>
      </c>
      <c r="BA130" s="100" t="s">
        <v>761</v>
      </c>
      <c r="BB130" s="100" t="s">
        <v>761</v>
      </c>
      <c r="BC130" s="100" t="s">
        <v>761</v>
      </c>
      <c r="BD130" s="158">
        <v>0.8588417816</v>
      </c>
      <c r="BE130" s="158">
        <v>1.250770416</v>
      </c>
      <c r="BF130" s="162">
        <v>654</v>
      </c>
      <c r="BG130" s="162" t="s">
        <v>761</v>
      </c>
      <c r="BH130" s="162">
        <v>912</v>
      </c>
      <c r="BI130" s="162">
        <v>652</v>
      </c>
      <c r="BJ130" s="162">
        <v>315</v>
      </c>
      <c r="BK130" s="97"/>
      <c r="BL130" s="97"/>
      <c r="BM130" s="97"/>
      <c r="BN130" s="97"/>
    </row>
    <row r="131" spans="1:66" ht="12.75">
      <c r="A131" s="79" t="s">
        <v>651</v>
      </c>
      <c r="B131" s="79" t="s">
        <v>320</v>
      </c>
      <c r="C131" s="79" t="s">
        <v>256</v>
      </c>
      <c r="D131" s="99">
        <v>7434</v>
      </c>
      <c r="E131" s="99">
        <v>1347</v>
      </c>
      <c r="F131" s="99" t="s">
        <v>451</v>
      </c>
      <c r="G131" s="99">
        <v>32</v>
      </c>
      <c r="H131" s="99">
        <v>13</v>
      </c>
      <c r="I131" s="99">
        <v>162</v>
      </c>
      <c r="J131" s="99">
        <v>849</v>
      </c>
      <c r="K131" s="99">
        <v>13</v>
      </c>
      <c r="L131" s="99">
        <v>1450</v>
      </c>
      <c r="M131" s="99">
        <v>634</v>
      </c>
      <c r="N131" s="99">
        <v>285</v>
      </c>
      <c r="O131" s="99">
        <v>108</v>
      </c>
      <c r="P131" s="159">
        <v>108</v>
      </c>
      <c r="Q131" s="99">
        <v>9</v>
      </c>
      <c r="R131" s="99">
        <v>35</v>
      </c>
      <c r="S131" s="99">
        <v>24</v>
      </c>
      <c r="T131" s="99">
        <v>20</v>
      </c>
      <c r="U131" s="99" t="s">
        <v>761</v>
      </c>
      <c r="V131" s="99">
        <v>24</v>
      </c>
      <c r="W131" s="99">
        <v>57</v>
      </c>
      <c r="X131" s="99">
        <v>27</v>
      </c>
      <c r="Y131" s="99">
        <v>86</v>
      </c>
      <c r="Z131" s="99">
        <v>45</v>
      </c>
      <c r="AA131" s="99" t="s">
        <v>761</v>
      </c>
      <c r="AB131" s="99" t="s">
        <v>761</v>
      </c>
      <c r="AC131" s="99" t="s">
        <v>761</v>
      </c>
      <c r="AD131" s="98" t="s">
        <v>427</v>
      </c>
      <c r="AE131" s="100">
        <v>0.18119451170298628</v>
      </c>
      <c r="AF131" s="100">
        <v>0.04</v>
      </c>
      <c r="AG131" s="98">
        <v>430.45466774280334</v>
      </c>
      <c r="AH131" s="98">
        <v>174.87220877051385</v>
      </c>
      <c r="AI131" s="100">
        <v>0.022000000000000002</v>
      </c>
      <c r="AJ131" s="100">
        <v>0.776761</v>
      </c>
      <c r="AK131" s="100">
        <v>0.866667</v>
      </c>
      <c r="AL131" s="100">
        <v>0.831422</v>
      </c>
      <c r="AM131" s="100">
        <v>0.622179</v>
      </c>
      <c r="AN131" s="100">
        <v>0.681818</v>
      </c>
      <c r="AO131" s="98">
        <v>1452.7845036319613</v>
      </c>
      <c r="AP131" s="158">
        <v>0.7130316925</v>
      </c>
      <c r="AQ131" s="100">
        <v>0.08333333333333333</v>
      </c>
      <c r="AR131" s="100">
        <v>0.2571428571428571</v>
      </c>
      <c r="AS131" s="98">
        <v>322.8410008071025</v>
      </c>
      <c r="AT131" s="98">
        <v>269.03416733925206</v>
      </c>
      <c r="AU131" s="98" t="s">
        <v>761</v>
      </c>
      <c r="AV131" s="98">
        <v>322.8410008071025</v>
      </c>
      <c r="AW131" s="98">
        <v>766.7473769168685</v>
      </c>
      <c r="AX131" s="98">
        <v>363.19612590799034</v>
      </c>
      <c r="AY131" s="98">
        <v>1156.846919558784</v>
      </c>
      <c r="AZ131" s="98">
        <v>605.3268765133172</v>
      </c>
      <c r="BA131" s="100" t="s">
        <v>761</v>
      </c>
      <c r="BB131" s="100" t="s">
        <v>761</v>
      </c>
      <c r="BC131" s="100" t="s">
        <v>761</v>
      </c>
      <c r="BD131" s="158">
        <v>0.5849137497</v>
      </c>
      <c r="BE131" s="158">
        <v>0.8608716583</v>
      </c>
      <c r="BF131" s="162">
        <v>1093</v>
      </c>
      <c r="BG131" s="162">
        <v>15</v>
      </c>
      <c r="BH131" s="162">
        <v>1744</v>
      </c>
      <c r="BI131" s="162">
        <v>1019</v>
      </c>
      <c r="BJ131" s="162">
        <v>418</v>
      </c>
      <c r="BK131" s="97"/>
      <c r="BL131" s="97"/>
      <c r="BM131" s="97"/>
      <c r="BN131" s="97"/>
    </row>
    <row r="132" spans="1:66" ht="12.75">
      <c r="A132" s="79" t="s">
        <v>726</v>
      </c>
      <c r="B132" s="79" t="s">
        <v>398</v>
      </c>
      <c r="C132" s="79" t="s">
        <v>256</v>
      </c>
      <c r="D132" s="99">
        <v>3056</v>
      </c>
      <c r="E132" s="99">
        <v>464</v>
      </c>
      <c r="F132" s="99" t="s">
        <v>449</v>
      </c>
      <c r="G132" s="99">
        <v>6</v>
      </c>
      <c r="H132" s="99">
        <v>6</v>
      </c>
      <c r="I132" s="99">
        <v>34</v>
      </c>
      <c r="J132" s="99">
        <v>139</v>
      </c>
      <c r="K132" s="99">
        <v>18</v>
      </c>
      <c r="L132" s="99">
        <v>442</v>
      </c>
      <c r="M132" s="99">
        <v>143</v>
      </c>
      <c r="N132" s="99">
        <v>99</v>
      </c>
      <c r="O132" s="99">
        <v>15</v>
      </c>
      <c r="P132" s="159">
        <v>15</v>
      </c>
      <c r="Q132" s="99" t="s">
        <v>761</v>
      </c>
      <c r="R132" s="99">
        <v>17</v>
      </c>
      <c r="S132" s="99" t="s">
        <v>761</v>
      </c>
      <c r="T132" s="99" t="s">
        <v>761</v>
      </c>
      <c r="U132" s="99" t="s">
        <v>761</v>
      </c>
      <c r="V132" s="99" t="s">
        <v>761</v>
      </c>
      <c r="W132" s="99">
        <v>18</v>
      </c>
      <c r="X132" s="99">
        <v>7</v>
      </c>
      <c r="Y132" s="99">
        <v>22</v>
      </c>
      <c r="Z132" s="99">
        <v>15</v>
      </c>
      <c r="AA132" s="99" t="s">
        <v>761</v>
      </c>
      <c r="AB132" s="99" t="s">
        <v>761</v>
      </c>
      <c r="AC132" s="99" t="s">
        <v>761</v>
      </c>
      <c r="AD132" s="98" t="s">
        <v>427</v>
      </c>
      <c r="AE132" s="100">
        <v>0.1518324607329843</v>
      </c>
      <c r="AF132" s="100">
        <v>0.09</v>
      </c>
      <c r="AG132" s="98">
        <v>196.33507853403142</v>
      </c>
      <c r="AH132" s="98">
        <v>196.33507853403142</v>
      </c>
      <c r="AI132" s="100">
        <v>0.011000000000000001</v>
      </c>
      <c r="AJ132" s="100">
        <v>0.560484</v>
      </c>
      <c r="AK132" s="100">
        <v>0.367347</v>
      </c>
      <c r="AL132" s="100">
        <v>0.642442</v>
      </c>
      <c r="AM132" s="100">
        <v>0.498258</v>
      </c>
      <c r="AN132" s="100">
        <v>0.651316</v>
      </c>
      <c r="AO132" s="98">
        <v>490.83769633507853</v>
      </c>
      <c r="AP132" s="158">
        <v>0.2869935226</v>
      </c>
      <c r="AQ132" s="100" t="s">
        <v>761</v>
      </c>
      <c r="AR132" s="100" t="s">
        <v>761</v>
      </c>
      <c r="AS132" s="98" t="s">
        <v>761</v>
      </c>
      <c r="AT132" s="98" t="s">
        <v>761</v>
      </c>
      <c r="AU132" s="98" t="s">
        <v>761</v>
      </c>
      <c r="AV132" s="98" t="s">
        <v>761</v>
      </c>
      <c r="AW132" s="98">
        <v>589.0052356020942</v>
      </c>
      <c r="AX132" s="98">
        <v>229.05759162303664</v>
      </c>
      <c r="AY132" s="98">
        <v>719.8952879581152</v>
      </c>
      <c r="AZ132" s="98">
        <v>490.83769633507853</v>
      </c>
      <c r="BA132" s="100" t="s">
        <v>761</v>
      </c>
      <c r="BB132" s="100" t="s">
        <v>761</v>
      </c>
      <c r="BC132" s="100" t="s">
        <v>761</v>
      </c>
      <c r="BD132" s="158">
        <v>0.1606280899</v>
      </c>
      <c r="BE132" s="158">
        <v>0.4733521652</v>
      </c>
      <c r="BF132" s="162">
        <v>248</v>
      </c>
      <c r="BG132" s="162">
        <v>49</v>
      </c>
      <c r="BH132" s="162">
        <v>688</v>
      </c>
      <c r="BI132" s="162">
        <v>287</v>
      </c>
      <c r="BJ132" s="162">
        <v>152</v>
      </c>
      <c r="BK132" s="97"/>
      <c r="BL132" s="97"/>
      <c r="BM132" s="97"/>
      <c r="BN132" s="97"/>
    </row>
    <row r="133" spans="1:66" ht="12.75">
      <c r="A133" s="79" t="s">
        <v>628</v>
      </c>
      <c r="B133" s="79" t="s">
        <v>297</v>
      </c>
      <c r="C133" s="79" t="s">
        <v>256</v>
      </c>
      <c r="D133" s="99">
        <v>13614</v>
      </c>
      <c r="E133" s="99">
        <v>1804</v>
      </c>
      <c r="F133" s="99" t="s">
        <v>451</v>
      </c>
      <c r="G133" s="99">
        <v>47</v>
      </c>
      <c r="H133" s="99">
        <v>20</v>
      </c>
      <c r="I133" s="99">
        <v>236</v>
      </c>
      <c r="J133" s="99">
        <v>1108</v>
      </c>
      <c r="K133" s="99">
        <v>12</v>
      </c>
      <c r="L133" s="99">
        <v>3045</v>
      </c>
      <c r="M133" s="99">
        <v>844</v>
      </c>
      <c r="N133" s="99">
        <v>401</v>
      </c>
      <c r="O133" s="99">
        <v>189</v>
      </c>
      <c r="P133" s="159">
        <v>189</v>
      </c>
      <c r="Q133" s="99">
        <v>35</v>
      </c>
      <c r="R133" s="99">
        <v>53</v>
      </c>
      <c r="S133" s="99">
        <v>51</v>
      </c>
      <c r="T133" s="99">
        <v>17</v>
      </c>
      <c r="U133" s="99">
        <v>8</v>
      </c>
      <c r="V133" s="99">
        <v>38</v>
      </c>
      <c r="W133" s="99">
        <v>52</v>
      </c>
      <c r="X133" s="99">
        <v>42</v>
      </c>
      <c r="Y133" s="99">
        <v>77</v>
      </c>
      <c r="Z133" s="99">
        <v>61</v>
      </c>
      <c r="AA133" s="99" t="s">
        <v>761</v>
      </c>
      <c r="AB133" s="99" t="s">
        <v>761</v>
      </c>
      <c r="AC133" s="99" t="s">
        <v>761</v>
      </c>
      <c r="AD133" s="98" t="s">
        <v>427</v>
      </c>
      <c r="AE133" s="100">
        <v>0.1325106508006464</v>
      </c>
      <c r="AF133" s="100">
        <v>0.04</v>
      </c>
      <c r="AG133" s="98">
        <v>345.2328485382694</v>
      </c>
      <c r="AH133" s="98">
        <v>146.90759512266783</v>
      </c>
      <c r="AI133" s="100">
        <v>0.017</v>
      </c>
      <c r="AJ133" s="100">
        <v>0.744124</v>
      </c>
      <c r="AK133" s="100">
        <v>0.666667</v>
      </c>
      <c r="AL133" s="100">
        <v>0.855097</v>
      </c>
      <c r="AM133" s="100">
        <v>0.66931</v>
      </c>
      <c r="AN133" s="100">
        <v>0.686644</v>
      </c>
      <c r="AO133" s="98">
        <v>1388.2767739092112</v>
      </c>
      <c r="AP133" s="158">
        <v>0.8120209503</v>
      </c>
      <c r="AQ133" s="100">
        <v>0.18518518518518517</v>
      </c>
      <c r="AR133" s="100">
        <v>0.660377358490566</v>
      </c>
      <c r="AS133" s="98">
        <v>374.614367562803</v>
      </c>
      <c r="AT133" s="98">
        <v>124.87145585426767</v>
      </c>
      <c r="AU133" s="98">
        <v>58.763038049067134</v>
      </c>
      <c r="AV133" s="98">
        <v>279.1244307330689</v>
      </c>
      <c r="AW133" s="98">
        <v>381.95974731893637</v>
      </c>
      <c r="AX133" s="98">
        <v>308.5059497576025</v>
      </c>
      <c r="AY133" s="98">
        <v>565.5942412222712</v>
      </c>
      <c r="AZ133" s="98">
        <v>448.0681651241369</v>
      </c>
      <c r="BA133" s="100" t="s">
        <v>761</v>
      </c>
      <c r="BB133" s="100" t="s">
        <v>761</v>
      </c>
      <c r="BC133" s="100" t="s">
        <v>761</v>
      </c>
      <c r="BD133" s="158">
        <v>0.7003755187999999</v>
      </c>
      <c r="BE133" s="158">
        <v>0.9364043427</v>
      </c>
      <c r="BF133" s="162">
        <v>1489</v>
      </c>
      <c r="BG133" s="162">
        <v>18</v>
      </c>
      <c r="BH133" s="162">
        <v>3561</v>
      </c>
      <c r="BI133" s="162">
        <v>1261</v>
      </c>
      <c r="BJ133" s="162">
        <v>584</v>
      </c>
      <c r="BK133" s="97"/>
      <c r="BL133" s="97"/>
      <c r="BM133" s="97"/>
      <c r="BN133" s="97"/>
    </row>
    <row r="134" spans="1:66" ht="12.75">
      <c r="A134" s="79" t="s">
        <v>671</v>
      </c>
      <c r="B134" s="79" t="s">
        <v>341</v>
      </c>
      <c r="C134" s="79" t="s">
        <v>256</v>
      </c>
      <c r="D134" s="99">
        <v>12098</v>
      </c>
      <c r="E134" s="99">
        <v>2247</v>
      </c>
      <c r="F134" s="99" t="s">
        <v>449</v>
      </c>
      <c r="G134" s="99">
        <v>55</v>
      </c>
      <c r="H134" s="99">
        <v>25</v>
      </c>
      <c r="I134" s="99">
        <v>195</v>
      </c>
      <c r="J134" s="99">
        <v>1153</v>
      </c>
      <c r="K134" s="99">
        <v>7</v>
      </c>
      <c r="L134" s="99">
        <v>2337</v>
      </c>
      <c r="M134" s="99">
        <v>825</v>
      </c>
      <c r="N134" s="99">
        <v>394</v>
      </c>
      <c r="O134" s="99">
        <v>242</v>
      </c>
      <c r="P134" s="159">
        <v>242</v>
      </c>
      <c r="Q134" s="99">
        <v>39</v>
      </c>
      <c r="R134" s="99">
        <v>72</v>
      </c>
      <c r="S134" s="99">
        <v>62</v>
      </c>
      <c r="T134" s="99">
        <v>32</v>
      </c>
      <c r="U134" s="99">
        <v>8</v>
      </c>
      <c r="V134" s="99">
        <v>60</v>
      </c>
      <c r="W134" s="99">
        <v>108</v>
      </c>
      <c r="X134" s="99">
        <v>52</v>
      </c>
      <c r="Y134" s="99">
        <v>165</v>
      </c>
      <c r="Z134" s="99">
        <v>96</v>
      </c>
      <c r="AA134" s="99" t="s">
        <v>761</v>
      </c>
      <c r="AB134" s="99" t="s">
        <v>761</v>
      </c>
      <c r="AC134" s="99" t="s">
        <v>761</v>
      </c>
      <c r="AD134" s="98" t="s">
        <v>427</v>
      </c>
      <c r="AE134" s="100">
        <v>0.1857331790378575</v>
      </c>
      <c r="AF134" s="100">
        <v>0.1</v>
      </c>
      <c r="AG134" s="98">
        <v>454.62059844602413</v>
      </c>
      <c r="AH134" s="98">
        <v>206.6457265663746</v>
      </c>
      <c r="AI134" s="100">
        <v>0.016</v>
      </c>
      <c r="AJ134" s="100">
        <v>0.717486</v>
      </c>
      <c r="AK134" s="100">
        <v>0.7</v>
      </c>
      <c r="AL134" s="100">
        <v>0.793279</v>
      </c>
      <c r="AM134" s="100">
        <v>0.581395</v>
      </c>
      <c r="AN134" s="100">
        <v>0.662185</v>
      </c>
      <c r="AO134" s="98">
        <v>2000.3306331625063</v>
      </c>
      <c r="AP134" s="158">
        <v>0.9915949249</v>
      </c>
      <c r="AQ134" s="100">
        <v>0.16115702479338842</v>
      </c>
      <c r="AR134" s="100">
        <v>0.5416666666666666</v>
      </c>
      <c r="AS134" s="98">
        <v>512.481401884609</v>
      </c>
      <c r="AT134" s="98">
        <v>264.5065300049595</v>
      </c>
      <c r="AU134" s="98">
        <v>66.12663250123987</v>
      </c>
      <c r="AV134" s="98">
        <v>495.94974375929905</v>
      </c>
      <c r="AW134" s="98">
        <v>892.7095387667383</v>
      </c>
      <c r="AX134" s="98">
        <v>429.82311125805916</v>
      </c>
      <c r="AY134" s="98">
        <v>1363.8617953380724</v>
      </c>
      <c r="AZ134" s="98">
        <v>793.5195900148785</v>
      </c>
      <c r="BA134" s="100" t="s">
        <v>761</v>
      </c>
      <c r="BB134" s="100" t="s">
        <v>761</v>
      </c>
      <c r="BC134" s="100" t="s">
        <v>761</v>
      </c>
      <c r="BD134" s="158">
        <v>0.8705876923</v>
      </c>
      <c r="BE134" s="158">
        <v>1.124717255</v>
      </c>
      <c r="BF134" s="162">
        <v>1607</v>
      </c>
      <c r="BG134" s="162">
        <v>10</v>
      </c>
      <c r="BH134" s="162">
        <v>2946</v>
      </c>
      <c r="BI134" s="162">
        <v>1419</v>
      </c>
      <c r="BJ134" s="162">
        <v>595</v>
      </c>
      <c r="BK134" s="97"/>
      <c r="BL134" s="97"/>
      <c r="BM134" s="97"/>
      <c r="BN134" s="97"/>
    </row>
    <row r="135" spans="1:66" ht="12.75">
      <c r="A135" s="79" t="s">
        <v>704</v>
      </c>
      <c r="B135" s="79" t="s">
        <v>376</v>
      </c>
      <c r="C135" s="79" t="s">
        <v>256</v>
      </c>
      <c r="D135" s="99">
        <v>4024</v>
      </c>
      <c r="E135" s="99">
        <v>923</v>
      </c>
      <c r="F135" s="99" t="s">
        <v>451</v>
      </c>
      <c r="G135" s="99">
        <v>31</v>
      </c>
      <c r="H135" s="99">
        <v>11</v>
      </c>
      <c r="I135" s="99">
        <v>105</v>
      </c>
      <c r="J135" s="99">
        <v>497</v>
      </c>
      <c r="K135" s="99">
        <v>6</v>
      </c>
      <c r="L135" s="99">
        <v>764</v>
      </c>
      <c r="M135" s="99">
        <v>392</v>
      </c>
      <c r="N135" s="99">
        <v>188</v>
      </c>
      <c r="O135" s="99">
        <v>60</v>
      </c>
      <c r="P135" s="159">
        <v>60</v>
      </c>
      <c r="Q135" s="99" t="s">
        <v>761</v>
      </c>
      <c r="R135" s="99">
        <v>10</v>
      </c>
      <c r="S135" s="99">
        <v>11</v>
      </c>
      <c r="T135" s="99">
        <v>12</v>
      </c>
      <c r="U135" s="99" t="s">
        <v>761</v>
      </c>
      <c r="V135" s="99" t="s">
        <v>761</v>
      </c>
      <c r="W135" s="99">
        <v>37</v>
      </c>
      <c r="X135" s="99">
        <v>32</v>
      </c>
      <c r="Y135" s="99">
        <v>55</v>
      </c>
      <c r="Z135" s="99">
        <v>30</v>
      </c>
      <c r="AA135" s="99" t="s">
        <v>761</v>
      </c>
      <c r="AB135" s="99" t="s">
        <v>761</v>
      </c>
      <c r="AC135" s="99" t="s">
        <v>761</v>
      </c>
      <c r="AD135" s="98" t="s">
        <v>427</v>
      </c>
      <c r="AE135" s="100">
        <v>0.2293737574552684</v>
      </c>
      <c r="AF135" s="100">
        <v>0.08</v>
      </c>
      <c r="AG135" s="98">
        <v>770.3777335984096</v>
      </c>
      <c r="AH135" s="98">
        <v>273.3598409542744</v>
      </c>
      <c r="AI135" s="100">
        <v>0.026000000000000002</v>
      </c>
      <c r="AJ135" s="100">
        <v>0.738484</v>
      </c>
      <c r="AK135" s="100">
        <v>0.3</v>
      </c>
      <c r="AL135" s="100">
        <v>0.811902</v>
      </c>
      <c r="AM135" s="100">
        <v>0.609642</v>
      </c>
      <c r="AN135" s="100">
        <v>0.673835</v>
      </c>
      <c r="AO135" s="98">
        <v>1491.0536779324057</v>
      </c>
      <c r="AP135" s="158">
        <v>0.6570313262999999</v>
      </c>
      <c r="AQ135" s="100" t="s">
        <v>761</v>
      </c>
      <c r="AR135" s="100" t="s">
        <v>761</v>
      </c>
      <c r="AS135" s="98">
        <v>273.3598409542744</v>
      </c>
      <c r="AT135" s="98">
        <v>298.2107355864811</v>
      </c>
      <c r="AU135" s="98" t="s">
        <v>761</v>
      </c>
      <c r="AV135" s="98" t="s">
        <v>761</v>
      </c>
      <c r="AW135" s="98">
        <v>919.48310139165</v>
      </c>
      <c r="AX135" s="98">
        <v>795.2286282306163</v>
      </c>
      <c r="AY135" s="98">
        <v>1366.7992047713717</v>
      </c>
      <c r="AZ135" s="98">
        <v>745.5268389662028</v>
      </c>
      <c r="BA135" s="101" t="s">
        <v>761</v>
      </c>
      <c r="BB135" s="101" t="s">
        <v>761</v>
      </c>
      <c r="BC135" s="101" t="s">
        <v>761</v>
      </c>
      <c r="BD135" s="158">
        <v>0.5013841247999999</v>
      </c>
      <c r="BE135" s="158">
        <v>0.845729599</v>
      </c>
      <c r="BF135" s="162">
        <v>673</v>
      </c>
      <c r="BG135" s="162">
        <v>20</v>
      </c>
      <c r="BH135" s="162">
        <v>941</v>
      </c>
      <c r="BI135" s="162">
        <v>643</v>
      </c>
      <c r="BJ135" s="162">
        <v>279</v>
      </c>
      <c r="BK135" s="97"/>
      <c r="BL135" s="97"/>
      <c r="BM135" s="97"/>
      <c r="BN135" s="97"/>
    </row>
    <row r="136" spans="1:66" ht="12.75">
      <c r="A136" s="79" t="s">
        <v>681</v>
      </c>
      <c r="B136" s="79" t="s">
        <v>351</v>
      </c>
      <c r="C136" s="79" t="s">
        <v>256</v>
      </c>
      <c r="D136" s="99">
        <v>9468</v>
      </c>
      <c r="E136" s="99">
        <v>1771</v>
      </c>
      <c r="F136" s="99" t="s">
        <v>451</v>
      </c>
      <c r="G136" s="99">
        <v>44</v>
      </c>
      <c r="H136" s="99">
        <v>19</v>
      </c>
      <c r="I136" s="99">
        <v>74</v>
      </c>
      <c r="J136" s="99">
        <v>1054</v>
      </c>
      <c r="K136" s="99">
        <v>9</v>
      </c>
      <c r="L136" s="99">
        <v>1939</v>
      </c>
      <c r="M136" s="99">
        <v>700</v>
      </c>
      <c r="N136" s="99">
        <v>303</v>
      </c>
      <c r="O136" s="99">
        <v>132</v>
      </c>
      <c r="P136" s="159">
        <v>132</v>
      </c>
      <c r="Q136" s="99">
        <v>20</v>
      </c>
      <c r="R136" s="99">
        <v>52</v>
      </c>
      <c r="S136" s="99">
        <v>39</v>
      </c>
      <c r="T136" s="99">
        <v>25</v>
      </c>
      <c r="U136" s="99" t="s">
        <v>761</v>
      </c>
      <c r="V136" s="99">
        <v>39</v>
      </c>
      <c r="W136" s="99">
        <v>38</v>
      </c>
      <c r="X136" s="99">
        <v>34</v>
      </c>
      <c r="Y136" s="99">
        <v>100</v>
      </c>
      <c r="Z136" s="99">
        <v>48</v>
      </c>
      <c r="AA136" s="99" t="s">
        <v>761</v>
      </c>
      <c r="AB136" s="99" t="s">
        <v>761</v>
      </c>
      <c r="AC136" s="99" t="s">
        <v>761</v>
      </c>
      <c r="AD136" s="98" t="s">
        <v>427</v>
      </c>
      <c r="AE136" s="100">
        <v>0.18705111956062526</v>
      </c>
      <c r="AF136" s="100">
        <v>0.05</v>
      </c>
      <c r="AG136" s="98">
        <v>464.7232784114913</v>
      </c>
      <c r="AH136" s="98">
        <v>200.6759611322349</v>
      </c>
      <c r="AI136" s="100">
        <v>0.008</v>
      </c>
      <c r="AJ136" s="100">
        <v>0.807663</v>
      </c>
      <c r="AK136" s="100">
        <v>0.5</v>
      </c>
      <c r="AL136" s="100">
        <v>0.826513</v>
      </c>
      <c r="AM136" s="100">
        <v>0.591216</v>
      </c>
      <c r="AN136" s="100">
        <v>0.641949</v>
      </c>
      <c r="AO136" s="98">
        <v>1394.169835234474</v>
      </c>
      <c r="AP136" s="158">
        <v>0.6847790527</v>
      </c>
      <c r="AQ136" s="100">
        <v>0.15151515151515152</v>
      </c>
      <c r="AR136" s="100">
        <v>0.38461538461538464</v>
      </c>
      <c r="AS136" s="98">
        <v>411.9138149556401</v>
      </c>
      <c r="AT136" s="98">
        <v>264.04731727925645</v>
      </c>
      <c r="AU136" s="98" t="s">
        <v>761</v>
      </c>
      <c r="AV136" s="98">
        <v>411.9138149556401</v>
      </c>
      <c r="AW136" s="98">
        <v>401.3519222644698</v>
      </c>
      <c r="AX136" s="98">
        <v>359.1043514997888</v>
      </c>
      <c r="AY136" s="98">
        <v>1056.1892691170258</v>
      </c>
      <c r="AZ136" s="98">
        <v>506.97084917617235</v>
      </c>
      <c r="BA136" s="100" t="s">
        <v>761</v>
      </c>
      <c r="BB136" s="100" t="s">
        <v>761</v>
      </c>
      <c r="BC136" s="100" t="s">
        <v>761</v>
      </c>
      <c r="BD136" s="158">
        <v>0.5729489899</v>
      </c>
      <c r="BE136" s="158">
        <v>0.8120606232</v>
      </c>
      <c r="BF136" s="162">
        <v>1305</v>
      </c>
      <c r="BG136" s="162">
        <v>18</v>
      </c>
      <c r="BH136" s="162">
        <v>2346</v>
      </c>
      <c r="BI136" s="162">
        <v>1184</v>
      </c>
      <c r="BJ136" s="162">
        <v>472</v>
      </c>
      <c r="BK136" s="97"/>
      <c r="BL136" s="97"/>
      <c r="BM136" s="97"/>
      <c r="BN136" s="97"/>
    </row>
    <row r="137" spans="1:66" ht="12.75">
      <c r="A137" s="79" t="s">
        <v>633</v>
      </c>
      <c r="B137" s="79" t="s">
        <v>302</v>
      </c>
      <c r="C137" s="79" t="s">
        <v>256</v>
      </c>
      <c r="D137" s="99">
        <v>8331</v>
      </c>
      <c r="E137" s="99">
        <v>1047</v>
      </c>
      <c r="F137" s="99" t="s">
        <v>449</v>
      </c>
      <c r="G137" s="99">
        <v>34</v>
      </c>
      <c r="H137" s="99">
        <v>21</v>
      </c>
      <c r="I137" s="99">
        <v>102</v>
      </c>
      <c r="J137" s="99">
        <v>525</v>
      </c>
      <c r="K137" s="99">
        <v>27</v>
      </c>
      <c r="L137" s="99">
        <v>1431</v>
      </c>
      <c r="M137" s="99">
        <v>372</v>
      </c>
      <c r="N137" s="99">
        <v>216</v>
      </c>
      <c r="O137" s="99">
        <v>63</v>
      </c>
      <c r="P137" s="159">
        <v>63</v>
      </c>
      <c r="Q137" s="99">
        <v>10</v>
      </c>
      <c r="R137" s="99">
        <v>24</v>
      </c>
      <c r="S137" s="99">
        <v>19</v>
      </c>
      <c r="T137" s="99">
        <v>18</v>
      </c>
      <c r="U137" s="99" t="s">
        <v>761</v>
      </c>
      <c r="V137" s="99">
        <v>8</v>
      </c>
      <c r="W137" s="99">
        <v>39</v>
      </c>
      <c r="X137" s="99">
        <v>40</v>
      </c>
      <c r="Y137" s="99">
        <v>76</v>
      </c>
      <c r="Z137" s="99">
        <v>45</v>
      </c>
      <c r="AA137" s="99" t="s">
        <v>761</v>
      </c>
      <c r="AB137" s="99" t="s">
        <v>761</v>
      </c>
      <c r="AC137" s="99" t="s">
        <v>761</v>
      </c>
      <c r="AD137" s="98" t="s">
        <v>427</v>
      </c>
      <c r="AE137" s="100">
        <v>0.12567518905293482</v>
      </c>
      <c r="AF137" s="100">
        <v>0.09</v>
      </c>
      <c r="AG137" s="98">
        <v>408.11427199615895</v>
      </c>
      <c r="AH137" s="98">
        <v>252.07057976233347</v>
      </c>
      <c r="AI137" s="100">
        <v>0.012</v>
      </c>
      <c r="AJ137" s="100">
        <v>0.66879</v>
      </c>
      <c r="AK137" s="100">
        <v>0.490909</v>
      </c>
      <c r="AL137" s="100">
        <v>0.668067</v>
      </c>
      <c r="AM137" s="100">
        <v>0.496662</v>
      </c>
      <c r="AN137" s="100">
        <v>0.62069</v>
      </c>
      <c r="AO137" s="98">
        <v>756.2117392870003</v>
      </c>
      <c r="AP137" s="158">
        <v>0.46336608890000003</v>
      </c>
      <c r="AQ137" s="100">
        <v>0.15873015873015872</v>
      </c>
      <c r="AR137" s="100">
        <v>0.4166666666666667</v>
      </c>
      <c r="AS137" s="98">
        <v>228.06385788020646</v>
      </c>
      <c r="AT137" s="98">
        <v>216.06049693914295</v>
      </c>
      <c r="AU137" s="98" t="s">
        <v>761</v>
      </c>
      <c r="AV137" s="98">
        <v>96.02688752850798</v>
      </c>
      <c r="AW137" s="98">
        <v>468.1310767014764</v>
      </c>
      <c r="AX137" s="98">
        <v>480.1344376425399</v>
      </c>
      <c r="AY137" s="98">
        <v>912.2554315208258</v>
      </c>
      <c r="AZ137" s="98">
        <v>540.1512423478574</v>
      </c>
      <c r="BA137" s="100" t="s">
        <v>761</v>
      </c>
      <c r="BB137" s="100" t="s">
        <v>761</v>
      </c>
      <c r="BC137" s="100" t="s">
        <v>761</v>
      </c>
      <c r="BD137" s="158">
        <v>0.35606323240000004</v>
      </c>
      <c r="BE137" s="158">
        <v>0.5928465271000001</v>
      </c>
      <c r="BF137" s="162">
        <v>785</v>
      </c>
      <c r="BG137" s="162">
        <v>55</v>
      </c>
      <c r="BH137" s="162">
        <v>2142</v>
      </c>
      <c r="BI137" s="162">
        <v>749</v>
      </c>
      <c r="BJ137" s="162">
        <v>348</v>
      </c>
      <c r="BK137" s="97"/>
      <c r="BL137" s="97"/>
      <c r="BM137" s="97"/>
      <c r="BN137" s="97"/>
    </row>
    <row r="138" spans="1:66" ht="12.75">
      <c r="A138" s="79" t="s">
        <v>639</v>
      </c>
      <c r="B138" s="79" t="s">
        <v>308</v>
      </c>
      <c r="C138" s="79" t="s">
        <v>256</v>
      </c>
      <c r="D138" s="99">
        <v>9235</v>
      </c>
      <c r="E138" s="99">
        <v>1305</v>
      </c>
      <c r="F138" s="99" t="s">
        <v>450</v>
      </c>
      <c r="G138" s="99">
        <v>41</v>
      </c>
      <c r="H138" s="99">
        <v>21</v>
      </c>
      <c r="I138" s="99">
        <v>148</v>
      </c>
      <c r="J138" s="99">
        <v>905</v>
      </c>
      <c r="K138" s="99">
        <v>19</v>
      </c>
      <c r="L138" s="99">
        <v>1907</v>
      </c>
      <c r="M138" s="99">
        <v>633</v>
      </c>
      <c r="N138" s="99">
        <v>333</v>
      </c>
      <c r="O138" s="99">
        <v>224</v>
      </c>
      <c r="P138" s="159">
        <v>224</v>
      </c>
      <c r="Q138" s="99">
        <v>24</v>
      </c>
      <c r="R138" s="99">
        <v>33</v>
      </c>
      <c r="S138" s="99">
        <v>39</v>
      </c>
      <c r="T138" s="99">
        <v>35</v>
      </c>
      <c r="U138" s="99">
        <v>8</v>
      </c>
      <c r="V138" s="99">
        <v>42</v>
      </c>
      <c r="W138" s="99">
        <v>64</v>
      </c>
      <c r="X138" s="99">
        <v>26</v>
      </c>
      <c r="Y138" s="99">
        <v>134</v>
      </c>
      <c r="Z138" s="99">
        <v>49</v>
      </c>
      <c r="AA138" s="99" t="s">
        <v>761</v>
      </c>
      <c r="AB138" s="99" t="s">
        <v>761</v>
      </c>
      <c r="AC138" s="99" t="s">
        <v>761</v>
      </c>
      <c r="AD138" s="98" t="s">
        <v>427</v>
      </c>
      <c r="AE138" s="100">
        <v>0.1413102328099621</v>
      </c>
      <c r="AF138" s="100">
        <v>0.13</v>
      </c>
      <c r="AG138" s="98">
        <v>443.9631835408771</v>
      </c>
      <c r="AH138" s="98">
        <v>227.3957769355712</v>
      </c>
      <c r="AI138" s="100">
        <v>0.016</v>
      </c>
      <c r="AJ138" s="100">
        <v>0.738776</v>
      </c>
      <c r="AK138" s="100">
        <v>0.791667</v>
      </c>
      <c r="AL138" s="100">
        <v>0.830213</v>
      </c>
      <c r="AM138" s="100">
        <v>0.560673</v>
      </c>
      <c r="AN138" s="100">
        <v>0.590426</v>
      </c>
      <c r="AO138" s="98">
        <v>2425.554953979426</v>
      </c>
      <c r="AP138" s="158">
        <v>1.355137177</v>
      </c>
      <c r="AQ138" s="100">
        <v>0.10714285714285714</v>
      </c>
      <c r="AR138" s="100">
        <v>0.7272727272727273</v>
      </c>
      <c r="AS138" s="98">
        <v>422.3064428803465</v>
      </c>
      <c r="AT138" s="98">
        <v>378.99296155928533</v>
      </c>
      <c r="AU138" s="98">
        <v>86.62696264212236</v>
      </c>
      <c r="AV138" s="98">
        <v>454.7915538711424</v>
      </c>
      <c r="AW138" s="98">
        <v>693.0157011369789</v>
      </c>
      <c r="AX138" s="98">
        <v>281.53762858689765</v>
      </c>
      <c r="AY138" s="98">
        <v>1451.0016242555496</v>
      </c>
      <c r="AZ138" s="98">
        <v>530.5901461829994</v>
      </c>
      <c r="BA138" s="100" t="s">
        <v>761</v>
      </c>
      <c r="BB138" s="100" t="s">
        <v>761</v>
      </c>
      <c r="BC138" s="100" t="s">
        <v>761</v>
      </c>
      <c r="BD138" s="158">
        <v>1.183471985</v>
      </c>
      <c r="BE138" s="158">
        <v>1.544704285</v>
      </c>
      <c r="BF138" s="162">
        <v>1225</v>
      </c>
      <c r="BG138" s="162">
        <v>24</v>
      </c>
      <c r="BH138" s="162">
        <v>2297</v>
      </c>
      <c r="BI138" s="162">
        <v>1129</v>
      </c>
      <c r="BJ138" s="162">
        <v>564</v>
      </c>
      <c r="BK138" s="97"/>
      <c r="BL138" s="97"/>
      <c r="BM138" s="97"/>
      <c r="BN138" s="97"/>
    </row>
    <row r="139" spans="1:66" ht="12.75">
      <c r="A139" s="79" t="s">
        <v>707</v>
      </c>
      <c r="B139" s="79" t="s">
        <v>379</v>
      </c>
      <c r="C139" s="79" t="s">
        <v>256</v>
      </c>
      <c r="D139" s="99">
        <v>6472</v>
      </c>
      <c r="E139" s="99">
        <v>1555</v>
      </c>
      <c r="F139" s="99" t="s">
        <v>449</v>
      </c>
      <c r="G139" s="99">
        <v>29</v>
      </c>
      <c r="H139" s="99">
        <v>18</v>
      </c>
      <c r="I139" s="99">
        <v>126</v>
      </c>
      <c r="J139" s="99">
        <v>810</v>
      </c>
      <c r="K139" s="99">
        <v>731</v>
      </c>
      <c r="L139" s="99">
        <v>1237</v>
      </c>
      <c r="M139" s="99">
        <v>627</v>
      </c>
      <c r="N139" s="99">
        <v>269</v>
      </c>
      <c r="O139" s="99">
        <v>136</v>
      </c>
      <c r="P139" s="159">
        <v>136</v>
      </c>
      <c r="Q139" s="99">
        <v>20</v>
      </c>
      <c r="R139" s="99">
        <v>53</v>
      </c>
      <c r="S139" s="99">
        <v>34</v>
      </c>
      <c r="T139" s="99">
        <v>8</v>
      </c>
      <c r="U139" s="99" t="s">
        <v>761</v>
      </c>
      <c r="V139" s="99">
        <v>51</v>
      </c>
      <c r="W139" s="99">
        <v>42</v>
      </c>
      <c r="X139" s="99">
        <v>23</v>
      </c>
      <c r="Y139" s="99">
        <v>82</v>
      </c>
      <c r="Z139" s="99">
        <v>32</v>
      </c>
      <c r="AA139" s="99" t="s">
        <v>761</v>
      </c>
      <c r="AB139" s="99" t="s">
        <v>761</v>
      </c>
      <c r="AC139" s="99" t="s">
        <v>761</v>
      </c>
      <c r="AD139" s="98" t="s">
        <v>427</v>
      </c>
      <c r="AE139" s="100">
        <v>0.24026576019777504</v>
      </c>
      <c r="AF139" s="100">
        <v>0.1</v>
      </c>
      <c r="AG139" s="98">
        <v>448.0840543881335</v>
      </c>
      <c r="AH139" s="98">
        <v>278.1211372064277</v>
      </c>
      <c r="AI139" s="100">
        <v>0.019</v>
      </c>
      <c r="AJ139" s="100">
        <v>0.799605</v>
      </c>
      <c r="AK139" s="100">
        <v>0.85099</v>
      </c>
      <c r="AL139" s="100">
        <v>0.799612</v>
      </c>
      <c r="AM139" s="100">
        <v>0.647059</v>
      </c>
      <c r="AN139" s="100">
        <v>0.696891</v>
      </c>
      <c r="AO139" s="98">
        <v>2101.3597033374535</v>
      </c>
      <c r="AP139" s="158">
        <v>0.9187750244</v>
      </c>
      <c r="AQ139" s="100">
        <v>0.14705882352941177</v>
      </c>
      <c r="AR139" s="100">
        <v>0.37735849056603776</v>
      </c>
      <c r="AS139" s="98">
        <v>525.3399258343634</v>
      </c>
      <c r="AT139" s="98">
        <v>123.60939431396787</v>
      </c>
      <c r="AU139" s="98" t="s">
        <v>761</v>
      </c>
      <c r="AV139" s="98">
        <v>788.0098887515451</v>
      </c>
      <c r="AW139" s="98">
        <v>648.9493201483313</v>
      </c>
      <c r="AX139" s="98">
        <v>355.3770086526576</v>
      </c>
      <c r="AY139" s="98">
        <v>1266.9962917181706</v>
      </c>
      <c r="AZ139" s="98">
        <v>494.4375772558715</v>
      </c>
      <c r="BA139" s="100" t="s">
        <v>761</v>
      </c>
      <c r="BB139" s="100" t="s">
        <v>761</v>
      </c>
      <c r="BC139" s="100" t="s">
        <v>761</v>
      </c>
      <c r="BD139" s="158">
        <v>0.7708554076999999</v>
      </c>
      <c r="BE139" s="158">
        <v>1.0868080139999998</v>
      </c>
      <c r="BF139" s="162">
        <v>1013</v>
      </c>
      <c r="BG139" s="162">
        <v>859</v>
      </c>
      <c r="BH139" s="162">
        <v>1547</v>
      </c>
      <c r="BI139" s="162">
        <v>969</v>
      </c>
      <c r="BJ139" s="162">
        <v>386</v>
      </c>
      <c r="BK139" s="97"/>
      <c r="BL139" s="97"/>
      <c r="BM139" s="97"/>
      <c r="BN139" s="97"/>
    </row>
    <row r="140" spans="1:66" ht="12.75">
      <c r="A140" s="79" t="s">
        <v>680</v>
      </c>
      <c r="B140" s="79" t="s">
        <v>350</v>
      </c>
      <c r="C140" s="79" t="s">
        <v>256</v>
      </c>
      <c r="D140" s="99">
        <v>11373</v>
      </c>
      <c r="E140" s="99">
        <v>2045</v>
      </c>
      <c r="F140" s="99" t="s">
        <v>449</v>
      </c>
      <c r="G140" s="99">
        <v>64</v>
      </c>
      <c r="H140" s="99">
        <v>25</v>
      </c>
      <c r="I140" s="99">
        <v>131</v>
      </c>
      <c r="J140" s="99">
        <v>972</v>
      </c>
      <c r="K140" s="99">
        <v>8</v>
      </c>
      <c r="L140" s="99">
        <v>2190</v>
      </c>
      <c r="M140" s="99">
        <v>774</v>
      </c>
      <c r="N140" s="99">
        <v>385</v>
      </c>
      <c r="O140" s="99">
        <v>194</v>
      </c>
      <c r="P140" s="159">
        <v>194</v>
      </c>
      <c r="Q140" s="99">
        <v>29</v>
      </c>
      <c r="R140" s="99">
        <v>47</v>
      </c>
      <c r="S140" s="99">
        <v>48</v>
      </c>
      <c r="T140" s="99">
        <v>32</v>
      </c>
      <c r="U140" s="99" t="s">
        <v>761</v>
      </c>
      <c r="V140" s="99">
        <v>26</v>
      </c>
      <c r="W140" s="99">
        <v>60</v>
      </c>
      <c r="X140" s="99">
        <v>35</v>
      </c>
      <c r="Y140" s="99">
        <v>102</v>
      </c>
      <c r="Z140" s="99">
        <v>53</v>
      </c>
      <c r="AA140" s="99" t="s">
        <v>761</v>
      </c>
      <c r="AB140" s="99" t="s">
        <v>761</v>
      </c>
      <c r="AC140" s="99" t="s">
        <v>761</v>
      </c>
      <c r="AD140" s="98" t="s">
        <v>427</v>
      </c>
      <c r="AE140" s="100">
        <v>0.1798118350479205</v>
      </c>
      <c r="AF140" s="100">
        <v>0.12</v>
      </c>
      <c r="AG140" s="98">
        <v>562.7363052844456</v>
      </c>
      <c r="AH140" s="98">
        <v>219.81886925173657</v>
      </c>
      <c r="AI140" s="100">
        <v>0.012</v>
      </c>
      <c r="AJ140" s="100">
        <v>0.670345</v>
      </c>
      <c r="AK140" s="100">
        <v>0.421053</v>
      </c>
      <c r="AL140" s="100">
        <v>0.777699</v>
      </c>
      <c r="AM140" s="100">
        <v>0.581081</v>
      </c>
      <c r="AN140" s="100">
        <v>0.627036</v>
      </c>
      <c r="AO140" s="98">
        <v>1705.7944253934759</v>
      </c>
      <c r="AP140" s="158">
        <v>0.8622840118</v>
      </c>
      <c r="AQ140" s="100">
        <v>0.14948453608247422</v>
      </c>
      <c r="AR140" s="100">
        <v>0.6170212765957447</v>
      </c>
      <c r="AS140" s="98">
        <v>422.0522289633342</v>
      </c>
      <c r="AT140" s="98">
        <v>281.3681526422228</v>
      </c>
      <c r="AU140" s="98" t="s">
        <v>761</v>
      </c>
      <c r="AV140" s="98">
        <v>228.61162402180602</v>
      </c>
      <c r="AW140" s="98">
        <v>527.5652862041678</v>
      </c>
      <c r="AX140" s="98">
        <v>307.7464169524312</v>
      </c>
      <c r="AY140" s="98">
        <v>896.8609865470852</v>
      </c>
      <c r="AZ140" s="98">
        <v>466.01600281368155</v>
      </c>
      <c r="BA140" s="100" t="s">
        <v>761</v>
      </c>
      <c r="BB140" s="100" t="s">
        <v>761</v>
      </c>
      <c r="BC140" s="100" t="s">
        <v>761</v>
      </c>
      <c r="BD140" s="158">
        <v>0.7452088928</v>
      </c>
      <c r="BE140" s="158">
        <v>0.9925328827</v>
      </c>
      <c r="BF140" s="162">
        <v>1450</v>
      </c>
      <c r="BG140" s="162">
        <v>19</v>
      </c>
      <c r="BH140" s="162">
        <v>2816</v>
      </c>
      <c r="BI140" s="162">
        <v>1332</v>
      </c>
      <c r="BJ140" s="162">
        <v>614</v>
      </c>
      <c r="BK140" s="97"/>
      <c r="BL140" s="97"/>
      <c r="BM140" s="97"/>
      <c r="BN140" s="97"/>
    </row>
    <row r="141" spans="1:66" ht="12.75">
      <c r="A141" s="79" t="s">
        <v>627</v>
      </c>
      <c r="B141" s="79" t="s">
        <v>296</v>
      </c>
      <c r="C141" s="79" t="s">
        <v>256</v>
      </c>
      <c r="D141" s="99">
        <v>8474</v>
      </c>
      <c r="E141" s="99">
        <v>2558</v>
      </c>
      <c r="F141" s="99" t="s">
        <v>449</v>
      </c>
      <c r="G141" s="99">
        <v>65</v>
      </c>
      <c r="H141" s="99">
        <v>34</v>
      </c>
      <c r="I141" s="99">
        <v>276</v>
      </c>
      <c r="J141" s="99">
        <v>1105</v>
      </c>
      <c r="K141" s="99">
        <v>38</v>
      </c>
      <c r="L141" s="99">
        <v>1516</v>
      </c>
      <c r="M141" s="99">
        <v>898</v>
      </c>
      <c r="N141" s="99">
        <v>425</v>
      </c>
      <c r="O141" s="99">
        <v>229</v>
      </c>
      <c r="P141" s="159">
        <v>229</v>
      </c>
      <c r="Q141" s="99">
        <v>38</v>
      </c>
      <c r="R141" s="99">
        <v>70</v>
      </c>
      <c r="S141" s="99">
        <v>32</v>
      </c>
      <c r="T141" s="99">
        <v>47</v>
      </c>
      <c r="U141" s="99">
        <v>8</v>
      </c>
      <c r="V141" s="99">
        <v>47</v>
      </c>
      <c r="W141" s="99">
        <v>40</v>
      </c>
      <c r="X141" s="99">
        <v>40</v>
      </c>
      <c r="Y141" s="99">
        <v>104</v>
      </c>
      <c r="Z141" s="99">
        <v>69</v>
      </c>
      <c r="AA141" s="99" t="s">
        <v>761</v>
      </c>
      <c r="AB141" s="99" t="s">
        <v>761</v>
      </c>
      <c r="AC141" s="99" t="s">
        <v>761</v>
      </c>
      <c r="AD141" s="98" t="s">
        <v>427</v>
      </c>
      <c r="AE141" s="100">
        <v>0.30186452678782155</v>
      </c>
      <c r="AF141" s="100">
        <v>0.11</v>
      </c>
      <c r="AG141" s="98">
        <v>767.0521595468492</v>
      </c>
      <c r="AH141" s="98">
        <v>401.22728345527497</v>
      </c>
      <c r="AI141" s="100">
        <v>0.033</v>
      </c>
      <c r="AJ141" s="100">
        <v>0.731304</v>
      </c>
      <c r="AK141" s="100">
        <v>0.716981</v>
      </c>
      <c r="AL141" s="100">
        <v>0.821235</v>
      </c>
      <c r="AM141" s="100">
        <v>0.607578</v>
      </c>
      <c r="AN141" s="100">
        <v>0.626844</v>
      </c>
      <c r="AO141" s="98">
        <v>2702.3837620958225</v>
      </c>
      <c r="AP141" s="158">
        <v>1.047378006</v>
      </c>
      <c r="AQ141" s="100">
        <v>0.16593886462882096</v>
      </c>
      <c r="AR141" s="100">
        <v>0.5428571428571428</v>
      </c>
      <c r="AS141" s="98">
        <v>377.62567854614116</v>
      </c>
      <c r="AT141" s="98">
        <v>554.6377153646448</v>
      </c>
      <c r="AU141" s="98">
        <v>94.40641963653529</v>
      </c>
      <c r="AV141" s="98">
        <v>554.6377153646448</v>
      </c>
      <c r="AW141" s="98">
        <v>472.0320981826764</v>
      </c>
      <c r="AX141" s="98">
        <v>472.0320981826764</v>
      </c>
      <c r="AY141" s="98">
        <v>1227.2834552749587</v>
      </c>
      <c r="AZ141" s="98">
        <v>814.2553693651168</v>
      </c>
      <c r="BA141" s="100" t="s">
        <v>761</v>
      </c>
      <c r="BB141" s="100" t="s">
        <v>761</v>
      </c>
      <c r="BC141" s="100" t="s">
        <v>761</v>
      </c>
      <c r="BD141" s="158">
        <v>0.9161061859</v>
      </c>
      <c r="BE141" s="158">
        <v>1.19218071</v>
      </c>
      <c r="BF141" s="162">
        <v>1511</v>
      </c>
      <c r="BG141" s="162">
        <v>53</v>
      </c>
      <c r="BH141" s="162">
        <v>1846</v>
      </c>
      <c r="BI141" s="162">
        <v>1478</v>
      </c>
      <c r="BJ141" s="162">
        <v>678</v>
      </c>
      <c r="BK141" s="97"/>
      <c r="BL141" s="97"/>
      <c r="BM141" s="97"/>
      <c r="BN141" s="97"/>
    </row>
    <row r="142" spans="1:66" ht="12.75">
      <c r="A142" s="79" t="s">
        <v>616</v>
      </c>
      <c r="B142" s="79" t="s">
        <v>285</v>
      </c>
      <c r="C142" s="79" t="s">
        <v>256</v>
      </c>
      <c r="D142" s="99">
        <v>7547</v>
      </c>
      <c r="E142" s="99">
        <v>1626</v>
      </c>
      <c r="F142" s="99" t="s">
        <v>451</v>
      </c>
      <c r="G142" s="99">
        <v>30</v>
      </c>
      <c r="H142" s="99">
        <v>29</v>
      </c>
      <c r="I142" s="99">
        <v>156</v>
      </c>
      <c r="J142" s="99">
        <v>766</v>
      </c>
      <c r="K142" s="99">
        <v>304</v>
      </c>
      <c r="L142" s="99">
        <v>1429</v>
      </c>
      <c r="M142" s="99">
        <v>631</v>
      </c>
      <c r="N142" s="99">
        <v>282</v>
      </c>
      <c r="O142" s="99">
        <v>128</v>
      </c>
      <c r="P142" s="159">
        <v>128</v>
      </c>
      <c r="Q142" s="99">
        <v>27</v>
      </c>
      <c r="R142" s="99">
        <v>51</v>
      </c>
      <c r="S142" s="99">
        <v>32</v>
      </c>
      <c r="T142" s="99">
        <v>26</v>
      </c>
      <c r="U142" s="99" t="s">
        <v>761</v>
      </c>
      <c r="V142" s="99">
        <v>16</v>
      </c>
      <c r="W142" s="99">
        <v>58</v>
      </c>
      <c r="X142" s="99">
        <v>26</v>
      </c>
      <c r="Y142" s="99">
        <v>45</v>
      </c>
      <c r="Z142" s="99">
        <v>59</v>
      </c>
      <c r="AA142" s="99" t="s">
        <v>761</v>
      </c>
      <c r="AB142" s="99" t="s">
        <v>761</v>
      </c>
      <c r="AC142" s="99" t="s">
        <v>761</v>
      </c>
      <c r="AD142" s="98" t="s">
        <v>427</v>
      </c>
      <c r="AE142" s="100">
        <v>0.2154498476215715</v>
      </c>
      <c r="AF142" s="100">
        <v>0.06</v>
      </c>
      <c r="AG142" s="98">
        <v>397.5089439512389</v>
      </c>
      <c r="AH142" s="98">
        <v>384.25864581953095</v>
      </c>
      <c r="AI142" s="100">
        <v>0.021</v>
      </c>
      <c r="AJ142" s="100">
        <v>0.721281</v>
      </c>
      <c r="AK142" s="100">
        <v>0.886297</v>
      </c>
      <c r="AL142" s="100">
        <v>0.784734</v>
      </c>
      <c r="AM142" s="100">
        <v>0.63037</v>
      </c>
      <c r="AN142" s="100">
        <v>0.669834</v>
      </c>
      <c r="AO142" s="98">
        <v>1696.0381608586192</v>
      </c>
      <c r="AP142" s="158">
        <v>0.7832778931</v>
      </c>
      <c r="AQ142" s="100">
        <v>0.2109375</v>
      </c>
      <c r="AR142" s="100">
        <v>0.5294117647058824</v>
      </c>
      <c r="AS142" s="98">
        <v>424.0095402146548</v>
      </c>
      <c r="AT142" s="98">
        <v>344.50775142440705</v>
      </c>
      <c r="AU142" s="98" t="s">
        <v>761</v>
      </c>
      <c r="AV142" s="98">
        <v>212.0047701073274</v>
      </c>
      <c r="AW142" s="98">
        <v>768.5172916390619</v>
      </c>
      <c r="AX142" s="98">
        <v>344.50775142440705</v>
      </c>
      <c r="AY142" s="98">
        <v>596.2634159268583</v>
      </c>
      <c r="AZ142" s="98">
        <v>781.7675897707699</v>
      </c>
      <c r="BA142" s="100" t="s">
        <v>761</v>
      </c>
      <c r="BB142" s="100" t="s">
        <v>761</v>
      </c>
      <c r="BC142" s="100" t="s">
        <v>761</v>
      </c>
      <c r="BD142" s="158">
        <v>0.6534700012000001</v>
      </c>
      <c r="BE142" s="158">
        <v>0.9313199615000001</v>
      </c>
      <c r="BF142" s="162">
        <v>1062</v>
      </c>
      <c r="BG142" s="162">
        <v>343</v>
      </c>
      <c r="BH142" s="162">
        <v>1821</v>
      </c>
      <c r="BI142" s="162">
        <v>1001</v>
      </c>
      <c r="BJ142" s="162">
        <v>421</v>
      </c>
      <c r="BK142" s="97"/>
      <c r="BL142" s="97"/>
      <c r="BM142" s="97"/>
      <c r="BN142" s="97"/>
    </row>
    <row r="143" spans="1:66" ht="12.75">
      <c r="A143" s="79" t="s">
        <v>638</v>
      </c>
      <c r="B143" s="79" t="s">
        <v>307</v>
      </c>
      <c r="C143" s="79" t="s">
        <v>256</v>
      </c>
      <c r="D143" s="99">
        <v>2503</v>
      </c>
      <c r="E143" s="99">
        <v>534</v>
      </c>
      <c r="F143" s="99" t="s">
        <v>451</v>
      </c>
      <c r="G143" s="99">
        <v>12</v>
      </c>
      <c r="H143" s="99" t="s">
        <v>761</v>
      </c>
      <c r="I143" s="99">
        <v>49</v>
      </c>
      <c r="J143" s="99">
        <v>317</v>
      </c>
      <c r="K143" s="99">
        <v>281</v>
      </c>
      <c r="L143" s="99">
        <v>485</v>
      </c>
      <c r="M143" s="99">
        <v>212</v>
      </c>
      <c r="N143" s="99">
        <v>86</v>
      </c>
      <c r="O143" s="99">
        <v>65</v>
      </c>
      <c r="P143" s="159">
        <v>65</v>
      </c>
      <c r="Q143" s="99">
        <v>7</v>
      </c>
      <c r="R143" s="99">
        <v>20</v>
      </c>
      <c r="S143" s="99">
        <v>20</v>
      </c>
      <c r="T143" s="99">
        <v>6</v>
      </c>
      <c r="U143" s="99" t="s">
        <v>761</v>
      </c>
      <c r="V143" s="99">
        <v>21</v>
      </c>
      <c r="W143" s="99">
        <v>11</v>
      </c>
      <c r="X143" s="99">
        <v>9</v>
      </c>
      <c r="Y143" s="99">
        <v>30</v>
      </c>
      <c r="Z143" s="99">
        <v>19</v>
      </c>
      <c r="AA143" s="99" t="s">
        <v>761</v>
      </c>
      <c r="AB143" s="99" t="s">
        <v>761</v>
      </c>
      <c r="AC143" s="99" t="s">
        <v>761</v>
      </c>
      <c r="AD143" s="98" t="s">
        <v>427</v>
      </c>
      <c r="AE143" s="100">
        <v>0.2133439872153416</v>
      </c>
      <c r="AF143" s="100">
        <v>0.06</v>
      </c>
      <c r="AG143" s="98">
        <v>479.42469037155416</v>
      </c>
      <c r="AH143" s="98" t="s">
        <v>761</v>
      </c>
      <c r="AI143" s="100">
        <v>0.02</v>
      </c>
      <c r="AJ143" s="100">
        <v>0.77129</v>
      </c>
      <c r="AK143" s="100">
        <v>0.711392</v>
      </c>
      <c r="AL143" s="100">
        <v>0.755452</v>
      </c>
      <c r="AM143" s="100">
        <v>0.571429</v>
      </c>
      <c r="AN143" s="100">
        <v>0.597222</v>
      </c>
      <c r="AO143" s="98">
        <v>2596.8837395125847</v>
      </c>
      <c r="AP143" s="158">
        <v>1.158132629</v>
      </c>
      <c r="AQ143" s="100">
        <v>0.1076923076923077</v>
      </c>
      <c r="AR143" s="100">
        <v>0.35</v>
      </c>
      <c r="AS143" s="98">
        <v>799.0411506192569</v>
      </c>
      <c r="AT143" s="98">
        <v>239.71234518577708</v>
      </c>
      <c r="AU143" s="98" t="s">
        <v>761</v>
      </c>
      <c r="AV143" s="98">
        <v>838.9932081502197</v>
      </c>
      <c r="AW143" s="98">
        <v>439.4726328405913</v>
      </c>
      <c r="AX143" s="98">
        <v>359.5685177786656</v>
      </c>
      <c r="AY143" s="98">
        <v>1198.5617259288854</v>
      </c>
      <c r="AZ143" s="98">
        <v>759.089093088294</v>
      </c>
      <c r="BA143" s="100" t="s">
        <v>761</v>
      </c>
      <c r="BB143" s="100" t="s">
        <v>761</v>
      </c>
      <c r="BC143" s="100" t="s">
        <v>761</v>
      </c>
      <c r="BD143" s="158">
        <v>0.8938223267</v>
      </c>
      <c r="BE143" s="158">
        <v>1.4761351010000001</v>
      </c>
      <c r="BF143" s="162">
        <v>411</v>
      </c>
      <c r="BG143" s="162">
        <v>395</v>
      </c>
      <c r="BH143" s="162">
        <v>642</v>
      </c>
      <c r="BI143" s="162">
        <v>371</v>
      </c>
      <c r="BJ143" s="162">
        <v>144</v>
      </c>
      <c r="BK143" s="97"/>
      <c r="BL143" s="97"/>
      <c r="BM143" s="97"/>
      <c r="BN143" s="97"/>
    </row>
    <row r="144" spans="1:66" ht="12.75">
      <c r="A144" s="79" t="s">
        <v>709</v>
      </c>
      <c r="B144" s="79" t="s">
        <v>381</v>
      </c>
      <c r="C144" s="79" t="s">
        <v>256</v>
      </c>
      <c r="D144" s="99">
        <v>10206</v>
      </c>
      <c r="E144" s="99">
        <v>2254</v>
      </c>
      <c r="F144" s="99" t="s">
        <v>451</v>
      </c>
      <c r="G144" s="99">
        <v>63</v>
      </c>
      <c r="H144" s="99">
        <v>23</v>
      </c>
      <c r="I144" s="99">
        <v>214</v>
      </c>
      <c r="J144" s="99">
        <v>1210</v>
      </c>
      <c r="K144" s="99">
        <v>10</v>
      </c>
      <c r="L144" s="99">
        <v>1992</v>
      </c>
      <c r="M144" s="99">
        <v>970</v>
      </c>
      <c r="N144" s="99">
        <v>452</v>
      </c>
      <c r="O144" s="99">
        <v>177</v>
      </c>
      <c r="P144" s="159">
        <v>177</v>
      </c>
      <c r="Q144" s="99">
        <v>28</v>
      </c>
      <c r="R144" s="99">
        <v>45</v>
      </c>
      <c r="S144" s="99">
        <v>32</v>
      </c>
      <c r="T144" s="99">
        <v>29</v>
      </c>
      <c r="U144" s="99" t="s">
        <v>761</v>
      </c>
      <c r="V144" s="99">
        <v>29</v>
      </c>
      <c r="W144" s="99">
        <v>36</v>
      </c>
      <c r="X144" s="99">
        <v>31</v>
      </c>
      <c r="Y144" s="99">
        <v>98</v>
      </c>
      <c r="Z144" s="99">
        <v>48</v>
      </c>
      <c r="AA144" s="99" t="s">
        <v>761</v>
      </c>
      <c r="AB144" s="99" t="s">
        <v>761</v>
      </c>
      <c r="AC144" s="99" t="s">
        <v>761</v>
      </c>
      <c r="AD144" s="98" t="s">
        <v>427</v>
      </c>
      <c r="AE144" s="100">
        <v>0.22085048010973937</v>
      </c>
      <c r="AF144" s="100">
        <v>0.07</v>
      </c>
      <c r="AG144" s="98">
        <v>617.283950617284</v>
      </c>
      <c r="AH144" s="98">
        <v>225.35763276504017</v>
      </c>
      <c r="AI144" s="100">
        <v>0.021</v>
      </c>
      <c r="AJ144" s="100">
        <v>0.780645</v>
      </c>
      <c r="AK144" s="100">
        <v>0.434783</v>
      </c>
      <c r="AL144" s="100">
        <v>0.798397</v>
      </c>
      <c r="AM144" s="100">
        <v>0.636066</v>
      </c>
      <c r="AN144" s="100">
        <v>0.638418</v>
      </c>
      <c r="AO144" s="98">
        <v>1734.2739564961787</v>
      </c>
      <c r="AP144" s="158">
        <v>0.7887531281</v>
      </c>
      <c r="AQ144" s="100">
        <v>0.15819209039548024</v>
      </c>
      <c r="AR144" s="100">
        <v>0.6222222222222222</v>
      </c>
      <c r="AS144" s="98">
        <v>313.541054281795</v>
      </c>
      <c r="AT144" s="98">
        <v>284.1465804428767</v>
      </c>
      <c r="AU144" s="98" t="s">
        <v>761</v>
      </c>
      <c r="AV144" s="98">
        <v>284.1465804428767</v>
      </c>
      <c r="AW144" s="98">
        <v>352.7336860670194</v>
      </c>
      <c r="AX144" s="98">
        <v>303.7428963354889</v>
      </c>
      <c r="AY144" s="98">
        <v>960.2194787379973</v>
      </c>
      <c r="AZ144" s="98">
        <v>470.31158142269254</v>
      </c>
      <c r="BA144" s="100" t="s">
        <v>761</v>
      </c>
      <c r="BB144" s="100" t="s">
        <v>761</v>
      </c>
      <c r="BC144" s="100" t="s">
        <v>761</v>
      </c>
      <c r="BD144" s="158">
        <v>0.6768306732</v>
      </c>
      <c r="BE144" s="158">
        <v>0.9138978577</v>
      </c>
      <c r="BF144" s="162">
        <v>1550</v>
      </c>
      <c r="BG144" s="162">
        <v>23</v>
      </c>
      <c r="BH144" s="162">
        <v>2495</v>
      </c>
      <c r="BI144" s="162">
        <v>1525</v>
      </c>
      <c r="BJ144" s="162">
        <v>708</v>
      </c>
      <c r="BK144" s="97"/>
      <c r="BL144" s="97"/>
      <c r="BM144" s="97"/>
      <c r="BN144" s="97"/>
    </row>
    <row r="145" spans="1:66" ht="12.75">
      <c r="A145" s="79" t="s">
        <v>730</v>
      </c>
      <c r="B145" s="79" t="s">
        <v>402</v>
      </c>
      <c r="C145" s="79" t="s">
        <v>256</v>
      </c>
      <c r="D145" s="99">
        <v>5481</v>
      </c>
      <c r="E145" s="99">
        <v>1025</v>
      </c>
      <c r="F145" s="99" t="s">
        <v>451</v>
      </c>
      <c r="G145" s="99">
        <v>24</v>
      </c>
      <c r="H145" s="99">
        <v>14</v>
      </c>
      <c r="I145" s="99">
        <v>122</v>
      </c>
      <c r="J145" s="99">
        <v>579</v>
      </c>
      <c r="K145" s="99">
        <v>565</v>
      </c>
      <c r="L145" s="99">
        <v>1087</v>
      </c>
      <c r="M145" s="99">
        <v>407</v>
      </c>
      <c r="N145" s="99">
        <v>180</v>
      </c>
      <c r="O145" s="99">
        <v>126</v>
      </c>
      <c r="P145" s="159">
        <v>126</v>
      </c>
      <c r="Q145" s="99">
        <v>16</v>
      </c>
      <c r="R145" s="99">
        <v>36</v>
      </c>
      <c r="S145" s="99">
        <v>27</v>
      </c>
      <c r="T145" s="99">
        <v>15</v>
      </c>
      <c r="U145" s="99" t="s">
        <v>761</v>
      </c>
      <c r="V145" s="99">
        <v>32</v>
      </c>
      <c r="W145" s="99">
        <v>34</v>
      </c>
      <c r="X145" s="99">
        <v>19</v>
      </c>
      <c r="Y145" s="99">
        <v>55</v>
      </c>
      <c r="Z145" s="99">
        <v>41</v>
      </c>
      <c r="AA145" s="99" t="s">
        <v>761</v>
      </c>
      <c r="AB145" s="99" t="s">
        <v>761</v>
      </c>
      <c r="AC145" s="99" t="s">
        <v>761</v>
      </c>
      <c r="AD145" s="98" t="s">
        <v>427</v>
      </c>
      <c r="AE145" s="100">
        <v>0.18700966976829045</v>
      </c>
      <c r="AF145" s="100">
        <v>0.06</v>
      </c>
      <c r="AG145" s="98">
        <v>437.8762999452655</v>
      </c>
      <c r="AH145" s="98">
        <v>255.4278416347382</v>
      </c>
      <c r="AI145" s="100">
        <v>0.022000000000000002</v>
      </c>
      <c r="AJ145" s="100">
        <v>0.810924</v>
      </c>
      <c r="AK145" s="100">
        <v>0.808298</v>
      </c>
      <c r="AL145" s="100">
        <v>0.784271</v>
      </c>
      <c r="AM145" s="100">
        <v>0.586455</v>
      </c>
      <c r="AN145" s="100">
        <v>0.676692</v>
      </c>
      <c r="AO145" s="98">
        <v>2298.8505747126437</v>
      </c>
      <c r="AP145" s="158">
        <v>1.14189621</v>
      </c>
      <c r="AQ145" s="100">
        <v>0.12698412698412698</v>
      </c>
      <c r="AR145" s="100">
        <v>0.4444444444444444</v>
      </c>
      <c r="AS145" s="98">
        <v>492.61083743842363</v>
      </c>
      <c r="AT145" s="98">
        <v>273.6726874657909</v>
      </c>
      <c r="AU145" s="98" t="s">
        <v>761</v>
      </c>
      <c r="AV145" s="98">
        <v>583.8350665936873</v>
      </c>
      <c r="AW145" s="98">
        <v>620.3247582557927</v>
      </c>
      <c r="AX145" s="98">
        <v>346.6520707900018</v>
      </c>
      <c r="AY145" s="98">
        <v>1003.4665207079</v>
      </c>
      <c r="AZ145" s="98">
        <v>748.0386790731618</v>
      </c>
      <c r="BA145" s="100" t="s">
        <v>761</v>
      </c>
      <c r="BB145" s="100" t="s">
        <v>761</v>
      </c>
      <c r="BC145" s="100" t="s">
        <v>761</v>
      </c>
      <c r="BD145" s="158">
        <v>0.9512300109999999</v>
      </c>
      <c r="BE145" s="158">
        <v>1.359572906</v>
      </c>
      <c r="BF145" s="162">
        <v>714</v>
      </c>
      <c r="BG145" s="162">
        <v>699</v>
      </c>
      <c r="BH145" s="162">
        <v>1386</v>
      </c>
      <c r="BI145" s="162">
        <v>694</v>
      </c>
      <c r="BJ145" s="162">
        <v>266</v>
      </c>
      <c r="BK145" s="97"/>
      <c r="BL145" s="97"/>
      <c r="BM145" s="97"/>
      <c r="BN145" s="97"/>
    </row>
    <row r="146" spans="1:66" ht="12.75">
      <c r="A146" s="79" t="s">
        <v>636</v>
      </c>
      <c r="B146" s="79" t="s">
        <v>305</v>
      </c>
      <c r="C146" s="79" t="s">
        <v>256</v>
      </c>
      <c r="D146" s="99">
        <v>11536</v>
      </c>
      <c r="E146" s="99">
        <v>2380</v>
      </c>
      <c r="F146" s="99" t="s">
        <v>451</v>
      </c>
      <c r="G146" s="99">
        <v>42</v>
      </c>
      <c r="H146" s="99">
        <v>30</v>
      </c>
      <c r="I146" s="99">
        <v>272</v>
      </c>
      <c r="J146" s="99">
        <v>1307</v>
      </c>
      <c r="K146" s="99">
        <v>1254</v>
      </c>
      <c r="L146" s="99">
        <v>2253</v>
      </c>
      <c r="M146" s="99">
        <v>943</v>
      </c>
      <c r="N146" s="99">
        <v>456</v>
      </c>
      <c r="O146" s="99">
        <v>312</v>
      </c>
      <c r="P146" s="159">
        <v>312</v>
      </c>
      <c r="Q146" s="99">
        <v>38</v>
      </c>
      <c r="R146" s="99">
        <v>74</v>
      </c>
      <c r="S146" s="99">
        <v>52</v>
      </c>
      <c r="T146" s="99">
        <v>58</v>
      </c>
      <c r="U146" s="99">
        <v>16</v>
      </c>
      <c r="V146" s="99">
        <v>73</v>
      </c>
      <c r="W146" s="99">
        <v>64</v>
      </c>
      <c r="X146" s="99">
        <v>47</v>
      </c>
      <c r="Y146" s="99">
        <v>150</v>
      </c>
      <c r="Z146" s="99">
        <v>82</v>
      </c>
      <c r="AA146" s="99" t="s">
        <v>761</v>
      </c>
      <c r="AB146" s="99" t="s">
        <v>761</v>
      </c>
      <c r="AC146" s="99" t="s">
        <v>761</v>
      </c>
      <c r="AD146" s="98" t="s">
        <v>427</v>
      </c>
      <c r="AE146" s="100">
        <v>0.20631067961165048</v>
      </c>
      <c r="AF146" s="100">
        <v>0.07</v>
      </c>
      <c r="AG146" s="98">
        <v>364.07766990291265</v>
      </c>
      <c r="AH146" s="98">
        <v>260.05547850208046</v>
      </c>
      <c r="AI146" s="100">
        <v>0.024</v>
      </c>
      <c r="AJ146" s="100">
        <v>0.795496</v>
      </c>
      <c r="AK146" s="100">
        <v>0.790668</v>
      </c>
      <c r="AL146" s="100">
        <v>0.803495</v>
      </c>
      <c r="AM146" s="100">
        <v>0.620395</v>
      </c>
      <c r="AN146" s="100">
        <v>0.680597</v>
      </c>
      <c r="AO146" s="98">
        <v>2704.5769764216366</v>
      </c>
      <c r="AP146" s="158">
        <v>1.27960289</v>
      </c>
      <c r="AQ146" s="100">
        <v>0.12179487179487179</v>
      </c>
      <c r="AR146" s="100">
        <v>0.5135135135135135</v>
      </c>
      <c r="AS146" s="98">
        <v>450.7628294036061</v>
      </c>
      <c r="AT146" s="98">
        <v>502.77392510402217</v>
      </c>
      <c r="AU146" s="98">
        <v>138.69625520110958</v>
      </c>
      <c r="AV146" s="98">
        <v>632.8016643550624</v>
      </c>
      <c r="AW146" s="98">
        <v>554.7850208044383</v>
      </c>
      <c r="AX146" s="98">
        <v>407.42024965325936</v>
      </c>
      <c r="AY146" s="98">
        <v>1300.2773925104023</v>
      </c>
      <c r="AZ146" s="98">
        <v>710.8183079056865</v>
      </c>
      <c r="BA146" s="100" t="s">
        <v>761</v>
      </c>
      <c r="BB146" s="100" t="s">
        <v>761</v>
      </c>
      <c r="BC146" s="100" t="s">
        <v>761</v>
      </c>
      <c r="BD146" s="158">
        <v>1.141540298</v>
      </c>
      <c r="BE146" s="158">
        <v>1.4297615049999999</v>
      </c>
      <c r="BF146" s="162">
        <v>1643</v>
      </c>
      <c r="BG146" s="162">
        <v>1586</v>
      </c>
      <c r="BH146" s="162">
        <v>2804</v>
      </c>
      <c r="BI146" s="162">
        <v>1520</v>
      </c>
      <c r="BJ146" s="162">
        <v>670</v>
      </c>
      <c r="BK146" s="97"/>
      <c r="BL146" s="97"/>
      <c r="BM146" s="97"/>
      <c r="BN146" s="97"/>
    </row>
    <row r="147" spans="1:66" ht="12.75">
      <c r="A147" s="79" t="s">
        <v>708</v>
      </c>
      <c r="B147" s="79" t="s">
        <v>380</v>
      </c>
      <c r="C147" s="79" t="s">
        <v>256</v>
      </c>
      <c r="D147" s="99">
        <v>13673</v>
      </c>
      <c r="E147" s="99">
        <v>2805</v>
      </c>
      <c r="F147" s="99" t="s">
        <v>451</v>
      </c>
      <c r="G147" s="99">
        <v>68</v>
      </c>
      <c r="H147" s="99">
        <v>32</v>
      </c>
      <c r="I147" s="99">
        <v>303</v>
      </c>
      <c r="J147" s="99">
        <v>1436</v>
      </c>
      <c r="K147" s="99">
        <v>15</v>
      </c>
      <c r="L147" s="99">
        <v>2646</v>
      </c>
      <c r="M147" s="99">
        <v>1035</v>
      </c>
      <c r="N147" s="99">
        <v>472</v>
      </c>
      <c r="O147" s="99">
        <v>163</v>
      </c>
      <c r="P147" s="159">
        <v>163</v>
      </c>
      <c r="Q147" s="99">
        <v>37</v>
      </c>
      <c r="R147" s="99">
        <v>82</v>
      </c>
      <c r="S147" s="99">
        <v>36</v>
      </c>
      <c r="T147" s="99">
        <v>17</v>
      </c>
      <c r="U147" s="99">
        <v>6</v>
      </c>
      <c r="V147" s="99">
        <v>31</v>
      </c>
      <c r="W147" s="99">
        <v>116</v>
      </c>
      <c r="X147" s="99">
        <v>55</v>
      </c>
      <c r="Y147" s="99">
        <v>117</v>
      </c>
      <c r="Z147" s="99">
        <v>81</v>
      </c>
      <c r="AA147" s="99" t="s">
        <v>761</v>
      </c>
      <c r="AB147" s="99" t="s">
        <v>761</v>
      </c>
      <c r="AC147" s="99" t="s">
        <v>761</v>
      </c>
      <c r="AD147" s="98" t="s">
        <v>427</v>
      </c>
      <c r="AE147" s="100">
        <v>0.20514883346741755</v>
      </c>
      <c r="AF147" s="100">
        <v>0.08</v>
      </c>
      <c r="AG147" s="98">
        <v>497.33050537555766</v>
      </c>
      <c r="AH147" s="98">
        <v>234.03788488261537</v>
      </c>
      <c r="AI147" s="100">
        <v>0.022000000000000002</v>
      </c>
      <c r="AJ147" s="100">
        <v>0.76383</v>
      </c>
      <c r="AK147" s="100">
        <v>0.535714</v>
      </c>
      <c r="AL147" s="100">
        <v>0.787969</v>
      </c>
      <c r="AM147" s="100">
        <v>0.568369</v>
      </c>
      <c r="AN147" s="100">
        <v>0.650138</v>
      </c>
      <c r="AO147" s="98">
        <v>1192.130476120822</v>
      </c>
      <c r="AP147" s="158">
        <v>0.5720919037000001</v>
      </c>
      <c r="AQ147" s="100">
        <v>0.22699386503067484</v>
      </c>
      <c r="AR147" s="100">
        <v>0.45121951219512196</v>
      </c>
      <c r="AS147" s="98">
        <v>263.2926204929423</v>
      </c>
      <c r="AT147" s="98">
        <v>124.33262634388942</v>
      </c>
      <c r="AU147" s="98">
        <v>43.882103415490384</v>
      </c>
      <c r="AV147" s="98">
        <v>226.72420098003363</v>
      </c>
      <c r="AW147" s="98">
        <v>848.3873326994807</v>
      </c>
      <c r="AX147" s="98">
        <v>402.2526146419952</v>
      </c>
      <c r="AY147" s="98">
        <v>855.7010166020625</v>
      </c>
      <c r="AZ147" s="98">
        <v>592.4083961091202</v>
      </c>
      <c r="BA147" s="100" t="s">
        <v>761</v>
      </c>
      <c r="BB147" s="100" t="s">
        <v>761</v>
      </c>
      <c r="BC147" s="100" t="s">
        <v>761</v>
      </c>
      <c r="BD147" s="158">
        <v>0.487636528</v>
      </c>
      <c r="BE147" s="158">
        <v>0.666971817</v>
      </c>
      <c r="BF147" s="162">
        <v>1880</v>
      </c>
      <c r="BG147" s="162">
        <v>28</v>
      </c>
      <c r="BH147" s="162">
        <v>3358</v>
      </c>
      <c r="BI147" s="162">
        <v>1821</v>
      </c>
      <c r="BJ147" s="162">
        <v>726</v>
      </c>
      <c r="BK147" s="97"/>
      <c r="BL147" s="97"/>
      <c r="BM147" s="97"/>
      <c r="BN147" s="97"/>
    </row>
    <row r="148" spans="1:66" ht="12.75">
      <c r="A148" s="79" t="s">
        <v>767</v>
      </c>
      <c r="B148" s="79" t="s">
        <v>368</v>
      </c>
      <c r="C148" s="79" t="s">
        <v>256</v>
      </c>
      <c r="D148" s="99">
        <v>14820</v>
      </c>
      <c r="E148" s="99">
        <v>4855</v>
      </c>
      <c r="F148" s="99" t="s">
        <v>451</v>
      </c>
      <c r="G148" s="99">
        <v>103</v>
      </c>
      <c r="H148" s="99">
        <v>61</v>
      </c>
      <c r="I148" s="99">
        <v>533</v>
      </c>
      <c r="J148" s="99">
        <v>1678</v>
      </c>
      <c r="K148" s="99">
        <v>33</v>
      </c>
      <c r="L148" s="99">
        <v>2564</v>
      </c>
      <c r="M148" s="99">
        <v>1617</v>
      </c>
      <c r="N148" s="99">
        <v>710</v>
      </c>
      <c r="O148" s="99">
        <v>383</v>
      </c>
      <c r="P148" s="159">
        <v>383</v>
      </c>
      <c r="Q148" s="99">
        <v>56</v>
      </c>
      <c r="R148" s="99">
        <v>120</v>
      </c>
      <c r="S148" s="99">
        <v>108</v>
      </c>
      <c r="T148" s="99">
        <v>35</v>
      </c>
      <c r="U148" s="99" t="s">
        <v>761</v>
      </c>
      <c r="V148" s="99">
        <v>127</v>
      </c>
      <c r="W148" s="99">
        <v>180</v>
      </c>
      <c r="X148" s="99">
        <v>46</v>
      </c>
      <c r="Y148" s="99">
        <v>222</v>
      </c>
      <c r="Z148" s="99">
        <v>138</v>
      </c>
      <c r="AA148" s="99" t="s">
        <v>761</v>
      </c>
      <c r="AB148" s="99" t="s">
        <v>761</v>
      </c>
      <c r="AC148" s="99" t="s">
        <v>761</v>
      </c>
      <c r="AD148" s="98" t="s">
        <v>427</v>
      </c>
      <c r="AE148" s="100">
        <v>0.3275978407557355</v>
      </c>
      <c r="AF148" s="100">
        <v>0.08</v>
      </c>
      <c r="AG148" s="98">
        <v>695.0067476383266</v>
      </c>
      <c r="AH148" s="98">
        <v>411.6059379217274</v>
      </c>
      <c r="AI148" s="100">
        <v>0.036000000000000004</v>
      </c>
      <c r="AJ148" s="100">
        <v>0.702386</v>
      </c>
      <c r="AK148" s="100">
        <v>0.417722</v>
      </c>
      <c r="AL148" s="100">
        <v>0.801</v>
      </c>
      <c r="AM148" s="100">
        <v>0.648096</v>
      </c>
      <c r="AN148" s="100">
        <v>0.690661</v>
      </c>
      <c r="AO148" s="98">
        <v>2584.345479082321</v>
      </c>
      <c r="AP148" s="158">
        <v>0.9750265503</v>
      </c>
      <c r="AQ148" s="100">
        <v>0.1462140992167102</v>
      </c>
      <c r="AR148" s="100">
        <v>0.4666666666666667</v>
      </c>
      <c r="AS148" s="98">
        <v>728.744939271255</v>
      </c>
      <c r="AT148" s="98">
        <v>236.16734143049933</v>
      </c>
      <c r="AU148" s="98" t="s">
        <v>761</v>
      </c>
      <c r="AV148" s="98">
        <v>856.9500674763833</v>
      </c>
      <c r="AW148" s="98">
        <v>1214.5748987854251</v>
      </c>
      <c r="AX148" s="98">
        <v>310.39136302294196</v>
      </c>
      <c r="AY148" s="98">
        <v>1497.9757085020242</v>
      </c>
      <c r="AZ148" s="98">
        <v>931.1740890688259</v>
      </c>
      <c r="BA148" s="101" t="s">
        <v>761</v>
      </c>
      <c r="BB148" s="101" t="s">
        <v>761</v>
      </c>
      <c r="BC148" s="101" t="s">
        <v>761</v>
      </c>
      <c r="BD148" s="158">
        <v>0.8798113250999999</v>
      </c>
      <c r="BE148" s="158">
        <v>1.077736588</v>
      </c>
      <c r="BF148" s="162">
        <v>2389</v>
      </c>
      <c r="BG148" s="162">
        <v>79</v>
      </c>
      <c r="BH148" s="162">
        <v>3201</v>
      </c>
      <c r="BI148" s="162">
        <v>2495</v>
      </c>
      <c r="BJ148" s="162">
        <v>1028</v>
      </c>
      <c r="BK148" s="97"/>
      <c r="BL148" s="97"/>
      <c r="BM148" s="97"/>
      <c r="BN148" s="97"/>
    </row>
    <row r="149" spans="1:62" ht="12.75">
      <c r="A149" s="79" t="s">
        <v>541</v>
      </c>
      <c r="B149" s="94" t="s">
        <v>256</v>
      </c>
      <c r="C149" s="94" t="s">
        <v>7</v>
      </c>
      <c r="D149" s="99">
        <v>1324786</v>
      </c>
      <c r="E149" s="99">
        <v>242075</v>
      </c>
      <c r="F149" s="99">
        <v>111292.73999999987</v>
      </c>
      <c r="G149" s="99">
        <v>5955</v>
      </c>
      <c r="H149" s="99">
        <v>3215</v>
      </c>
      <c r="I149" s="99">
        <v>23868</v>
      </c>
      <c r="J149" s="99">
        <v>127779</v>
      </c>
      <c r="K149" s="99">
        <v>32909</v>
      </c>
      <c r="L149" s="99">
        <v>254165</v>
      </c>
      <c r="M149" s="99">
        <v>94454</v>
      </c>
      <c r="N149" s="99">
        <v>44194</v>
      </c>
      <c r="O149" s="99">
        <v>22622</v>
      </c>
      <c r="P149" s="99">
        <v>22622</v>
      </c>
      <c r="Q149" s="99">
        <v>2928</v>
      </c>
      <c r="R149" s="99">
        <v>6420</v>
      </c>
      <c r="S149" s="99">
        <v>5238</v>
      </c>
      <c r="T149" s="99">
        <v>3203</v>
      </c>
      <c r="U149" s="99">
        <v>731</v>
      </c>
      <c r="V149" s="99">
        <v>4689</v>
      </c>
      <c r="W149" s="99">
        <v>7743</v>
      </c>
      <c r="X149" s="99">
        <v>4625</v>
      </c>
      <c r="Y149" s="99">
        <v>13838</v>
      </c>
      <c r="Z149" s="99">
        <v>7793</v>
      </c>
      <c r="AA149" s="99">
        <v>0</v>
      </c>
      <c r="AB149" s="99">
        <v>0</v>
      </c>
      <c r="AC149" s="99">
        <v>0</v>
      </c>
      <c r="AD149" s="98">
        <v>0</v>
      </c>
      <c r="AE149" s="101">
        <v>0.18272762544290172</v>
      </c>
      <c r="AF149" s="101">
        <v>0.08400808885359588</v>
      </c>
      <c r="AG149" s="98">
        <v>449.50656181451194</v>
      </c>
      <c r="AH149" s="98">
        <v>242.680704657205</v>
      </c>
      <c r="AI149" s="101">
        <v>0.018016494739527742</v>
      </c>
      <c r="AJ149" s="101">
        <v>0.7447891165978877</v>
      </c>
      <c r="AK149" s="101">
        <v>0.7666985066281481</v>
      </c>
      <c r="AL149" s="101">
        <v>0.7880401081456494</v>
      </c>
      <c r="AM149" s="101">
        <v>0.5988942008952914</v>
      </c>
      <c r="AN149" s="101">
        <v>0.650638949414051</v>
      </c>
      <c r="AO149" s="98">
        <v>1707.5965476688311</v>
      </c>
      <c r="AP149" s="98">
        <v>0</v>
      </c>
      <c r="AQ149" s="101">
        <v>0.12943152683228715</v>
      </c>
      <c r="AR149" s="101">
        <v>0.45607476635514016</v>
      </c>
      <c r="AS149" s="98">
        <v>395.3846130620342</v>
      </c>
      <c r="AT149" s="98">
        <v>241.77489798352337</v>
      </c>
      <c r="AU149" s="98">
        <v>55.17872320510634</v>
      </c>
      <c r="AV149" s="98">
        <v>353.9439577410993</v>
      </c>
      <c r="AW149" s="98">
        <v>584.4717561930757</v>
      </c>
      <c r="AX149" s="98">
        <v>349.11298881479723</v>
      </c>
      <c r="AY149" s="98">
        <v>1044.5460625338733</v>
      </c>
      <c r="AZ149" s="98">
        <v>588.2459506667492</v>
      </c>
      <c r="BA149" s="101">
        <v>0</v>
      </c>
      <c r="BB149" s="101">
        <v>0</v>
      </c>
      <c r="BC149" s="101">
        <v>0</v>
      </c>
      <c r="BD149" s="98">
        <v>0</v>
      </c>
      <c r="BE149" s="98">
        <v>0</v>
      </c>
      <c r="BF149" s="99">
        <v>171564</v>
      </c>
      <c r="BG149" s="99">
        <v>42923</v>
      </c>
      <c r="BH149" s="99">
        <v>322528</v>
      </c>
      <c r="BI149" s="99">
        <v>157714</v>
      </c>
      <c r="BJ149" s="99">
        <v>67924</v>
      </c>
    </row>
    <row r="150" spans="1:62" ht="12.75">
      <c r="A150" s="79" t="s">
        <v>24</v>
      </c>
      <c r="B150" s="94" t="s">
        <v>7</v>
      </c>
      <c r="C150" s="94" t="s">
        <v>7</v>
      </c>
      <c r="D150" s="99">
        <v>54615830</v>
      </c>
      <c r="E150" s="99">
        <v>8737890</v>
      </c>
      <c r="F150" s="99">
        <v>8198344.169999988</v>
      </c>
      <c r="G150" s="99">
        <v>243379</v>
      </c>
      <c r="H150" s="99">
        <v>127868</v>
      </c>
      <c r="I150" s="99">
        <v>870616</v>
      </c>
      <c r="J150" s="99">
        <v>4592627</v>
      </c>
      <c r="K150" s="99">
        <v>1679592</v>
      </c>
      <c r="L150" s="99">
        <v>10150944</v>
      </c>
      <c r="M150" s="99">
        <v>2959539</v>
      </c>
      <c r="N150" s="99">
        <v>1629320</v>
      </c>
      <c r="O150" s="99">
        <v>989730</v>
      </c>
      <c r="P150" s="99">
        <v>989730</v>
      </c>
      <c r="Q150" s="99">
        <v>108072</v>
      </c>
      <c r="R150" s="99">
        <v>238330</v>
      </c>
      <c r="S150" s="99">
        <v>206300</v>
      </c>
      <c r="T150" s="99">
        <v>154264</v>
      </c>
      <c r="U150" s="99">
        <v>38486</v>
      </c>
      <c r="V150" s="99">
        <v>176535</v>
      </c>
      <c r="W150" s="99">
        <v>307276</v>
      </c>
      <c r="X150" s="99">
        <v>221506</v>
      </c>
      <c r="Y150" s="99">
        <v>578574</v>
      </c>
      <c r="Z150" s="99">
        <v>318377</v>
      </c>
      <c r="AA150" s="99">
        <v>0</v>
      </c>
      <c r="AB150" s="99">
        <v>0</v>
      </c>
      <c r="AC150" s="99">
        <v>0</v>
      </c>
      <c r="AD150" s="98">
        <v>0</v>
      </c>
      <c r="AE150" s="101">
        <v>0.1599882305185145</v>
      </c>
      <c r="AF150" s="101">
        <v>0.15010930292554353</v>
      </c>
      <c r="AG150" s="98">
        <v>445.6198871279627</v>
      </c>
      <c r="AH150" s="98">
        <v>234.12259778895606</v>
      </c>
      <c r="AI150" s="101">
        <v>0.015940726342527432</v>
      </c>
      <c r="AJ150" s="101">
        <v>0.7248631360507991</v>
      </c>
      <c r="AK150" s="101">
        <v>0.7467412166569077</v>
      </c>
      <c r="AL150" s="101">
        <v>0.7559681673907895</v>
      </c>
      <c r="AM150" s="101">
        <v>0.5147293797466616</v>
      </c>
      <c r="AN150" s="101">
        <v>0.5752927626212945</v>
      </c>
      <c r="AO150" s="98">
        <v>1812.1669120472948</v>
      </c>
      <c r="AP150" s="98">
        <v>1</v>
      </c>
      <c r="AQ150" s="101">
        <v>0.10919341638628717</v>
      </c>
      <c r="AR150" s="101">
        <v>0.4534552930810221</v>
      </c>
      <c r="AS150" s="98">
        <v>377.7293140102421</v>
      </c>
      <c r="AT150" s="98">
        <v>282.45290788403287</v>
      </c>
      <c r="AU150" s="98">
        <v>70.46674929228394</v>
      </c>
      <c r="AV150" s="98">
        <v>323.23046266988894</v>
      </c>
      <c r="AW150" s="98">
        <v>562.6134400960308</v>
      </c>
      <c r="AX150" s="98">
        <v>405.57105879375996</v>
      </c>
      <c r="AY150" s="98">
        <v>1059.3522061277838</v>
      </c>
      <c r="AZ150" s="98">
        <v>582.9390489900089</v>
      </c>
      <c r="BA150" s="101">
        <v>0</v>
      </c>
      <c r="BB150" s="101">
        <v>0</v>
      </c>
      <c r="BC150" s="101">
        <v>0</v>
      </c>
      <c r="BD150" s="98">
        <v>0</v>
      </c>
      <c r="BE150" s="98">
        <v>0</v>
      </c>
      <c r="BF150" s="99">
        <v>6335854</v>
      </c>
      <c r="BG150" s="99">
        <v>2249229</v>
      </c>
      <c r="BH150" s="99">
        <v>13427740</v>
      </c>
      <c r="BI150" s="99">
        <v>5749699</v>
      </c>
      <c r="BJ150" s="99">
        <v>2832158</v>
      </c>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477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432</v>
      </c>
      <c r="O4" s="75" t="s">
        <v>431</v>
      </c>
      <c r="P4" s="75" t="s">
        <v>559</v>
      </c>
      <c r="Q4" s="75" t="s">
        <v>560</v>
      </c>
      <c r="R4" s="75" t="s">
        <v>561</v>
      </c>
      <c r="S4" s="75" t="s">
        <v>562</v>
      </c>
      <c r="T4" s="39" t="s">
        <v>278</v>
      </c>
      <c r="U4" s="40" t="s">
        <v>279</v>
      </c>
      <c r="V4" s="41" t="s">
        <v>7</v>
      </c>
      <c r="W4" s="24" t="s">
        <v>2</v>
      </c>
      <c r="X4" s="24" t="s">
        <v>3</v>
      </c>
      <c r="Y4" s="75" t="s">
        <v>769</v>
      </c>
      <c r="Z4" s="75" t="s">
        <v>768</v>
      </c>
      <c r="AA4" s="26" t="s">
        <v>280</v>
      </c>
      <c r="AB4" s="24" t="s">
        <v>5</v>
      </c>
      <c r="AC4" s="75" t="s">
        <v>35</v>
      </c>
      <c r="AD4" s="24" t="s">
        <v>6</v>
      </c>
      <c r="AE4" s="24" t="s">
        <v>281</v>
      </c>
      <c r="AF4" s="24" t="s">
        <v>16</v>
      </c>
      <c r="AG4" s="24" t="s">
        <v>15</v>
      </c>
      <c r="AH4" s="24" t="s">
        <v>14</v>
      </c>
      <c r="AI4" s="25" t="s">
        <v>30</v>
      </c>
      <c r="AJ4" s="47" t="s">
        <v>10</v>
      </c>
      <c r="AK4" s="26" t="s">
        <v>21</v>
      </c>
      <c r="AL4" s="25" t="s">
        <v>22</v>
      </c>
      <c r="AQ4" s="102" t="s">
        <v>474</v>
      </c>
      <c r="AR4" s="102" t="s">
        <v>476</v>
      </c>
      <c r="AS4" s="102" t="s">
        <v>475</v>
      </c>
      <c r="AY4" s="102" t="s">
        <v>556</v>
      </c>
      <c r="AZ4" s="102" t="s">
        <v>557</v>
      </c>
      <c r="BA4" s="102" t="s">
        <v>558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497</v>
      </c>
      <c r="BA5" s="103" t="s">
        <v>427</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482</v>
      </c>
      <c r="BA6" s="103" t="s">
        <v>427</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2214</v>
      </c>
      <c r="E7" s="38">
        <f>IF(LEFT(VLOOKUP($B7,'Indicator chart'!$D$1:$J$36,5,FALSE),1)=" "," ",VLOOKUP($B7,'Indicator chart'!$D$1:$J$36,5,FALSE))</f>
        <v>0.24602733637070787</v>
      </c>
      <c r="F7" s="38">
        <f>IF(LEFT(VLOOKUP($B7,'Indicator chart'!$D$1:$J$36,6,FALSE),1)=" "," ",VLOOKUP($B7,'Indicator chart'!$D$1:$J$36,6,FALSE))</f>
        <v>0.23723820959005115</v>
      </c>
      <c r="G7" s="38">
        <f>IF(LEFT(VLOOKUP($B7,'Indicator chart'!$D$1:$J$36,7,FALSE),1)=" "," ",VLOOKUP($B7,'Indicator chart'!$D$1:$J$36,7,FALSE))</f>
        <v>0.2550332083586996</v>
      </c>
      <c r="H7" s="50">
        <f aca="true" t="shared" si="0" ref="H7:H31">IF(LEFT(F7,1)=" ",4,IF(AND(ABS(N7-E7)&gt;SQRT((E7-G7)^2+(N7-R7)^2),E7&lt;N7),1,IF(AND(ABS(N7-E7)&gt;SQRT((E7-F7)^2+(N7-S7)^2),E7&gt;N7),3,2)))</f>
        <v>3</v>
      </c>
      <c r="I7" s="38">
        <v>0.046357616782188416</v>
      </c>
      <c r="J7" s="38">
        <v>0.15044060349464417</v>
      </c>
      <c r="K7" s="38">
        <v>0.17338018119335175</v>
      </c>
      <c r="L7" s="38">
        <v>0.2063106745481491</v>
      </c>
      <c r="M7" s="38">
        <v>0.3470366895198822</v>
      </c>
      <c r="N7" s="80">
        <f>VLOOKUP('Hide - Control'!B$3,'All practice data'!A:CA,A7+29,FALSE)</f>
        <v>0.18272762544290172</v>
      </c>
      <c r="O7" s="80">
        <f>VLOOKUP('Hide - Control'!C$3,'All practice data'!A:CA,A7+29,FALSE)</f>
        <v>0.1599882305185145</v>
      </c>
      <c r="P7" s="38">
        <f>VLOOKUP('Hide - Control'!$B$4,'All practice data'!B:BC,A7+2,FALSE)</f>
        <v>242075</v>
      </c>
      <c r="Q7" s="38">
        <f>VLOOKUP('Hide - Control'!$B$4,'All practice data'!B:BC,3,FALSE)</f>
        <v>1324786</v>
      </c>
      <c r="R7" s="38">
        <f>+((2*P7+1.96^2-1.96*SQRT(1.96^2+4*P7*(1-P7/Q7)))/(2*(Q7+1.96^2)))</f>
        <v>0.18207048088282585</v>
      </c>
      <c r="S7" s="38">
        <f>+((2*P7+1.96^2+1.96*SQRT(1.96^2+4*P7*(1-P7/Q7)))/(2*(Q7+1.96^2)))</f>
        <v>0.18338661004358756</v>
      </c>
      <c r="T7" s="53">
        <f>IF($C7=1,M7,I7)</f>
        <v>0.3470366895198822</v>
      </c>
      <c r="U7" s="51">
        <f aca="true" t="shared" si="1" ref="U7:U15">IF($C7=1,I7,M7)</f>
        <v>0.046357616782188416</v>
      </c>
      <c r="V7" s="7">
        <v>1</v>
      </c>
      <c r="W7" s="27">
        <f aca="true" t="shared" si="2" ref="W7:W31">IF((K7-I7)&gt;(M7-K7),I7,(K7-(M7-K7)))</f>
        <v>-0.00027632713317871094</v>
      </c>
      <c r="X7" s="27">
        <f aca="true" t="shared" si="3" ref="X7:X31">IF(W7=I7,K7+(K7-I7),M7)</f>
        <v>0.3470366895198822</v>
      </c>
      <c r="Y7" s="27">
        <f aca="true" t="shared" si="4" ref="Y7:Y31">IF(C7=1,W7,X7)</f>
        <v>-0.00027632713317871094</v>
      </c>
      <c r="Z7" s="27">
        <f aca="true" t="shared" si="5" ref="Z7:Z31">IF(C7=1,X7,W7)</f>
        <v>0.3470366895198822</v>
      </c>
      <c r="AA7" s="32">
        <f aca="true" t="shared" si="6" ref="AA7:AA31">IF(ISERROR(IF(C7=1,(I7-$Y7)/($Z7-$Y7),(U7-$Y7)/($Z7-$Y7))),"",IF(C7=1,(I7-$Y7)/($Z7-$Y7),(U7-$Y7)/($Z7-$Y7)))</f>
        <v>0.1342706483182312</v>
      </c>
      <c r="AB7" s="33">
        <f aca="true" t="shared" si="7" ref="AB7:AB31">IF(ISERROR(IF(C7=1,(J7-$Y7)/($Z7-$Y7),(L7-$Y7)/($Z7-$Y7))),"",IF(C7=1,(J7-$Y7)/($Z7-$Y7),(L7-$Y7)/($Z7-$Y7)))</f>
        <v>0.4339512871709543</v>
      </c>
      <c r="AC7" s="33">
        <v>0.5</v>
      </c>
      <c r="AD7" s="33">
        <f aca="true" t="shared" si="8" ref="AD7:AD31">IF(ISERROR(IF(C7=1,(L7-$Y7)/($Z7-$Y7),(J7-$Y7)/($Z7-$Y7))),"",IF(C7=1,(L7-$Y7)/($Z7-$Y7),(J7-$Y7)/($Z7-$Y7)))</f>
        <v>0.5948150278735231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0.7091691117062999</v>
      </c>
      <c r="AI7" s="34">
        <f aca="true" t="shared" si="13" ref="AI7:AI31">IF(ISERROR((O7-$Y7)/($Z7-$Y7)),-999,(O7-$Y7)/($Z7-$Y7))</f>
        <v>0.4614412647015335</v>
      </c>
      <c r="AJ7" s="4">
        <v>2.7020512924389086</v>
      </c>
      <c r="AK7" s="32">
        <f aca="true" t="shared" si="14" ref="AK7:AK31">IF(H7=1,(E7-$Y7)/($Z7-$Y7),-999)</f>
        <v>-999</v>
      </c>
      <c r="AL7" s="34">
        <f aca="true" t="shared" si="15" ref="AL7:AL31">IF(H7=3,(E7-$Y7)/($Z7-$Y7),-999)</f>
        <v>0.7091691117062999</v>
      </c>
      <c r="AQ7" s="103">
        <v>2</v>
      </c>
      <c r="AR7" s="103">
        <v>0.2422</v>
      </c>
      <c r="AS7" s="103">
        <v>7.2247</v>
      </c>
      <c r="AY7" s="103" t="s">
        <v>68</v>
      </c>
      <c r="AZ7" s="103" t="s">
        <v>481</v>
      </c>
      <c r="BA7" s="103" t="s">
        <v>427</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0.06490973229769222</v>
      </c>
      <c r="G8" s="38">
        <f>IF(LEFT(VLOOKUP($B8,'Indicator chart'!$D$1:$J$36,7,FALSE),1)=" "," ",VLOOKUP($B8,'Indicator chart'!$D$1:$J$36,7,FALSE))</f>
        <v>0.07545723805975584</v>
      </c>
      <c r="H8" s="50">
        <f t="shared" si="0"/>
        <v>1</v>
      </c>
      <c r="I8" s="38">
        <v>0.03999999910593033</v>
      </c>
      <c r="J8" s="38">
        <v>0.05999999865889549</v>
      </c>
      <c r="K8" s="38">
        <v>0.07999999821186066</v>
      </c>
      <c r="L8" s="38">
        <v>0.10000000149011612</v>
      </c>
      <c r="M8" s="38">
        <v>0.27000001072883606</v>
      </c>
      <c r="N8" s="80">
        <f>VLOOKUP('Hide - Control'!B$3,'All practice data'!A:CA,A8+29,FALSE)</f>
        <v>0.08400808885359588</v>
      </c>
      <c r="O8" s="80">
        <f>VLOOKUP('Hide - Control'!C$3,'All practice data'!A:CA,A8+29,FALSE)</f>
        <v>0.15010930292554353</v>
      </c>
      <c r="P8" s="38">
        <f>VLOOKUP('Hide - Control'!$B$4,'All practice data'!B:BC,A8+2,FALSE)</f>
        <v>111292.73999999987</v>
      </c>
      <c r="Q8" s="38">
        <f>VLOOKUP('Hide - Control'!$B$4,'All practice data'!B:BC,3,FALSE)</f>
        <v>1324786</v>
      </c>
      <c r="R8" s="38">
        <f>+((2*P8+1.96^2-1.96*SQRT(1.96^2+4*P8*(1-P8/Q8)))/(2*(Q8+1.96^2)))</f>
        <v>0.08353691637604901</v>
      </c>
      <c r="S8" s="38">
        <f>+((2*P8+1.96^2+1.96*SQRT(1.96^2+4*P8*(1-P8/Q8)))/(2*(Q8+1.96^2)))</f>
        <v>0.08448167390176443</v>
      </c>
      <c r="T8" s="53">
        <f aca="true" t="shared" si="16" ref="T8:T15">IF($C8=1,M8,I8)</f>
        <v>0.27000001072883606</v>
      </c>
      <c r="U8" s="51">
        <f t="shared" si="1"/>
        <v>0.03999999910593033</v>
      </c>
      <c r="V8" s="7"/>
      <c r="W8" s="27">
        <f t="shared" si="2"/>
        <v>-0.11000001430511475</v>
      </c>
      <c r="X8" s="27">
        <f t="shared" si="3"/>
        <v>0.27000001072883606</v>
      </c>
      <c r="Y8" s="27">
        <f t="shared" si="4"/>
        <v>-0.11000001430511475</v>
      </c>
      <c r="Z8" s="27">
        <f t="shared" si="5"/>
        <v>0.27000001072883606</v>
      </c>
      <c r="AA8" s="32">
        <f t="shared" si="6"/>
        <v>0.3947368513926899</v>
      </c>
      <c r="AB8" s="33">
        <f t="shared" si="7"/>
        <v>0.44736842569634494</v>
      </c>
      <c r="AC8" s="33">
        <v>0.5</v>
      </c>
      <c r="AD8" s="33">
        <f t="shared" si="8"/>
        <v>0.5526315841070499</v>
      </c>
      <c r="AE8" s="33">
        <f t="shared" si="9"/>
        <v>1</v>
      </c>
      <c r="AF8" s="33">
        <f t="shared" si="10"/>
        <v>-999</v>
      </c>
      <c r="AG8" s="33">
        <f t="shared" si="11"/>
        <v>-999</v>
      </c>
      <c r="AH8" s="33">
        <f t="shared" si="12"/>
        <v>0.4736842169655983</v>
      </c>
      <c r="AI8" s="34">
        <f t="shared" si="13"/>
        <v>0.6844981581446449</v>
      </c>
      <c r="AJ8" s="4">
        <v>3.778046717820832</v>
      </c>
      <c r="AK8" s="32">
        <f t="shared" si="14"/>
        <v>0.4736842169655983</v>
      </c>
      <c r="AL8" s="34">
        <f t="shared" si="15"/>
        <v>-999</v>
      </c>
      <c r="AQ8" s="103">
        <v>3</v>
      </c>
      <c r="AR8" s="103">
        <v>0.6187</v>
      </c>
      <c r="AS8" s="103">
        <v>8.7673</v>
      </c>
      <c r="AY8" s="103" t="s">
        <v>118</v>
      </c>
      <c r="AZ8" s="103" t="s">
        <v>119</v>
      </c>
      <c r="BA8" s="103" t="s">
        <v>427</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533.3925991776864</v>
      </c>
      <c r="F9" s="38">
        <f>IF(LEFT(VLOOKUP($B9,'Indicator chart'!$D$1:$J$36,6,FALSE),1)=" "," ",VLOOKUP($B9,'Indicator chart'!$D$1:$J$36,6,FALSE))</f>
        <v>393.2467061222237</v>
      </c>
      <c r="G9" s="38">
        <f>IF(LEFT(VLOOKUP($B9,'Indicator chart'!$D$1:$J$36,7,FALSE),1)=" "," ",VLOOKUP($B9,'Indicator chart'!$D$1:$J$36,7,FALSE))</f>
        <v>707.220121371304</v>
      </c>
      <c r="H9" s="50">
        <f t="shared" si="0"/>
        <v>2</v>
      </c>
      <c r="I9" s="38">
        <v>92.60600280761719</v>
      </c>
      <c r="J9" s="38">
        <v>350.7541198730469</v>
      </c>
      <c r="K9" s="38">
        <v>428.4017639160156</v>
      </c>
      <c r="L9" s="38">
        <v>508.63623046875</v>
      </c>
      <c r="M9" s="38">
        <v>986.8953247070312</v>
      </c>
      <c r="N9" s="80">
        <f>VLOOKUP('Hide - Control'!B$3,'All practice data'!A:CA,A9+29,FALSE)</f>
        <v>449.50656181451194</v>
      </c>
      <c r="O9" s="80">
        <f>VLOOKUP('Hide - Control'!C$3,'All practice data'!A:CA,A9+29,FALSE)</f>
        <v>445.6198871279627</v>
      </c>
      <c r="P9" s="38">
        <f>VLOOKUP('Hide - Control'!$B$4,'All practice data'!B:BC,A9+2,FALSE)</f>
        <v>5955</v>
      </c>
      <c r="Q9" s="38">
        <f>VLOOKUP('Hide - Control'!$B$4,'All practice data'!B:BC,3,FALSE)</f>
        <v>1324786</v>
      </c>
      <c r="R9" s="38">
        <f>100000*(P9*(1-1/(9*P9)-1.96/(3*SQRT(P9)))^3)/Q9</f>
        <v>438.16123249911726</v>
      </c>
      <c r="S9" s="38">
        <f>100000*((P9+1)*(1-1/(9*(P9+1))+1.96/(3*SQRT(P9+1)))^3)/Q9</f>
        <v>461.07132760884355</v>
      </c>
      <c r="T9" s="53">
        <f t="shared" si="16"/>
        <v>986.8953247070312</v>
      </c>
      <c r="U9" s="51">
        <f t="shared" si="1"/>
        <v>92.60600280761719</v>
      </c>
      <c r="V9" s="7"/>
      <c r="W9" s="27">
        <f t="shared" si="2"/>
        <v>-130.091796875</v>
      </c>
      <c r="X9" s="27">
        <f t="shared" si="3"/>
        <v>986.8953247070312</v>
      </c>
      <c r="Y9" s="27">
        <f t="shared" si="4"/>
        <v>-130.091796875</v>
      </c>
      <c r="Z9" s="27">
        <f t="shared" si="5"/>
        <v>986.8953247070312</v>
      </c>
      <c r="AA9" s="32">
        <f t="shared" si="6"/>
        <v>0.1993736502236497</v>
      </c>
      <c r="AB9" s="33">
        <f t="shared" si="7"/>
        <v>0.43048474548838717</v>
      </c>
      <c r="AC9" s="33">
        <v>0.5</v>
      </c>
      <c r="AD9" s="33">
        <f t="shared" si="8"/>
        <v>0.5718311473807283</v>
      </c>
      <c r="AE9" s="33">
        <f t="shared" si="9"/>
        <v>1</v>
      </c>
      <c r="AF9" s="33">
        <f t="shared" si="10"/>
        <v>-999</v>
      </c>
      <c r="AG9" s="33">
        <f t="shared" si="11"/>
        <v>0.5939946694398484</v>
      </c>
      <c r="AH9" s="33">
        <f t="shared" si="12"/>
        <v>-999</v>
      </c>
      <c r="AI9" s="34">
        <f t="shared" si="13"/>
        <v>0.515414791163895</v>
      </c>
      <c r="AJ9" s="4">
        <v>4.854042143202755</v>
      </c>
      <c r="AK9" s="32">
        <f t="shared" si="14"/>
        <v>-999</v>
      </c>
      <c r="AL9" s="34">
        <f t="shared" si="15"/>
        <v>-999</v>
      </c>
      <c r="AQ9" s="103">
        <v>4</v>
      </c>
      <c r="AR9" s="103">
        <v>1.0899</v>
      </c>
      <c r="AS9" s="103">
        <v>10.2416</v>
      </c>
      <c r="AY9" s="103" t="s">
        <v>90</v>
      </c>
      <c r="AZ9" s="103" t="s">
        <v>491</v>
      </c>
      <c r="BA9" s="103" t="s">
        <v>427</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244.4716079564396</v>
      </c>
      <c r="F10" s="38">
        <f>IF(LEFT(VLOOKUP($B10,'Indicator chart'!$D$1:$J$36,6,FALSE),1)=" "," ",VLOOKUP($B10,'Indicator chart'!$D$1:$J$36,6,FALSE))</f>
        <v>153.15445105879266</v>
      </c>
      <c r="G10" s="38">
        <f>IF(LEFT(VLOOKUP($B10,'Indicator chart'!$D$1:$J$36,7,FALSE),1)=" "," ",VLOOKUP($B10,'Indicator chart'!$D$1:$J$36,7,FALSE))</f>
        <v>370.1522377672863</v>
      </c>
      <c r="H10" s="50">
        <f t="shared" si="0"/>
        <v>2</v>
      </c>
      <c r="I10" s="38">
        <v>44.173431396484375</v>
      </c>
      <c r="J10" s="38">
        <v>190.73858642578125</v>
      </c>
      <c r="K10" s="38">
        <v>239.89443969726562</v>
      </c>
      <c r="L10" s="38">
        <v>288.312255859375</v>
      </c>
      <c r="M10" s="38">
        <v>479.6163024902344</v>
      </c>
      <c r="N10" s="80">
        <f>VLOOKUP('Hide - Control'!B$3,'All practice data'!A:CA,A10+29,FALSE)</f>
        <v>242.680704657205</v>
      </c>
      <c r="O10" s="80">
        <f>VLOOKUP('Hide - Control'!C$3,'All practice data'!A:CA,A10+29,FALSE)</f>
        <v>234.12259778895606</v>
      </c>
      <c r="P10" s="38">
        <f>VLOOKUP('Hide - Control'!$B$4,'All practice data'!B:BC,A10+2,FALSE)</f>
        <v>3215</v>
      </c>
      <c r="Q10" s="38">
        <f>VLOOKUP('Hide - Control'!$B$4,'All practice data'!B:BC,3,FALSE)</f>
        <v>1324786</v>
      </c>
      <c r="R10" s="38">
        <f>100000*(P10*(1-1/(9*P10)-1.96/(3*SQRT(P10)))^3)/Q10</f>
        <v>234.3635899873442</v>
      </c>
      <c r="S10" s="38">
        <f>100000*((P10+1)*(1-1/(9*(P10+1))+1.96/(3*SQRT(P10+1)))^3)/Q10</f>
        <v>251.21759952400194</v>
      </c>
      <c r="T10" s="53">
        <f t="shared" si="16"/>
        <v>479.6163024902344</v>
      </c>
      <c r="U10" s="51">
        <f t="shared" si="1"/>
        <v>44.173431396484375</v>
      </c>
      <c r="V10" s="7"/>
      <c r="W10" s="27">
        <f t="shared" si="2"/>
        <v>0.172576904296875</v>
      </c>
      <c r="X10" s="27">
        <f t="shared" si="3"/>
        <v>479.6163024902344</v>
      </c>
      <c r="Y10" s="27">
        <f t="shared" si="4"/>
        <v>0.172576904296875</v>
      </c>
      <c r="Z10" s="27">
        <f t="shared" si="5"/>
        <v>479.6163024902344</v>
      </c>
      <c r="AA10" s="32">
        <f t="shared" si="6"/>
        <v>0.09177480514196572</v>
      </c>
      <c r="AB10" s="33">
        <f t="shared" si="7"/>
        <v>0.3974731534729961</v>
      </c>
      <c r="AC10" s="33">
        <v>0.5</v>
      </c>
      <c r="AD10" s="33">
        <f t="shared" si="8"/>
        <v>0.6009874852422712</v>
      </c>
      <c r="AE10" s="33">
        <f t="shared" si="9"/>
        <v>1</v>
      </c>
      <c r="AF10" s="33">
        <f t="shared" si="10"/>
        <v>-999</v>
      </c>
      <c r="AG10" s="33">
        <f t="shared" si="11"/>
        <v>0.5095468310771617</v>
      </c>
      <c r="AH10" s="33">
        <f t="shared" si="12"/>
        <v>-999</v>
      </c>
      <c r="AI10" s="34">
        <f t="shared" si="13"/>
        <v>0.48796137773780296</v>
      </c>
      <c r="AJ10" s="4">
        <v>5.930037568584676</v>
      </c>
      <c r="AK10" s="32">
        <f t="shared" si="14"/>
        <v>-999</v>
      </c>
      <c r="AL10" s="34">
        <f t="shared" si="15"/>
        <v>-999</v>
      </c>
      <c r="AY10" s="103" t="s">
        <v>96</v>
      </c>
      <c r="AZ10" s="103" t="s">
        <v>97</v>
      </c>
      <c r="BA10" s="103" t="s">
        <v>608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228</v>
      </c>
      <c r="E11" s="38">
        <f>IF(LEFT(VLOOKUP($B11,'Indicator chart'!$D$1:$J$36,5,FALSE),1)=" "," ",VLOOKUP($B11,'Indicator chart'!$D$1:$J$36,5,FALSE))</f>
        <v>0.025</v>
      </c>
      <c r="F11" s="38">
        <f>IF(LEFT(VLOOKUP($B11,'Indicator chart'!$D$1:$J$36,6,FALSE),1)=" "," ",VLOOKUP($B11,'Indicator chart'!$D$1:$J$36,6,FALSE))</f>
        <v>0.02228626365804644</v>
      </c>
      <c r="G11" s="38">
        <f>IF(LEFT(VLOOKUP($B11,'Indicator chart'!$D$1:$J$36,7,FALSE),1)=" "," ",VLOOKUP($B11,'Indicator chart'!$D$1:$J$36,7,FALSE))</f>
        <v>0.02879112062026853</v>
      </c>
      <c r="H11" s="50">
        <f t="shared" si="0"/>
        <v>3</v>
      </c>
      <c r="I11" s="38">
        <v>0.004000000189989805</v>
      </c>
      <c r="J11" s="38">
        <v>0.014000000432133675</v>
      </c>
      <c r="K11" s="38">
        <v>0.017000000923871994</v>
      </c>
      <c r="L11" s="38">
        <v>0.02199999988079071</v>
      </c>
      <c r="M11" s="38">
        <v>0.035999998450279236</v>
      </c>
      <c r="N11" s="80">
        <f>VLOOKUP('Hide - Control'!B$3,'All practice data'!A:CA,A11+29,FALSE)</f>
        <v>0.018016494739527742</v>
      </c>
      <c r="O11" s="80">
        <f>VLOOKUP('Hide - Control'!C$3,'All practice data'!A:CA,A11+29,FALSE)</f>
        <v>0.015940726342527432</v>
      </c>
      <c r="P11" s="38">
        <f>VLOOKUP('Hide - Control'!$B$4,'All practice data'!B:BC,A11+2,FALSE)</f>
        <v>23868</v>
      </c>
      <c r="Q11" s="38">
        <f>VLOOKUP('Hide - Control'!$B$4,'All practice data'!B:BC,3,FALSE)</f>
        <v>1324786</v>
      </c>
      <c r="R11" s="80">
        <f aca="true" t="shared" si="17" ref="R11:R16">+((2*P11+1.96^2-1.96*SQRT(1.96^2+4*P11*(1-P11/Q11)))/(2*(Q11+1.96^2)))</f>
        <v>0.01779138723086734</v>
      </c>
      <c r="S11" s="80">
        <f aca="true" t="shared" si="18" ref="S11:S16">+((2*P11+1.96^2+1.96*SQRT(1.96^2+4*P11*(1-P11/Q11)))/(2*(Q11+1.96^2)))</f>
        <v>0.018244397541110336</v>
      </c>
      <c r="T11" s="53">
        <f t="shared" si="16"/>
        <v>0.035999998450279236</v>
      </c>
      <c r="U11" s="51">
        <f t="shared" si="1"/>
        <v>0.004000000189989805</v>
      </c>
      <c r="V11" s="7"/>
      <c r="W11" s="27">
        <f t="shared" si="2"/>
        <v>-0.001999996602535248</v>
      </c>
      <c r="X11" s="27">
        <f t="shared" si="3"/>
        <v>0.035999998450279236</v>
      </c>
      <c r="Y11" s="27">
        <f t="shared" si="4"/>
        <v>-0.001999996602535248</v>
      </c>
      <c r="Z11" s="27">
        <f t="shared" si="5"/>
        <v>0.035999998450279236</v>
      </c>
      <c r="AA11" s="32">
        <f t="shared" si="6"/>
        <v>0.15789467299103402</v>
      </c>
      <c r="AB11" s="33">
        <f t="shared" si="7"/>
        <v>0.421052608360376</v>
      </c>
      <c r="AC11" s="33">
        <v>0.5</v>
      </c>
      <c r="AD11" s="33">
        <f t="shared" si="8"/>
        <v>0.631578937049056</v>
      </c>
      <c r="AE11" s="33">
        <f t="shared" si="9"/>
        <v>1</v>
      </c>
      <c r="AF11" s="33">
        <f t="shared" si="10"/>
        <v>-999</v>
      </c>
      <c r="AG11" s="33">
        <f t="shared" si="11"/>
        <v>-999</v>
      </c>
      <c r="AH11" s="33">
        <f t="shared" si="12"/>
        <v>0.7105263188852833</v>
      </c>
      <c r="AI11" s="34">
        <f t="shared" si="13"/>
        <v>0.47212434949340587</v>
      </c>
      <c r="AJ11" s="4">
        <v>7.0060329939666</v>
      </c>
      <c r="AK11" s="32">
        <f t="shared" si="14"/>
        <v>-999</v>
      </c>
      <c r="AL11" s="34">
        <f t="shared" si="15"/>
        <v>0.7105263188852833</v>
      </c>
      <c r="AY11" s="103" t="s">
        <v>214</v>
      </c>
      <c r="AZ11" s="103" t="s">
        <v>215</v>
      </c>
      <c r="BA11" s="103" t="s">
        <v>608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1117</v>
      </c>
      <c r="E12" s="38">
        <f>IF(LEFT(VLOOKUP($B12,'Indicator chart'!$D$1:$J$36,5,FALSE),1)=" "," ",VLOOKUP($B12,'Indicator chart'!$D$1:$J$36,5,FALSE))</f>
        <v>0.772476</v>
      </c>
      <c r="F12" s="38">
        <f>IF(LEFT(VLOOKUP($B12,'Indicator chart'!$D$1:$J$36,6,FALSE),1)=" "," ",VLOOKUP($B12,'Indicator chart'!$D$1:$J$36,6,FALSE))</f>
        <v>0.7501617215519435</v>
      </c>
      <c r="G12" s="38">
        <f>IF(LEFT(VLOOKUP($B12,'Indicator chart'!$D$1:$J$36,7,FALSE),1)=" "," ",VLOOKUP($B12,'Indicator chart'!$D$1:$J$36,7,FALSE))</f>
        <v>0.7933459278354105</v>
      </c>
      <c r="H12" s="50">
        <f t="shared" si="0"/>
        <v>3</v>
      </c>
      <c r="I12" s="38">
        <v>0.4365079998970032</v>
      </c>
      <c r="J12" s="38">
        <v>0.700534999370575</v>
      </c>
      <c r="K12" s="38">
        <v>0.7415059804916382</v>
      </c>
      <c r="L12" s="38">
        <v>0.7746739983558655</v>
      </c>
      <c r="M12" s="38">
        <v>0.8376320004463196</v>
      </c>
      <c r="N12" s="80">
        <f>VLOOKUP('Hide - Control'!B$3,'All practice data'!A:CA,A12+29,FALSE)</f>
        <v>0.7447891165978877</v>
      </c>
      <c r="O12" s="80">
        <f>VLOOKUP('Hide - Control'!C$3,'All practice data'!A:CA,A12+29,FALSE)</f>
        <v>0.7248631360507991</v>
      </c>
      <c r="P12" s="38">
        <f>VLOOKUP('Hide - Control'!$B$4,'All practice data'!B:BC,A12+2,FALSE)</f>
        <v>127779</v>
      </c>
      <c r="Q12" s="38">
        <f>VLOOKUP('Hide - Control'!$B$4,'All practice data'!B:BJ,57,FALSE)</f>
        <v>171564</v>
      </c>
      <c r="R12" s="38">
        <f t="shared" si="17"/>
        <v>0.7427206037170792</v>
      </c>
      <c r="S12" s="38">
        <f t="shared" si="18"/>
        <v>0.7468466672626823</v>
      </c>
      <c r="T12" s="53">
        <f t="shared" si="16"/>
        <v>0.8376320004463196</v>
      </c>
      <c r="U12" s="51">
        <f t="shared" si="1"/>
        <v>0.4365079998970032</v>
      </c>
      <c r="V12" s="7"/>
      <c r="W12" s="27">
        <f t="shared" si="2"/>
        <v>0.4365079998970032</v>
      </c>
      <c r="X12" s="27">
        <f t="shared" si="3"/>
        <v>1.0465039610862732</v>
      </c>
      <c r="Y12" s="27">
        <f t="shared" si="4"/>
        <v>0.4365079998970032</v>
      </c>
      <c r="Z12" s="27">
        <f t="shared" si="5"/>
        <v>1.0465039610862732</v>
      </c>
      <c r="AA12" s="32">
        <f t="shared" si="6"/>
        <v>0</v>
      </c>
      <c r="AB12" s="33">
        <f t="shared" si="7"/>
        <v>0.4328340124725011</v>
      </c>
      <c r="AC12" s="33">
        <v>0.5</v>
      </c>
      <c r="AD12" s="33">
        <f t="shared" si="8"/>
        <v>0.5543741597887988</v>
      </c>
      <c r="AE12" s="33">
        <f t="shared" si="9"/>
        <v>0.6575846826383418</v>
      </c>
      <c r="AF12" s="33">
        <f t="shared" si="10"/>
        <v>-999</v>
      </c>
      <c r="AG12" s="33">
        <f t="shared" si="11"/>
        <v>-999</v>
      </c>
      <c r="AH12" s="33">
        <f t="shared" si="12"/>
        <v>0.5507708599381241</v>
      </c>
      <c r="AI12" s="34">
        <f t="shared" si="13"/>
        <v>0.4727164678133416</v>
      </c>
      <c r="AJ12" s="4">
        <v>8.082028419348523</v>
      </c>
      <c r="AK12" s="32">
        <f t="shared" si="14"/>
        <v>-999</v>
      </c>
      <c r="AL12" s="34">
        <f t="shared" si="15"/>
        <v>0.5507708599381241</v>
      </c>
      <c r="AY12" s="103" t="s">
        <v>261</v>
      </c>
      <c r="AZ12" s="103" t="s">
        <v>544</v>
      </c>
      <c r="BA12" s="103" t="s">
        <v>427</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v>
      </c>
      <c r="E13" s="38">
        <f>IF(LEFT(VLOOKUP($B13,'Indicator chart'!$D$1:$J$36,5,FALSE),1)=" "," ",VLOOKUP($B13,'Indicator chart'!$D$1:$J$36,5,FALSE))</f>
        <v>0.388889</v>
      </c>
      <c r="F13" s="38">
        <f>IF(LEFT(VLOOKUP($B13,'Indicator chart'!$D$1:$J$36,6,FALSE),1)=" "," ",VLOOKUP($B13,'Indicator chart'!$D$1:$J$36,6,FALSE))</f>
        <v>0.2030499192693116</v>
      </c>
      <c r="G13" s="38">
        <f>IF(LEFT(VLOOKUP($B13,'Indicator chart'!$D$1:$J$36,7,FALSE),1)=" "," ",VLOOKUP($B13,'Indicator chart'!$D$1:$J$36,7,FALSE))</f>
        <v>0.6138133141934383</v>
      </c>
      <c r="H13" s="50">
        <f t="shared" si="0"/>
        <v>1</v>
      </c>
      <c r="I13" s="38">
        <v>0.16666699945926666</v>
      </c>
      <c r="J13" s="38">
        <v>0.51351398229599</v>
      </c>
      <c r="K13" s="38">
        <v>0.6363639831542969</v>
      </c>
      <c r="L13" s="38">
        <v>0.7578780055046082</v>
      </c>
      <c r="M13" s="38">
        <v>0.8862969875335693</v>
      </c>
      <c r="N13" s="80">
        <f>VLOOKUP('Hide - Control'!B$3,'All practice data'!A:CA,A13+29,FALSE)</f>
        <v>0.7666985066281481</v>
      </c>
      <c r="O13" s="80">
        <f>VLOOKUP('Hide - Control'!C$3,'All practice data'!A:CA,A13+29,FALSE)</f>
        <v>0.7467412166569077</v>
      </c>
      <c r="P13" s="38">
        <f>VLOOKUP('Hide - Control'!$B$4,'All practice data'!B:BC,A13+2,FALSE)</f>
        <v>32909</v>
      </c>
      <c r="Q13" s="38">
        <f>VLOOKUP('Hide - Control'!$B$4,'All practice data'!B:BJ,58,FALSE)</f>
        <v>42923</v>
      </c>
      <c r="R13" s="38">
        <f t="shared" si="17"/>
        <v>0.7626736222811948</v>
      </c>
      <c r="S13" s="38">
        <f t="shared" si="18"/>
        <v>0.7706756563202852</v>
      </c>
      <c r="T13" s="53">
        <f t="shared" si="16"/>
        <v>0.8862969875335693</v>
      </c>
      <c r="U13" s="51">
        <f t="shared" si="1"/>
        <v>0.16666699945926666</v>
      </c>
      <c r="V13" s="7"/>
      <c r="W13" s="27">
        <f t="shared" si="2"/>
        <v>0.16666699945926666</v>
      </c>
      <c r="X13" s="27">
        <f t="shared" si="3"/>
        <v>1.106060966849327</v>
      </c>
      <c r="Y13" s="27">
        <f t="shared" si="4"/>
        <v>0.16666699945926666</v>
      </c>
      <c r="Z13" s="27">
        <f t="shared" si="5"/>
        <v>1.106060966849327</v>
      </c>
      <c r="AA13" s="32">
        <f t="shared" si="6"/>
        <v>0</v>
      </c>
      <c r="AB13" s="33">
        <f t="shared" si="7"/>
        <v>0.36922419653212823</v>
      </c>
      <c r="AC13" s="33">
        <v>0.5</v>
      </c>
      <c r="AD13" s="33">
        <f t="shared" si="8"/>
        <v>0.629353632840454</v>
      </c>
      <c r="AE13" s="33">
        <f t="shared" si="9"/>
        <v>0.766057706410088</v>
      </c>
      <c r="AF13" s="33">
        <f t="shared" si="10"/>
        <v>-999</v>
      </c>
      <c r="AG13" s="33">
        <f t="shared" si="11"/>
        <v>-999</v>
      </c>
      <c r="AH13" s="33">
        <f t="shared" si="12"/>
        <v>0.23655889675142128</v>
      </c>
      <c r="AI13" s="34">
        <f t="shared" si="13"/>
        <v>0.6174983418397655</v>
      </c>
      <c r="AJ13" s="4">
        <v>9.158023844730446</v>
      </c>
      <c r="AK13" s="32">
        <f t="shared" si="14"/>
        <v>0.23655889675142128</v>
      </c>
      <c r="AL13" s="34">
        <f t="shared" si="15"/>
        <v>-999</v>
      </c>
      <c r="AY13" s="103" t="s">
        <v>260</v>
      </c>
      <c r="AZ13" s="103" t="s">
        <v>543</v>
      </c>
      <c r="BA13" s="103" t="s">
        <v>427</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1754</v>
      </c>
      <c r="E14" s="38">
        <f>IF(LEFT(VLOOKUP($B14,'Indicator chart'!$D$1:$J$36,5,FALSE),1)=" "," ",VLOOKUP($B14,'Indicator chart'!$D$1:$J$36,5,FALSE))</f>
        <v>0.832068</v>
      </c>
      <c r="F14" s="38">
        <f>IF(LEFT(VLOOKUP($B14,'Indicator chart'!$D$1:$J$36,6,FALSE),1)=" "," ",VLOOKUP($B14,'Indicator chart'!$D$1:$J$36,6,FALSE))</f>
        <v>0.8155097713610722</v>
      </c>
      <c r="G14" s="38">
        <f>IF(LEFT(VLOOKUP($B14,'Indicator chart'!$D$1:$J$36,7,FALSE),1)=" "," ",VLOOKUP($B14,'Indicator chart'!$D$1:$J$36,7,FALSE))</f>
        <v>0.8474187361557793</v>
      </c>
      <c r="H14" s="50">
        <f t="shared" si="0"/>
        <v>3</v>
      </c>
      <c r="I14" s="38">
        <v>0.642441987991333</v>
      </c>
      <c r="J14" s="38">
        <v>0.7653999924659729</v>
      </c>
      <c r="K14" s="38">
        <v>0.791467010974884</v>
      </c>
      <c r="L14" s="38">
        <v>0.822238028049469</v>
      </c>
      <c r="M14" s="38">
        <v>0.8682929873466492</v>
      </c>
      <c r="N14" s="80">
        <f>VLOOKUP('Hide - Control'!B$3,'All practice data'!A:CA,A14+29,FALSE)</f>
        <v>0.7880401081456494</v>
      </c>
      <c r="O14" s="80">
        <f>VLOOKUP('Hide - Control'!C$3,'All practice data'!A:CA,A14+29,FALSE)</f>
        <v>0.7559681673907895</v>
      </c>
      <c r="P14" s="38">
        <f>VLOOKUP('Hide - Control'!$B$4,'All practice data'!B:BC,A14+2,FALSE)</f>
        <v>254165</v>
      </c>
      <c r="Q14" s="38">
        <f>VLOOKUP('Hide - Control'!$B$4,'All practice data'!B:BJ,59,FALSE)</f>
        <v>322528</v>
      </c>
      <c r="R14" s="38">
        <f t="shared" si="17"/>
        <v>0.7866261807040236</v>
      </c>
      <c r="S14" s="38">
        <f t="shared" si="18"/>
        <v>0.789447174032931</v>
      </c>
      <c r="T14" s="53">
        <f t="shared" si="16"/>
        <v>0.8682929873466492</v>
      </c>
      <c r="U14" s="51">
        <f t="shared" si="1"/>
        <v>0.642441987991333</v>
      </c>
      <c r="V14" s="7"/>
      <c r="W14" s="27">
        <f t="shared" si="2"/>
        <v>0.642441987991333</v>
      </c>
      <c r="X14" s="27">
        <f t="shared" si="3"/>
        <v>0.9404920339584351</v>
      </c>
      <c r="Y14" s="27">
        <f t="shared" si="4"/>
        <v>0.642441987991333</v>
      </c>
      <c r="Z14" s="27">
        <f t="shared" si="5"/>
        <v>0.9404920339584351</v>
      </c>
      <c r="AA14" s="32">
        <f t="shared" si="6"/>
        <v>0</v>
      </c>
      <c r="AB14" s="33">
        <f t="shared" si="7"/>
        <v>0.4125414712675859</v>
      </c>
      <c r="AC14" s="33">
        <v>0.5</v>
      </c>
      <c r="AD14" s="33">
        <f t="shared" si="8"/>
        <v>0.603241108300253</v>
      </c>
      <c r="AE14" s="33">
        <f t="shared" si="9"/>
        <v>0.7577620014198723</v>
      </c>
      <c r="AF14" s="33">
        <f t="shared" si="10"/>
        <v>-999</v>
      </c>
      <c r="AG14" s="33">
        <f t="shared" si="11"/>
        <v>-999</v>
      </c>
      <c r="AH14" s="33">
        <f t="shared" si="12"/>
        <v>0.6362220525528703</v>
      </c>
      <c r="AI14" s="34">
        <f t="shared" si="13"/>
        <v>0.38089636601494514</v>
      </c>
      <c r="AJ14" s="4">
        <v>10.234019270112368</v>
      </c>
      <c r="AK14" s="32">
        <f t="shared" si="14"/>
        <v>-999</v>
      </c>
      <c r="AL14" s="34">
        <f t="shared" si="15"/>
        <v>0.6362220525528703</v>
      </c>
      <c r="AY14" s="103" t="s">
        <v>53</v>
      </c>
      <c r="AZ14" s="103" t="s">
        <v>551</v>
      </c>
      <c r="BA14" s="103" t="s">
        <v>608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927</v>
      </c>
      <c r="E15" s="38">
        <f>IF(LEFT(VLOOKUP($B15,'Indicator chart'!$D$1:$J$36,5,FALSE),1)=" "," ",VLOOKUP($B15,'Indicator chart'!$D$1:$J$36,5,FALSE))</f>
        <v>0.625084</v>
      </c>
      <c r="F15" s="38">
        <f>IF(LEFT(VLOOKUP($B15,'Indicator chart'!$D$1:$J$36,6,FALSE),1)=" "," ",VLOOKUP($B15,'Indicator chart'!$D$1:$J$36,6,FALSE))</f>
        <v>0.6001519162706681</v>
      </c>
      <c r="G15" s="38">
        <f>IF(LEFT(VLOOKUP($B15,'Indicator chart'!$D$1:$J$36,7,FALSE),1)=" "," ",VLOOKUP($B15,'Indicator chart'!$D$1:$J$36,7,FALSE))</f>
        <v>0.6493702924165249</v>
      </c>
      <c r="H15" s="50">
        <f t="shared" si="0"/>
        <v>3</v>
      </c>
      <c r="I15" s="38">
        <v>0.35433098673820496</v>
      </c>
      <c r="J15" s="38">
        <v>0.5529890060424805</v>
      </c>
      <c r="K15" s="38">
        <v>0.5945330262184143</v>
      </c>
      <c r="L15" s="38">
        <v>0.6267430186271667</v>
      </c>
      <c r="M15" s="38">
        <v>0.6935960054397583</v>
      </c>
      <c r="N15" s="80">
        <f>VLOOKUP('Hide - Control'!B$3,'All practice data'!A:CA,A15+29,FALSE)</f>
        <v>0.5988942008952914</v>
      </c>
      <c r="O15" s="80">
        <f>VLOOKUP('Hide - Control'!C$3,'All practice data'!A:CA,A15+29,FALSE)</f>
        <v>0.5147293797466616</v>
      </c>
      <c r="P15" s="38">
        <f>VLOOKUP('Hide - Control'!$B$4,'All practice data'!B:BC,A15+2,FALSE)</f>
        <v>94454</v>
      </c>
      <c r="Q15" s="38">
        <f>VLOOKUP('Hide - Control'!$B$4,'All practice data'!B:BJ,60,FALSE)</f>
        <v>157714</v>
      </c>
      <c r="R15" s="38">
        <f t="shared" si="17"/>
        <v>0.5964728782520071</v>
      </c>
      <c r="S15" s="38">
        <f t="shared" si="18"/>
        <v>0.6013107059230378</v>
      </c>
      <c r="T15" s="53">
        <f t="shared" si="16"/>
        <v>0.6935960054397583</v>
      </c>
      <c r="U15" s="51">
        <f t="shared" si="1"/>
        <v>0.35433098673820496</v>
      </c>
      <c r="V15" s="7"/>
      <c r="W15" s="27">
        <f t="shared" si="2"/>
        <v>0.35433098673820496</v>
      </c>
      <c r="X15" s="27">
        <f t="shared" si="3"/>
        <v>0.8347350656986237</v>
      </c>
      <c r="Y15" s="27">
        <f t="shared" si="4"/>
        <v>0.35433098673820496</v>
      </c>
      <c r="Z15" s="27">
        <f t="shared" si="5"/>
        <v>0.8347350656986237</v>
      </c>
      <c r="AA15" s="32">
        <f t="shared" si="6"/>
        <v>0</v>
      </c>
      <c r="AB15" s="33">
        <f t="shared" si="7"/>
        <v>0.4135227572050721</v>
      </c>
      <c r="AC15" s="33">
        <v>0.5</v>
      </c>
      <c r="AD15" s="33">
        <f t="shared" si="8"/>
        <v>0.56704770800126</v>
      </c>
      <c r="AE15" s="33">
        <f t="shared" si="9"/>
        <v>0.7062076147140831</v>
      </c>
      <c r="AF15" s="33">
        <f t="shared" si="10"/>
        <v>-999</v>
      </c>
      <c r="AG15" s="33">
        <f t="shared" si="11"/>
        <v>-999</v>
      </c>
      <c r="AH15" s="33">
        <f t="shared" si="12"/>
        <v>0.5635943263589626</v>
      </c>
      <c r="AI15" s="34">
        <f t="shared" si="13"/>
        <v>0.3338822462864061</v>
      </c>
      <c r="AJ15" s="4">
        <v>11.310014695494289</v>
      </c>
      <c r="AK15" s="32">
        <f t="shared" si="14"/>
        <v>-999</v>
      </c>
      <c r="AL15" s="34">
        <f t="shared" si="15"/>
        <v>0.5635943263589626</v>
      </c>
      <c r="AY15" s="103" t="s">
        <v>229</v>
      </c>
      <c r="AZ15" s="103" t="s">
        <v>230</v>
      </c>
      <c r="BA15" s="103" t="s">
        <v>427</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406</v>
      </c>
      <c r="E16" s="38">
        <f>IF(LEFT(VLOOKUP($B16,'Indicator chart'!$D$1:$J$36,5,FALSE),1)=" "," ",VLOOKUP($B16,'Indicator chart'!$D$1:$J$36,5,FALSE))</f>
        <v>0.696398</v>
      </c>
      <c r="F16" s="38">
        <f>IF(LEFT(VLOOKUP($B16,'Indicator chart'!$D$1:$J$36,6,FALSE),1)=" "," ",VLOOKUP($B16,'Indicator chart'!$D$1:$J$36,6,FALSE))</f>
        <v>0.6578871734561038</v>
      </c>
      <c r="G16" s="38">
        <f>IF(LEFT(VLOOKUP($B16,'Indicator chart'!$D$1:$J$36,7,FALSE),1)=" "," ",VLOOKUP($B16,'Indicator chart'!$D$1:$J$36,7,FALSE))</f>
        <v>0.732337377768622</v>
      </c>
      <c r="H16" s="50">
        <f t="shared" si="0"/>
        <v>3</v>
      </c>
      <c r="I16" s="38">
        <v>0.4117650091648102</v>
      </c>
      <c r="J16" s="38">
        <v>0.6025410294532776</v>
      </c>
      <c r="K16" s="38">
        <v>0.6513159871101379</v>
      </c>
      <c r="L16" s="38">
        <v>0.6794869899749756</v>
      </c>
      <c r="M16" s="38">
        <v>0.73614501953125</v>
      </c>
      <c r="N16" s="80">
        <f>VLOOKUP('Hide - Control'!B$3,'All practice data'!A:CA,A16+29,FALSE)</f>
        <v>0.650638949414051</v>
      </c>
      <c r="O16" s="80">
        <f>VLOOKUP('Hide - Control'!C$3,'All practice data'!A:CA,A16+29,FALSE)</f>
        <v>0.5752927626212945</v>
      </c>
      <c r="P16" s="38">
        <f>VLOOKUP('Hide - Control'!$B$4,'All practice data'!B:BC,A16+2,FALSE)</f>
        <v>44194</v>
      </c>
      <c r="Q16" s="38">
        <f>VLOOKUP('Hide - Control'!$B$4,'All practice data'!B:BJ,61,FALSE)</f>
        <v>67924</v>
      </c>
      <c r="R16" s="38">
        <f t="shared" si="17"/>
        <v>0.6470450050035176</v>
      </c>
      <c r="S16" s="38">
        <f t="shared" si="18"/>
        <v>0.6542158553150591</v>
      </c>
      <c r="T16" s="53">
        <f aca="true" t="shared" si="19" ref="T16:T31">IF($C16=1,M16,I16)</f>
        <v>0.73614501953125</v>
      </c>
      <c r="U16" s="51">
        <f aca="true" t="shared" si="20" ref="U16:U31">IF($C16=1,I16,M16)</f>
        <v>0.4117650091648102</v>
      </c>
      <c r="V16" s="7"/>
      <c r="W16" s="27">
        <f t="shared" si="2"/>
        <v>0.4117650091648102</v>
      </c>
      <c r="X16" s="27">
        <f t="shared" si="3"/>
        <v>0.8908669650554657</v>
      </c>
      <c r="Y16" s="27">
        <f t="shared" si="4"/>
        <v>0.4117650091648102</v>
      </c>
      <c r="Z16" s="27">
        <f t="shared" si="5"/>
        <v>0.8908669650554657</v>
      </c>
      <c r="AA16" s="32">
        <f t="shared" si="6"/>
        <v>0</v>
      </c>
      <c r="AB16" s="33">
        <f t="shared" si="7"/>
        <v>0.3981950354049647</v>
      </c>
      <c r="AC16" s="33">
        <v>0.5</v>
      </c>
      <c r="AD16" s="33">
        <f t="shared" si="8"/>
        <v>0.5587995989548142</v>
      </c>
      <c r="AE16" s="33">
        <f t="shared" si="9"/>
        <v>0.6770584139307342</v>
      </c>
      <c r="AF16" s="33">
        <f t="shared" si="10"/>
        <v>-999</v>
      </c>
      <c r="AG16" s="33">
        <f t="shared" si="11"/>
        <v>-999</v>
      </c>
      <c r="AH16" s="33">
        <f t="shared" si="12"/>
        <v>0.5940969084671218</v>
      </c>
      <c r="AI16" s="34">
        <f t="shared" si="13"/>
        <v>0.34132140653127685</v>
      </c>
      <c r="AJ16" s="4">
        <v>12.386010120876215</v>
      </c>
      <c r="AK16" s="32">
        <f t="shared" si="14"/>
        <v>-999</v>
      </c>
      <c r="AL16" s="34">
        <f t="shared" si="15"/>
        <v>0.5940969084671218</v>
      </c>
      <c r="AY16" s="103" t="s">
        <v>425</v>
      </c>
      <c r="AZ16" s="103" t="s">
        <v>446</v>
      </c>
      <c r="BA16" s="103" t="s">
        <v>608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181</v>
      </c>
      <c r="E17" s="38">
        <f>IF(LEFT(VLOOKUP($B17,'Indicator chart'!$D$1:$J$36,5,FALSE),1)=" "," ",VLOOKUP($B17,'Indicator chart'!$D$1:$J$36,5,FALSE))</f>
        <v>2011.3345927325258</v>
      </c>
      <c r="F17" s="38">
        <f>IF(LEFT(VLOOKUP($B17,'Indicator chart'!$D$1:$J$36,6,FALSE),1)=" "," ",VLOOKUP($B17,'Indicator chart'!$D$1:$J$36,6,FALSE))</f>
        <v>1728.9604583496239</v>
      </c>
      <c r="G17" s="38">
        <f>IF(LEFT(VLOOKUP($B17,'Indicator chart'!$D$1:$J$36,7,FALSE),1)=" "," ",VLOOKUP($B17,'Indicator chart'!$D$1:$J$36,7,FALSE))</f>
        <v>2326.668107475264</v>
      </c>
      <c r="H17" s="50">
        <f t="shared" si="0"/>
        <v>3</v>
      </c>
      <c r="I17" s="38">
        <v>331.1258239746094</v>
      </c>
      <c r="J17" s="38">
        <v>1232.5830078125</v>
      </c>
      <c r="K17" s="38">
        <v>1567.810546875</v>
      </c>
      <c r="L17" s="38">
        <v>2098.517333984375</v>
      </c>
      <c r="M17" s="38">
        <v>3200.753173828125</v>
      </c>
      <c r="N17" s="80">
        <f>VLOOKUP('Hide - Control'!B$3,'All practice data'!A:CA,A17+29,FALSE)</f>
        <v>1707.5965476688311</v>
      </c>
      <c r="O17" s="80">
        <f>VLOOKUP('Hide - Control'!C$3,'All practice data'!A:CA,A17+29,FALSE)</f>
        <v>1812.1669120472948</v>
      </c>
      <c r="P17" s="38">
        <f>VLOOKUP('Hide - Control'!$B$4,'All practice data'!B:BC,A17+2,FALSE)</f>
        <v>22622</v>
      </c>
      <c r="Q17" s="38">
        <f>VLOOKUP('Hide - Control'!$B$4,'All practice data'!B:BC,3,FALSE)</f>
        <v>1324786</v>
      </c>
      <c r="R17" s="38">
        <f>100000*(P17*(1-1/(9*P17)-1.96/(3*SQRT(P17)))^3)/Q17</f>
        <v>1685.4157764319102</v>
      </c>
      <c r="S17" s="38">
        <f>100000*((P17+1)*(1-1/(9*(P17+1))+1.96/(3*SQRT(P17+1)))^3)/Q17</f>
        <v>1729.9962905992227</v>
      </c>
      <c r="T17" s="53">
        <f t="shared" si="19"/>
        <v>3200.753173828125</v>
      </c>
      <c r="U17" s="51">
        <f t="shared" si="20"/>
        <v>331.1258239746094</v>
      </c>
      <c r="V17" s="7"/>
      <c r="W17" s="27">
        <f t="shared" si="2"/>
        <v>-65.132080078125</v>
      </c>
      <c r="X17" s="27">
        <f t="shared" si="3"/>
        <v>3200.753173828125</v>
      </c>
      <c r="Y17" s="27">
        <f t="shared" si="4"/>
        <v>-65.132080078125</v>
      </c>
      <c r="Z17" s="27">
        <f t="shared" si="5"/>
        <v>3200.753173828125</v>
      </c>
      <c r="AA17" s="32">
        <f t="shared" si="6"/>
        <v>0.12133246371065225</v>
      </c>
      <c r="AB17" s="33">
        <f t="shared" si="7"/>
        <v>0.39735477121814305</v>
      </c>
      <c r="AC17" s="33">
        <v>0.5</v>
      </c>
      <c r="AD17" s="33">
        <f t="shared" si="8"/>
        <v>0.6625001326897841</v>
      </c>
      <c r="AE17" s="33">
        <f t="shared" si="9"/>
        <v>1</v>
      </c>
      <c r="AF17" s="33">
        <f t="shared" si="10"/>
        <v>-999</v>
      </c>
      <c r="AG17" s="33">
        <f t="shared" si="11"/>
        <v>-999</v>
      </c>
      <c r="AH17" s="33">
        <f t="shared" si="12"/>
        <v>0.6358051527765823</v>
      </c>
      <c r="AI17" s="34">
        <f t="shared" si="13"/>
        <v>0.5748208666792644</v>
      </c>
      <c r="AJ17" s="4">
        <v>13.462005546258133</v>
      </c>
      <c r="AK17" s="32">
        <f t="shared" si="14"/>
        <v>-999</v>
      </c>
      <c r="AL17" s="34">
        <f t="shared" si="15"/>
        <v>0.6358051527765823</v>
      </c>
      <c r="AY17" s="103" t="s">
        <v>103</v>
      </c>
      <c r="AZ17" s="103" t="s">
        <v>104</v>
      </c>
      <c r="BA17" s="103" t="s">
        <v>427</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181</v>
      </c>
      <c r="E18" s="80">
        <f>IF(LEFT(VLOOKUP($B18,'Indicator chart'!$D$1:$J$36,5,FALSE),1)=" "," ",VLOOKUP($B18,'Indicator chart'!$D$1:$J$36,5,FALSE))</f>
        <v>0.8698092651</v>
      </c>
      <c r="F18" s="81">
        <f>IF(LEFT(VLOOKUP($B18,'Indicator chart'!$D$1:$J$36,6,FALSE),1)=" "," ",VLOOKUP($B18,'Indicator chart'!$D$1:$J$36,6,FALSE))</f>
        <v>0.7477040100000001</v>
      </c>
      <c r="G18" s="38">
        <f>IF(LEFT(VLOOKUP($B18,'Indicator chart'!$D$1:$J$36,7,FALSE),1)=" "," ",VLOOKUP($B18,'Indicator chart'!$D$1:$J$36,7,FALSE))</f>
        <v>1.006169357</v>
      </c>
      <c r="H18" s="50">
        <f>IF(LEFT(F18,1)=" ",4,IF(AND(ABS(N18-E18)&gt;SQRT((E18-G18)^2+(N18-R18)^2),E18&lt;N18),1,IF(AND(ABS(N18-E18)&gt;SQRT((E18-F18)^2+(N18-S18)^2),E18&gt;N18),3,2)))</f>
        <v>2</v>
      </c>
      <c r="I18" s="38">
        <v>0.21732711791992188</v>
      </c>
      <c r="J18" s="38"/>
      <c r="K18" s="38">
        <v>1</v>
      </c>
      <c r="L18" s="38"/>
      <c r="M18" s="38">
        <v>1.5527271032333374</v>
      </c>
      <c r="N18" s="80">
        <v>1</v>
      </c>
      <c r="O18" s="80">
        <f>VLOOKUP('Hide - Control'!C$3,'All practice data'!A:CA,A18+29,FALSE)</f>
        <v>1</v>
      </c>
      <c r="P18" s="38">
        <f>VLOOKUP('Hide - Control'!$B$4,'All practice data'!B:BC,A18+2,FALSE)</f>
        <v>22622</v>
      </c>
      <c r="Q18" s="38">
        <f>VLOOKUP('Hide - Control'!$B$4,'All practice data'!B:BC,14,FALSE)</f>
        <v>22622</v>
      </c>
      <c r="R18" s="81">
        <v>1</v>
      </c>
      <c r="S18" s="38">
        <v>1</v>
      </c>
      <c r="T18" s="53">
        <f t="shared" si="19"/>
        <v>1.5527271032333374</v>
      </c>
      <c r="U18" s="51">
        <f t="shared" si="20"/>
        <v>0.21732711791992188</v>
      </c>
      <c r="V18" s="7"/>
      <c r="W18" s="27">
        <f>IF((K18-I18)&gt;(M18-K18),I18,(K18-(M18-K18)))</f>
        <v>0.21732711791992188</v>
      </c>
      <c r="X18" s="27">
        <f t="shared" si="3"/>
        <v>1.7826728820800781</v>
      </c>
      <c r="Y18" s="27">
        <f t="shared" si="4"/>
        <v>0.21732711791992188</v>
      </c>
      <c r="Z18" s="27">
        <f t="shared" si="5"/>
        <v>1.7826728820800781</v>
      </c>
      <c r="AA18" s="32" t="s">
        <v>427</v>
      </c>
      <c r="AB18" s="33" t="s">
        <v>427</v>
      </c>
      <c r="AC18" s="33">
        <v>0.5</v>
      </c>
      <c r="AD18" s="33" t="s">
        <v>427</v>
      </c>
      <c r="AE18" s="33" t="s">
        <v>427</v>
      </c>
      <c r="AF18" s="33">
        <f t="shared" si="10"/>
        <v>-999</v>
      </c>
      <c r="AG18" s="33">
        <f t="shared" si="11"/>
        <v>0.4168294073547065</v>
      </c>
      <c r="AH18" s="33">
        <f t="shared" si="12"/>
        <v>-999</v>
      </c>
      <c r="AI18" s="34">
        <v>0.5</v>
      </c>
      <c r="AJ18" s="4">
        <v>14.538000971640056</v>
      </c>
      <c r="AK18" s="32">
        <f t="shared" si="14"/>
        <v>-999</v>
      </c>
      <c r="AL18" s="34">
        <f t="shared" si="15"/>
        <v>-999</v>
      </c>
      <c r="AY18" s="103" t="s">
        <v>105</v>
      </c>
      <c r="AZ18" s="103" t="s">
        <v>106</v>
      </c>
      <c r="BA18" s="103" t="s">
        <v>427</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23</v>
      </c>
      <c r="E19" s="38">
        <f>IF(LEFT(VLOOKUP($B19,'Indicator chart'!$D$1:$J$36,5,FALSE),1)=" "," ",VLOOKUP($B19,'Indicator chart'!$D$1:$J$36,5,FALSE))</f>
        <v>0.1270718232044199</v>
      </c>
      <c r="F19" s="38">
        <f>IF(LEFT(VLOOKUP($B19,'Indicator chart'!$D$1:$J$36,6,FALSE),1)=" "," ",VLOOKUP($B19,'Indicator chart'!$D$1:$J$36,6,FALSE))</f>
        <v>0.0861866739141477</v>
      </c>
      <c r="G19" s="38">
        <f>IF(LEFT(VLOOKUP($B19,'Indicator chart'!$D$1:$J$36,7,FALSE),1)=" "," ",VLOOKUP($B19,'Indicator chart'!$D$1:$J$36,7,FALSE))</f>
        <v>0.18345825450023523</v>
      </c>
      <c r="H19" s="50">
        <f t="shared" si="0"/>
        <v>2</v>
      </c>
      <c r="I19" s="38">
        <v>0.02070442959666252</v>
      </c>
      <c r="J19" s="38">
        <v>0.10600706934928894</v>
      </c>
      <c r="K19" s="38">
        <v>0.1304347813129425</v>
      </c>
      <c r="L19" s="38">
        <v>0.15639810264110565</v>
      </c>
      <c r="M19" s="38">
        <v>0.3048780560493469</v>
      </c>
      <c r="N19" s="80">
        <f>VLOOKUP('Hide - Control'!B$3,'All practice data'!A:CA,A19+29,FALSE)</f>
        <v>0.12943152683228715</v>
      </c>
      <c r="O19" s="80">
        <f>VLOOKUP('Hide - Control'!C$3,'All practice data'!A:CA,A19+29,FALSE)</f>
        <v>0.10919341638628717</v>
      </c>
      <c r="P19" s="38">
        <f>VLOOKUP('Hide - Control'!$B$4,'All practice data'!B:BC,A19+2,FALSE)</f>
        <v>2928</v>
      </c>
      <c r="Q19" s="38">
        <f>VLOOKUP('Hide - Control'!$B$4,'All practice data'!B:BC,15,FALSE)</f>
        <v>22622</v>
      </c>
      <c r="R19" s="38">
        <f>+((2*P19+1.96^2-1.96*SQRT(1.96^2+4*P19*(1-P19/Q19)))/(2*(Q19+1.96^2)))</f>
        <v>0.12512002845691209</v>
      </c>
      <c r="S19" s="38">
        <f>+((2*P19+1.96^2+1.96*SQRT(1.96^2+4*P19*(1-P19/Q19)))/(2*(Q19+1.96^2)))</f>
        <v>0.13386886148563926</v>
      </c>
      <c r="T19" s="53">
        <f t="shared" si="19"/>
        <v>0.3048780560493469</v>
      </c>
      <c r="U19" s="51">
        <f t="shared" si="20"/>
        <v>0.02070442959666252</v>
      </c>
      <c r="V19" s="7"/>
      <c r="W19" s="27">
        <f t="shared" si="2"/>
        <v>-0.044008493423461914</v>
      </c>
      <c r="X19" s="27">
        <f t="shared" si="3"/>
        <v>0.3048780560493469</v>
      </c>
      <c r="Y19" s="27">
        <f t="shared" si="4"/>
        <v>-0.044008493423461914</v>
      </c>
      <c r="Z19" s="27">
        <f t="shared" si="5"/>
        <v>0.3048780560493469</v>
      </c>
      <c r="AA19" s="32">
        <f t="shared" si="6"/>
        <v>0.18548414410905217</v>
      </c>
      <c r="AB19" s="33">
        <f t="shared" si="7"/>
        <v>0.42998379559038463</v>
      </c>
      <c r="AC19" s="33">
        <v>0.5</v>
      </c>
      <c r="AD19" s="33">
        <f t="shared" si="8"/>
        <v>0.5744176620376895</v>
      </c>
      <c r="AE19" s="33">
        <f t="shared" si="9"/>
        <v>1</v>
      </c>
      <c r="AF19" s="33">
        <f t="shared" si="10"/>
        <v>-999</v>
      </c>
      <c r="AG19" s="33">
        <f t="shared" si="11"/>
        <v>0.4903608834631078</v>
      </c>
      <c r="AH19" s="33">
        <f t="shared" si="12"/>
        <v>-999</v>
      </c>
      <c r="AI19" s="34">
        <f t="shared" si="13"/>
        <v>0.4391166986553294</v>
      </c>
      <c r="AJ19" s="4">
        <v>15.61399639702198</v>
      </c>
      <c r="AK19" s="32">
        <f t="shared" si="14"/>
        <v>-999</v>
      </c>
      <c r="AL19" s="34">
        <f t="shared" si="15"/>
        <v>-999</v>
      </c>
      <c r="AY19" s="103" t="s">
        <v>270</v>
      </c>
      <c r="AZ19" s="103" t="s">
        <v>547</v>
      </c>
      <c r="BA19" s="103" t="s">
        <v>427</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46</v>
      </c>
      <c r="E20" s="38">
        <f>IF(LEFT(VLOOKUP($B20,'Indicator chart'!$D$1:$J$36,5,FALSE),1)=" "," ",VLOOKUP($B20,'Indicator chart'!$D$1:$J$36,5,FALSE))</f>
        <v>0.5</v>
      </c>
      <c r="F20" s="38">
        <f>IF(LEFT(VLOOKUP($B20,'Indicator chart'!$D$1:$J$36,6,FALSE),1)=" "," ",VLOOKUP($B20,'Indicator chart'!$D$1:$J$36,6,FALSE))</f>
        <v>0.3611870167007236</v>
      </c>
      <c r="G20" s="38">
        <f>IF(LEFT(VLOOKUP($B20,'Indicator chart'!$D$1:$J$36,7,FALSE),1)=" "," ",VLOOKUP($B20,'Indicator chart'!$D$1:$J$36,7,FALSE))</f>
        <v>0.6388129832992764</v>
      </c>
      <c r="H20" s="50">
        <f t="shared" si="0"/>
        <v>2</v>
      </c>
      <c r="I20" s="38">
        <v>0.09238772839307785</v>
      </c>
      <c r="J20" s="38">
        <v>0.3499999940395355</v>
      </c>
      <c r="K20" s="38">
        <v>0.4444444477558136</v>
      </c>
      <c r="L20" s="38">
        <v>0.5441176295280457</v>
      </c>
      <c r="M20" s="38">
        <v>1</v>
      </c>
      <c r="N20" s="80">
        <f>VLOOKUP('Hide - Control'!B$3,'All practice data'!A:CA,A20+29,FALSE)</f>
        <v>0.45607476635514016</v>
      </c>
      <c r="O20" s="80">
        <f>VLOOKUP('Hide - Control'!C$3,'All practice data'!A:CA,A20+29,FALSE)</f>
        <v>0.4534552930810221</v>
      </c>
      <c r="P20" s="38">
        <f>VLOOKUP('Hide - Control'!$B$4,'All practice data'!B:BC,A20+1,FALSE)</f>
        <v>2928</v>
      </c>
      <c r="Q20" s="38">
        <f>VLOOKUP('Hide - Control'!$B$4,'All practice data'!B:BC,A20+2,FALSE)</f>
        <v>6420</v>
      </c>
      <c r="R20" s="38">
        <f>+((2*P20+1.96^2-1.96*SQRT(1.96^2+4*P20*(1-P20/Q20)))/(2*(Q20+1.96^2)))</f>
        <v>0.4439210344258077</v>
      </c>
      <c r="S20" s="38">
        <f>+((2*P20+1.96^2+1.96*SQRT(1.96^2+4*P20*(1-P20/Q20)))/(2*(Q20+1.96^2)))</f>
        <v>0.4682810348157501</v>
      </c>
      <c r="T20" s="53">
        <f t="shared" si="19"/>
        <v>1</v>
      </c>
      <c r="U20" s="51">
        <f t="shared" si="20"/>
        <v>0.09238772839307785</v>
      </c>
      <c r="V20" s="7"/>
      <c r="W20" s="27">
        <f t="shared" si="2"/>
        <v>-0.1111111044883728</v>
      </c>
      <c r="X20" s="27">
        <f t="shared" si="3"/>
        <v>1</v>
      </c>
      <c r="Y20" s="27">
        <f t="shared" si="4"/>
        <v>-0.1111111044883728</v>
      </c>
      <c r="Z20" s="27">
        <f t="shared" si="5"/>
        <v>1</v>
      </c>
      <c r="AA20" s="32">
        <f t="shared" si="6"/>
        <v>0.1831489506849584</v>
      </c>
      <c r="AB20" s="33">
        <f t="shared" si="7"/>
        <v>0.4149999911487102</v>
      </c>
      <c r="AC20" s="33">
        <v>0.5</v>
      </c>
      <c r="AD20" s="33">
        <f t="shared" si="8"/>
        <v>0.5897058641296975</v>
      </c>
      <c r="AE20" s="33">
        <f t="shared" si="9"/>
        <v>1</v>
      </c>
      <c r="AF20" s="33">
        <f t="shared" si="10"/>
        <v>-999</v>
      </c>
      <c r="AG20" s="33">
        <f t="shared" si="11"/>
        <v>0.5499999973177909</v>
      </c>
      <c r="AH20" s="33">
        <f t="shared" si="12"/>
        <v>-999</v>
      </c>
      <c r="AI20" s="34">
        <f t="shared" si="13"/>
        <v>0.5081097608410255</v>
      </c>
      <c r="AJ20" s="4">
        <v>16.689991822403904</v>
      </c>
      <c r="AK20" s="32">
        <f t="shared" si="14"/>
        <v>-999</v>
      </c>
      <c r="AL20" s="34">
        <f t="shared" si="15"/>
        <v>-999</v>
      </c>
      <c r="AY20" s="103" t="s">
        <v>211</v>
      </c>
      <c r="AZ20" s="103" t="s">
        <v>528</v>
      </c>
      <c r="BA20" s="103" t="s">
        <v>427</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477.8308700966774</v>
      </c>
      <c r="F21" s="38">
        <f>IF(LEFT(VLOOKUP($B21,'Indicator chart'!$D$1:$J$36,6,FALSE),1)=" "," ",VLOOKUP($B21,'Indicator chart'!$D$1:$J$36,6,FALSE))</f>
        <v>345.77153519998626</v>
      </c>
      <c r="G21" s="38">
        <f>IF(LEFT(VLOOKUP($B21,'Indicator chart'!$D$1:$J$36,7,FALSE),1)=" "," ",VLOOKUP($B21,'Indicator chart'!$D$1:$J$36,7,FALSE))</f>
        <v>643.6541668873641</v>
      </c>
      <c r="H21" s="50">
        <f t="shared" si="0"/>
        <v>2</v>
      </c>
      <c r="I21" s="38">
        <v>61.46357345581055</v>
      </c>
      <c r="J21" s="38">
        <v>294.9852600097656</v>
      </c>
      <c r="K21" s="38">
        <v>391.6211242675781</v>
      </c>
      <c r="L21" s="38">
        <v>460.9002990722656</v>
      </c>
      <c r="M21" s="38">
        <v>799.0411376953125</v>
      </c>
      <c r="N21" s="80">
        <f>VLOOKUP('Hide - Control'!B$3,'All practice data'!A:CA,A21+29,FALSE)</f>
        <v>395.3846130620342</v>
      </c>
      <c r="O21" s="80">
        <f>VLOOKUP('Hide - Control'!C$3,'All practice data'!A:CA,A21+29,FALSE)</f>
        <v>377.7293140102421</v>
      </c>
      <c r="P21" s="38">
        <f>VLOOKUP('Hide - Control'!$B$4,'All practice data'!B:BC,A21+2,FALSE)</f>
        <v>5238</v>
      </c>
      <c r="Q21" s="38">
        <f>VLOOKUP('Hide - Control'!$B$4,'All practice data'!B:BC,3,FALSE)</f>
        <v>1324786</v>
      </c>
      <c r="R21" s="38">
        <f aca="true" t="shared" si="21" ref="R21:R27">100000*(P21*(1-1/(9*P21)-1.96/(3*SQRT(P21)))^3)/Q21</f>
        <v>384.7486498890914</v>
      </c>
      <c r="S21" s="38">
        <f aca="true" t="shared" si="22" ref="S21:S27">100000*((P21+1)*(1-1/(9*(P21+1))+1.96/(3*SQRT(P21+1)))^3)/Q21</f>
        <v>406.2400758483588</v>
      </c>
      <c r="T21" s="53">
        <f t="shared" si="19"/>
        <v>799.0411376953125</v>
      </c>
      <c r="U21" s="51">
        <f t="shared" si="20"/>
        <v>61.46357345581055</v>
      </c>
      <c r="V21" s="7"/>
      <c r="W21" s="27">
        <f t="shared" si="2"/>
        <v>-15.79888916015625</v>
      </c>
      <c r="X21" s="27">
        <f t="shared" si="3"/>
        <v>799.0411376953125</v>
      </c>
      <c r="Y21" s="27">
        <f t="shared" si="4"/>
        <v>-15.79888916015625</v>
      </c>
      <c r="Z21" s="27">
        <f t="shared" si="5"/>
        <v>799.0411376953125</v>
      </c>
      <c r="AA21" s="32">
        <f t="shared" si="6"/>
        <v>0.09481917931072761</v>
      </c>
      <c r="AB21" s="33">
        <f t="shared" si="7"/>
        <v>0.38140510888899526</v>
      </c>
      <c r="AC21" s="33">
        <v>0.5</v>
      </c>
      <c r="AD21" s="33">
        <f t="shared" si="8"/>
        <v>0.5850218110566331</v>
      </c>
      <c r="AE21" s="33">
        <f t="shared" si="9"/>
        <v>1</v>
      </c>
      <c r="AF21" s="33">
        <f t="shared" si="10"/>
        <v>-999</v>
      </c>
      <c r="AG21" s="33">
        <f t="shared" si="11"/>
        <v>0.6057995962247822</v>
      </c>
      <c r="AH21" s="33">
        <f t="shared" si="12"/>
        <v>-999</v>
      </c>
      <c r="AI21" s="34">
        <f t="shared" si="13"/>
        <v>0.4829514876546436</v>
      </c>
      <c r="AJ21" s="4">
        <v>17.765987247785823</v>
      </c>
      <c r="AK21" s="32">
        <f t="shared" si="14"/>
        <v>-999</v>
      </c>
      <c r="AL21" s="34">
        <f t="shared" si="15"/>
        <v>-999</v>
      </c>
      <c r="AY21" s="103" t="s">
        <v>123</v>
      </c>
      <c r="AZ21" s="103" t="s">
        <v>502</v>
      </c>
      <c r="BA21" s="103" t="s">
        <v>427</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200.0222246916324</v>
      </c>
      <c r="F22" s="38">
        <f>IF(LEFT(VLOOKUP($B22,'Indicator chart'!$D$1:$J$36,6,FALSE),1)=" "," ",VLOOKUP($B22,'Indicator chart'!$D$1:$J$36,6,FALSE))</f>
        <v>118.48413143327808</v>
      </c>
      <c r="G22" s="38">
        <f>IF(LEFT(VLOOKUP($B22,'Indicator chart'!$D$1:$J$36,7,FALSE),1)=" "," ",VLOOKUP($B22,'Indicator chart'!$D$1:$J$36,7,FALSE))</f>
        <v>316.1400753499226</v>
      </c>
      <c r="H22" s="50">
        <f t="shared" si="0"/>
        <v>2</v>
      </c>
      <c r="I22" s="38">
        <v>18.07059669494629</v>
      </c>
      <c r="J22" s="38">
        <v>145.719482421875</v>
      </c>
      <c r="K22" s="38">
        <v>216.0605010986328</v>
      </c>
      <c r="L22" s="38">
        <v>304.90460205078125</v>
      </c>
      <c r="M22" s="38">
        <v>639.2266845703125</v>
      </c>
      <c r="N22" s="80">
        <f>VLOOKUP('Hide - Control'!B$3,'All practice data'!A:CA,A22+29,FALSE)</f>
        <v>241.77489798352337</v>
      </c>
      <c r="O22" s="80">
        <f>VLOOKUP('Hide - Control'!C$3,'All practice data'!A:CA,A22+29,FALSE)</f>
        <v>282.45290788403287</v>
      </c>
      <c r="P22" s="38">
        <f>VLOOKUP('Hide - Control'!$B$4,'All practice data'!B:BC,A22+2,FALSE)</f>
        <v>3203</v>
      </c>
      <c r="Q22" s="38">
        <f>VLOOKUP('Hide - Control'!$B$4,'All practice data'!B:BC,3,FALSE)</f>
        <v>1324786</v>
      </c>
      <c r="R22" s="38">
        <f t="shared" si="21"/>
        <v>233.47345398072292</v>
      </c>
      <c r="S22" s="38">
        <f t="shared" si="22"/>
        <v>250.2961246059816</v>
      </c>
      <c r="T22" s="53">
        <f t="shared" si="19"/>
        <v>639.2266845703125</v>
      </c>
      <c r="U22" s="51">
        <f t="shared" si="20"/>
        <v>18.07059669494629</v>
      </c>
      <c r="V22" s="7"/>
      <c r="W22" s="27">
        <f t="shared" si="2"/>
        <v>-207.10568237304688</v>
      </c>
      <c r="X22" s="27">
        <f t="shared" si="3"/>
        <v>639.2266845703125</v>
      </c>
      <c r="Y22" s="27">
        <f t="shared" si="4"/>
        <v>-207.10568237304688</v>
      </c>
      <c r="Z22" s="27">
        <f t="shared" si="5"/>
        <v>639.2266845703125</v>
      </c>
      <c r="AA22" s="32">
        <f t="shared" si="6"/>
        <v>0.26606128734181217</v>
      </c>
      <c r="AB22" s="33">
        <f t="shared" si="7"/>
        <v>0.4168872402566811</v>
      </c>
      <c r="AC22" s="33">
        <v>0.5</v>
      </c>
      <c r="AD22" s="33">
        <f t="shared" si="8"/>
        <v>0.604975426230029</v>
      </c>
      <c r="AE22" s="33">
        <f t="shared" si="9"/>
        <v>1</v>
      </c>
      <c r="AF22" s="33">
        <f t="shared" si="10"/>
        <v>-999</v>
      </c>
      <c r="AG22" s="33">
        <f t="shared" si="11"/>
        <v>0.4810496714607232</v>
      </c>
      <c r="AH22" s="33">
        <f t="shared" si="12"/>
        <v>-999</v>
      </c>
      <c r="AI22" s="34">
        <f t="shared" si="13"/>
        <v>0.5784472027522531</v>
      </c>
      <c r="AJ22" s="4">
        <v>18.841982673167745</v>
      </c>
      <c r="AK22" s="32">
        <f t="shared" si="14"/>
        <v>-999</v>
      </c>
      <c r="AL22" s="34">
        <f t="shared" si="15"/>
        <v>-999</v>
      </c>
      <c r="AY22" s="103" t="s">
        <v>149</v>
      </c>
      <c r="AZ22" s="103" t="s">
        <v>512</v>
      </c>
      <c r="BA22" s="103" t="s">
        <v>427</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77.7864207134126</v>
      </c>
      <c r="F23" s="38">
        <f>IF(LEFT(VLOOKUP($B23,'Indicator chart'!$D$1:$J$36,6,FALSE),1)=" "," ",VLOOKUP($B23,'Indicator chart'!$D$1:$J$36,6,FALSE))</f>
        <v>31.163228142887192</v>
      </c>
      <c r="G23" s="38">
        <f>IF(LEFT(VLOOKUP($B23,'Indicator chart'!$D$1:$J$36,7,FALSE),1)=" "," ",VLOOKUP($B23,'Indicator chart'!$D$1:$J$36,7,FALSE))</f>
        <v>160.27795819855717</v>
      </c>
      <c r="H23" s="50">
        <f t="shared" si="0"/>
        <v>2</v>
      </c>
      <c r="I23" s="38">
        <v>3.248678207397461</v>
      </c>
      <c r="J23" s="38">
        <v>27.55959701538086</v>
      </c>
      <c r="K23" s="38">
        <v>47.8011474609375</v>
      </c>
      <c r="L23" s="38">
        <v>72.97938537597656</v>
      </c>
      <c r="M23" s="38">
        <v>175.87939453125</v>
      </c>
      <c r="N23" s="80">
        <f>VLOOKUP('Hide - Control'!B$3,'All practice data'!A:CA,A23+29,FALSE)</f>
        <v>55.17872320510634</v>
      </c>
      <c r="O23" s="80">
        <f>VLOOKUP('Hide - Control'!C$3,'All practice data'!A:CA,A23+29,FALSE)</f>
        <v>70.46674929228394</v>
      </c>
      <c r="P23" s="38">
        <f>VLOOKUP('Hide - Control'!$B$4,'All practice data'!B:BC,A23+2,FALSE)</f>
        <v>731</v>
      </c>
      <c r="Q23" s="38">
        <f>VLOOKUP('Hide - Control'!$B$4,'All practice data'!B:BC,3,FALSE)</f>
        <v>1324786</v>
      </c>
      <c r="R23" s="38">
        <f t="shared" si="21"/>
        <v>51.25056477724333</v>
      </c>
      <c r="S23" s="38">
        <f t="shared" si="22"/>
        <v>59.32807588048791</v>
      </c>
      <c r="T23" s="53">
        <f t="shared" si="19"/>
        <v>175.87939453125</v>
      </c>
      <c r="U23" s="51">
        <f t="shared" si="20"/>
        <v>3.248678207397461</v>
      </c>
      <c r="V23" s="7"/>
      <c r="W23" s="27">
        <f t="shared" si="2"/>
        <v>-80.277099609375</v>
      </c>
      <c r="X23" s="27">
        <f t="shared" si="3"/>
        <v>175.87939453125</v>
      </c>
      <c r="Y23" s="27">
        <f t="shared" si="4"/>
        <v>-80.277099609375</v>
      </c>
      <c r="Z23" s="27">
        <f t="shared" si="5"/>
        <v>175.87939453125</v>
      </c>
      <c r="AA23" s="32">
        <f t="shared" si="6"/>
        <v>0.32607323931798665</v>
      </c>
      <c r="AB23" s="33">
        <f t="shared" si="7"/>
        <v>0.4209797490652553</v>
      </c>
      <c r="AC23" s="33">
        <v>0.5</v>
      </c>
      <c r="AD23" s="33">
        <f t="shared" si="8"/>
        <v>0.5982924051935872</v>
      </c>
      <c r="AE23" s="33">
        <f t="shared" si="9"/>
        <v>1</v>
      </c>
      <c r="AF23" s="33">
        <f t="shared" si="10"/>
        <v>-999</v>
      </c>
      <c r="AG23" s="33">
        <f t="shared" si="11"/>
        <v>0.6170584152202433</v>
      </c>
      <c r="AH23" s="33">
        <f t="shared" si="12"/>
        <v>-999</v>
      </c>
      <c r="AI23" s="34">
        <f t="shared" si="13"/>
        <v>0.5884834167776495</v>
      </c>
      <c r="AJ23" s="4">
        <v>19.917978098549675</v>
      </c>
      <c r="AK23" s="32">
        <f t="shared" si="14"/>
        <v>-999</v>
      </c>
      <c r="AL23" s="34">
        <f t="shared" si="15"/>
        <v>-999</v>
      </c>
      <c r="AY23" s="103" t="s">
        <v>264</v>
      </c>
      <c r="AZ23" s="103" t="s">
        <v>265</v>
      </c>
      <c r="BA23" s="103" t="s">
        <v>427</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34</v>
      </c>
      <c r="E24" s="38">
        <f>IF(LEFT(VLOOKUP($B24,'Indicator chart'!$D$1:$J$36,5,FALSE),1)=" "," ",VLOOKUP($B24,'Indicator chart'!$D$1:$J$36,5,FALSE))</f>
        <v>377.8197577508612</v>
      </c>
      <c r="F24" s="38">
        <f>IF(LEFT(VLOOKUP($B24,'Indicator chart'!$D$1:$J$36,6,FALSE),1)=" "," ",VLOOKUP($B24,'Indicator chart'!$D$1:$J$36,6,FALSE))</f>
        <v>261.60891965063075</v>
      </c>
      <c r="G24" s="38">
        <f>IF(LEFT(VLOOKUP($B24,'Indicator chart'!$D$1:$J$36,7,FALSE),1)=" "," ",VLOOKUP($B24,'Indicator chart'!$D$1:$J$36,7,FALSE))</f>
        <v>527.984673041294</v>
      </c>
      <c r="H24" s="50">
        <f t="shared" si="0"/>
        <v>2</v>
      </c>
      <c r="I24" s="38">
        <v>27.3076171875</v>
      </c>
      <c r="J24" s="38">
        <v>167.6165008544922</v>
      </c>
      <c r="K24" s="38">
        <v>297.1894226074219</v>
      </c>
      <c r="L24" s="38">
        <v>494.1010437011719</v>
      </c>
      <c r="M24" s="38">
        <v>1019.2164916992188</v>
      </c>
      <c r="N24" s="80">
        <f>VLOOKUP('Hide - Control'!B$3,'All practice data'!A:CA,A24+29,FALSE)</f>
        <v>353.9439577410993</v>
      </c>
      <c r="O24" s="80">
        <f>VLOOKUP('Hide - Control'!C$3,'All practice data'!A:CA,A24+29,FALSE)</f>
        <v>323.23046266988894</v>
      </c>
      <c r="P24" s="38">
        <f>VLOOKUP('Hide - Control'!$B$4,'All practice data'!B:BC,A24+2,FALSE)</f>
        <v>4689</v>
      </c>
      <c r="Q24" s="38">
        <f>VLOOKUP('Hide - Control'!$B$4,'All practice data'!B:BC,3,FALSE)</f>
        <v>1324786</v>
      </c>
      <c r="R24" s="38">
        <f t="shared" si="21"/>
        <v>343.8846704322082</v>
      </c>
      <c r="S24" s="38">
        <f t="shared" si="22"/>
        <v>364.2228024820744</v>
      </c>
      <c r="T24" s="53">
        <f t="shared" si="19"/>
        <v>1019.2164916992188</v>
      </c>
      <c r="U24" s="51">
        <f t="shared" si="20"/>
        <v>27.3076171875</v>
      </c>
      <c r="V24" s="7"/>
      <c r="W24" s="27">
        <f t="shared" si="2"/>
        <v>-424.837646484375</v>
      </c>
      <c r="X24" s="27">
        <f t="shared" si="3"/>
        <v>1019.2164916992188</v>
      </c>
      <c r="Y24" s="27">
        <f t="shared" si="4"/>
        <v>-424.837646484375</v>
      </c>
      <c r="Z24" s="27">
        <f t="shared" si="5"/>
        <v>1019.2164916992188</v>
      </c>
      <c r="AA24" s="32">
        <f t="shared" si="6"/>
        <v>0.3131082496952689</v>
      </c>
      <c r="AB24" s="33">
        <f t="shared" si="7"/>
        <v>0.41027142381523646</v>
      </c>
      <c r="AC24" s="33">
        <v>0.5</v>
      </c>
      <c r="AD24" s="33">
        <f t="shared" si="8"/>
        <v>0.6363602761745731</v>
      </c>
      <c r="AE24" s="33">
        <f t="shared" si="9"/>
        <v>1</v>
      </c>
      <c r="AF24" s="33">
        <f t="shared" si="10"/>
        <v>-999</v>
      </c>
      <c r="AG24" s="33">
        <f t="shared" si="11"/>
        <v>0.55583608883588</v>
      </c>
      <c r="AH24" s="33">
        <f t="shared" si="12"/>
        <v>-999</v>
      </c>
      <c r="AI24" s="34">
        <f t="shared" si="13"/>
        <v>0.5180332851614711</v>
      </c>
      <c r="AJ24" s="4">
        <v>20.99397352393159</v>
      </c>
      <c r="AK24" s="32">
        <f t="shared" si="14"/>
        <v>-999</v>
      </c>
      <c r="AL24" s="34">
        <f t="shared" si="15"/>
        <v>-999</v>
      </c>
      <c r="AY24" s="103" t="s">
        <v>65</v>
      </c>
      <c r="AZ24" s="103" t="s">
        <v>66</v>
      </c>
      <c r="BA24" s="103" t="s">
        <v>608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60</v>
      </c>
      <c r="E25" s="38">
        <f>IF(LEFT(VLOOKUP($B25,'Indicator chart'!$D$1:$J$36,5,FALSE),1)=" "," ",VLOOKUP($B25,'Indicator chart'!$D$1:$J$36,5,FALSE))</f>
        <v>666.740748972108</v>
      </c>
      <c r="F25" s="38">
        <f>IF(LEFT(VLOOKUP($B25,'Indicator chart'!$D$1:$J$36,6,FALSE),1)=" "," ",VLOOKUP($B25,'Indicator chart'!$D$1:$J$36,6,FALSE))</f>
        <v>508.76237983388603</v>
      </c>
      <c r="G25" s="38">
        <f>IF(LEFT(VLOOKUP($B25,'Indicator chart'!$D$1:$J$36,7,FALSE),1)=" "," ",VLOOKUP($B25,'Indicator chart'!$D$1:$J$36,7,FALSE))</f>
        <v>858.2459512792108</v>
      </c>
      <c r="H25" s="50">
        <f t="shared" si="0"/>
        <v>2</v>
      </c>
      <c r="I25" s="38">
        <v>185.5142822265625</v>
      </c>
      <c r="J25" s="38">
        <v>426.2574462890625</v>
      </c>
      <c r="K25" s="38">
        <v>548.5640258789062</v>
      </c>
      <c r="L25" s="38">
        <v>666.74072265625</v>
      </c>
      <c r="M25" s="38">
        <v>1214.574951171875</v>
      </c>
      <c r="N25" s="80">
        <f>VLOOKUP('Hide - Control'!B$3,'All practice data'!A:CA,A25+29,FALSE)</f>
        <v>584.4717561930757</v>
      </c>
      <c r="O25" s="80">
        <f>VLOOKUP('Hide - Control'!C$3,'All practice data'!A:CA,A25+29,FALSE)</f>
        <v>562.6134400960308</v>
      </c>
      <c r="P25" s="38">
        <f>VLOOKUP('Hide - Control'!$B$4,'All practice data'!B:BC,A25+2,FALSE)</f>
        <v>7743</v>
      </c>
      <c r="Q25" s="38">
        <f>VLOOKUP('Hide - Control'!$B$4,'All practice data'!B:BC,3,FALSE)</f>
        <v>1324786</v>
      </c>
      <c r="R25" s="38">
        <f t="shared" si="21"/>
        <v>571.5247672989238</v>
      </c>
      <c r="S25" s="38">
        <f t="shared" si="22"/>
        <v>597.638064256923</v>
      </c>
      <c r="T25" s="53">
        <f t="shared" si="19"/>
        <v>1214.574951171875</v>
      </c>
      <c r="U25" s="51">
        <f t="shared" si="20"/>
        <v>185.5142822265625</v>
      </c>
      <c r="V25" s="7"/>
      <c r="W25" s="27">
        <f t="shared" si="2"/>
        <v>-117.4468994140625</v>
      </c>
      <c r="X25" s="27">
        <f t="shared" si="3"/>
        <v>1214.574951171875</v>
      </c>
      <c r="Y25" s="27">
        <f t="shared" si="4"/>
        <v>-117.4468994140625</v>
      </c>
      <c r="Z25" s="27">
        <f t="shared" si="5"/>
        <v>1214.574951171875</v>
      </c>
      <c r="AA25" s="32">
        <f t="shared" si="6"/>
        <v>0.22744460348556345</v>
      </c>
      <c r="AB25" s="33">
        <f t="shared" si="7"/>
        <v>0.40817974980212013</v>
      </c>
      <c r="AC25" s="33">
        <v>0.5</v>
      </c>
      <c r="AD25" s="33">
        <f t="shared" si="8"/>
        <v>0.5887197884369235</v>
      </c>
      <c r="AE25" s="33">
        <f t="shared" si="9"/>
        <v>1</v>
      </c>
      <c r="AF25" s="33">
        <f t="shared" si="10"/>
        <v>-999</v>
      </c>
      <c r="AG25" s="33">
        <f t="shared" si="11"/>
        <v>0.5887198081932496</v>
      </c>
      <c r="AH25" s="33">
        <f t="shared" si="12"/>
        <v>-999</v>
      </c>
      <c r="AI25" s="34">
        <f t="shared" si="13"/>
        <v>0.5105474352473606</v>
      </c>
      <c r="AJ25" s="4">
        <v>22.06996894931352</v>
      </c>
      <c r="AK25" s="32">
        <f t="shared" si="14"/>
        <v>-999</v>
      </c>
      <c r="AL25" s="34">
        <f t="shared" si="15"/>
        <v>-999</v>
      </c>
      <c r="AY25" s="103" t="s">
        <v>257</v>
      </c>
      <c r="AZ25" s="103" t="s">
        <v>258</v>
      </c>
      <c r="BA25" s="103" t="s">
        <v>608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333.370374486054</v>
      </c>
      <c r="F26" s="38">
        <f>IF(LEFT(VLOOKUP($B26,'Indicator chart'!$D$1:$J$36,6,FALSE),1)=" "," ",VLOOKUP($B26,'Indicator chart'!$D$1:$J$36,6,FALSE))</f>
        <v>224.87817941765553</v>
      </c>
      <c r="G26" s="38">
        <f>IF(LEFT(VLOOKUP($B26,'Indicator chart'!$D$1:$J$36,7,FALSE),1)=" "," ",VLOOKUP($B26,'Indicator chart'!$D$1:$J$36,7,FALSE))</f>
        <v>475.92644388072847</v>
      </c>
      <c r="H26" s="50">
        <f t="shared" si="0"/>
        <v>2</v>
      </c>
      <c r="I26" s="38">
        <v>103.02639770507812</v>
      </c>
      <c r="J26" s="38">
        <v>243.95652770996094</v>
      </c>
      <c r="K26" s="38">
        <v>327.4087829589844</v>
      </c>
      <c r="L26" s="38">
        <v>405.07696533203125</v>
      </c>
      <c r="M26" s="38">
        <v>859.6491088867188</v>
      </c>
      <c r="N26" s="80">
        <f>VLOOKUP('Hide - Control'!B$3,'All practice data'!A:CA,A26+29,FALSE)</f>
        <v>349.11298881479723</v>
      </c>
      <c r="O26" s="80">
        <f>VLOOKUP('Hide - Control'!C$3,'All practice data'!A:CA,A26+29,FALSE)</f>
        <v>405.57105879375996</v>
      </c>
      <c r="P26" s="38">
        <f>VLOOKUP('Hide - Control'!$B$4,'All practice data'!B:BC,A26+2,FALSE)</f>
        <v>4625</v>
      </c>
      <c r="Q26" s="38">
        <f>VLOOKUP('Hide - Control'!$B$4,'All practice data'!B:BC,3,FALSE)</f>
        <v>1324786</v>
      </c>
      <c r="R26" s="38">
        <f t="shared" si="21"/>
        <v>339.1230787543815</v>
      </c>
      <c r="S26" s="38">
        <f t="shared" si="22"/>
        <v>359.32246370835844</v>
      </c>
      <c r="T26" s="53">
        <f t="shared" si="19"/>
        <v>859.6491088867188</v>
      </c>
      <c r="U26" s="51">
        <f t="shared" si="20"/>
        <v>103.02639770507812</v>
      </c>
      <c r="V26" s="7"/>
      <c r="W26" s="27">
        <f t="shared" si="2"/>
        <v>-204.83154296875</v>
      </c>
      <c r="X26" s="27">
        <f t="shared" si="3"/>
        <v>859.6491088867188</v>
      </c>
      <c r="Y26" s="27">
        <f t="shared" si="4"/>
        <v>-204.83154296875</v>
      </c>
      <c r="Z26" s="27">
        <f t="shared" si="5"/>
        <v>859.6491088867188</v>
      </c>
      <c r="AA26" s="32">
        <f t="shared" si="6"/>
        <v>0.2892095221620129</v>
      </c>
      <c r="AB26" s="33">
        <f t="shared" si="7"/>
        <v>0.421602844444791</v>
      </c>
      <c r="AC26" s="33">
        <v>0.5</v>
      </c>
      <c r="AD26" s="33">
        <f t="shared" si="8"/>
        <v>0.5729634514612036</v>
      </c>
      <c r="AE26" s="33">
        <f t="shared" si="9"/>
        <v>1</v>
      </c>
      <c r="AF26" s="33">
        <f t="shared" si="10"/>
        <v>-999</v>
      </c>
      <c r="AG26" s="33">
        <f t="shared" si="11"/>
        <v>0.5056004695967731</v>
      </c>
      <c r="AH26" s="33">
        <f t="shared" si="12"/>
        <v>-999</v>
      </c>
      <c r="AI26" s="34">
        <f t="shared" si="13"/>
        <v>0.5734276153338559</v>
      </c>
      <c r="AJ26" s="4">
        <v>23.145964374695435</v>
      </c>
      <c r="AK26" s="32">
        <f t="shared" si="14"/>
        <v>-999</v>
      </c>
      <c r="AL26" s="34">
        <f t="shared" si="15"/>
        <v>-999</v>
      </c>
      <c r="AY26" s="103" t="s">
        <v>120</v>
      </c>
      <c r="AZ26" s="103" t="s">
        <v>501</v>
      </c>
      <c r="BA26" s="103" t="s">
        <v>427</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106</v>
      </c>
      <c r="E27" s="38">
        <f>IF(LEFT(VLOOKUP($B27,'Indicator chart'!$D$1:$J$36,5,FALSE),1)=" "," ",VLOOKUP($B27,'Indicator chart'!$D$1:$J$36,5,FALSE))</f>
        <v>1177.908656517391</v>
      </c>
      <c r="F27" s="38">
        <f>IF(LEFT(VLOOKUP($B27,'Indicator chart'!$D$1:$J$36,6,FALSE),1)=" "," ",VLOOKUP($B27,'Indicator chart'!$D$1:$J$36,6,FALSE))</f>
        <v>964.3512416724398</v>
      </c>
      <c r="G27" s="38">
        <f>IF(LEFT(VLOOKUP($B27,'Indicator chart'!$D$1:$J$36,7,FALSE),1)=" "," ",VLOOKUP($B27,'Indicator chart'!$D$1:$J$36,7,FALSE))</f>
        <v>1424.6637248372858</v>
      </c>
      <c r="H27" s="50">
        <f t="shared" si="0"/>
        <v>2</v>
      </c>
      <c r="I27" s="38">
        <v>539.4066772460938</v>
      </c>
      <c r="J27" s="38">
        <v>848.2044677734375</v>
      </c>
      <c r="K27" s="38">
        <v>1004.5073852539062</v>
      </c>
      <c r="L27" s="38">
        <v>1217.48046875</v>
      </c>
      <c r="M27" s="38">
        <v>2238.87109375</v>
      </c>
      <c r="N27" s="80">
        <f>VLOOKUP('Hide - Control'!B$3,'All practice data'!A:CA,A27+29,FALSE)</f>
        <v>1044.5460625338733</v>
      </c>
      <c r="O27" s="80">
        <f>VLOOKUP('Hide - Control'!C$3,'All practice data'!A:CA,A27+29,FALSE)</f>
        <v>1059.3522061277838</v>
      </c>
      <c r="P27" s="38">
        <f>VLOOKUP('Hide - Control'!$B$4,'All practice data'!B:BC,A27+2,FALSE)</f>
        <v>13838</v>
      </c>
      <c r="Q27" s="38">
        <f>VLOOKUP('Hide - Control'!$B$4,'All practice data'!B:BC,3,FALSE)</f>
        <v>1324786</v>
      </c>
      <c r="R27" s="38">
        <f t="shared" si="21"/>
        <v>1027.2137437961353</v>
      </c>
      <c r="S27" s="38">
        <f t="shared" si="22"/>
        <v>1062.0974895305371</v>
      </c>
      <c r="T27" s="53">
        <f t="shared" si="19"/>
        <v>2238.87109375</v>
      </c>
      <c r="U27" s="51">
        <f t="shared" si="20"/>
        <v>539.4066772460938</v>
      </c>
      <c r="V27" s="7"/>
      <c r="W27" s="27">
        <f t="shared" si="2"/>
        <v>-229.8563232421875</v>
      </c>
      <c r="X27" s="27">
        <f t="shared" si="3"/>
        <v>2238.87109375</v>
      </c>
      <c r="Y27" s="27">
        <f t="shared" si="4"/>
        <v>-229.8563232421875</v>
      </c>
      <c r="Z27" s="27">
        <f t="shared" si="5"/>
        <v>2238.87109375</v>
      </c>
      <c r="AA27" s="32">
        <f t="shared" si="6"/>
        <v>0.3116030531331502</v>
      </c>
      <c r="AB27" s="33">
        <f t="shared" si="7"/>
        <v>0.43668684667062074</v>
      </c>
      <c r="AC27" s="33">
        <v>0.5</v>
      </c>
      <c r="AD27" s="33">
        <f t="shared" si="8"/>
        <v>0.5862683672689846</v>
      </c>
      <c r="AE27" s="33">
        <f t="shared" si="9"/>
        <v>1</v>
      </c>
      <c r="AF27" s="33">
        <f t="shared" si="10"/>
        <v>-999</v>
      </c>
      <c r="AG27" s="33">
        <f t="shared" si="11"/>
        <v>0.5702391321415107</v>
      </c>
      <c r="AH27" s="33">
        <f t="shared" si="12"/>
        <v>-999</v>
      </c>
      <c r="AI27" s="34">
        <f t="shared" si="13"/>
        <v>0.5222158268654458</v>
      </c>
      <c r="AJ27" s="4">
        <v>24.221959800077364</v>
      </c>
      <c r="AK27" s="32">
        <f t="shared" si="14"/>
        <v>-999</v>
      </c>
      <c r="AL27" s="34">
        <f t="shared" si="15"/>
        <v>-999</v>
      </c>
      <c r="AY27" s="103" t="s">
        <v>115</v>
      </c>
      <c r="AZ27" s="103" t="s">
        <v>500</v>
      </c>
      <c r="BA27" s="103" t="s">
        <v>608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50</v>
      </c>
      <c r="E28" s="38">
        <f>IF(LEFT(VLOOKUP($B28,'Indicator chart'!$D$1:$J$36,5,FALSE),1)=" "," ",VLOOKUP($B28,'Indicator chart'!$D$1:$J$36,5,FALSE))</f>
        <v>555.61729081009</v>
      </c>
      <c r="F28" s="38">
        <f>IF(LEFT(VLOOKUP($B28,'Indicator chart'!$D$1:$J$36,6,FALSE),1)=" "," ",VLOOKUP($B28,'Indicator chart'!$D$1:$J$36,6,FALSE))</f>
        <v>412.35572455866935</v>
      </c>
      <c r="G28" s="38">
        <f>IF(LEFT(VLOOKUP($B28,'Indicator chart'!$D$1:$J$36,7,FALSE),1)=" "," ",VLOOKUP($B28,'Indicator chart'!$D$1:$J$36,7,FALSE))</f>
        <v>732.5309688427124</v>
      </c>
      <c r="H28" s="50">
        <f t="shared" si="0"/>
        <v>2</v>
      </c>
      <c r="I28" s="38">
        <v>133.97642517089844</v>
      </c>
      <c r="J28" s="38">
        <v>466.7798156738281</v>
      </c>
      <c r="K28" s="38">
        <v>564.9210815429688</v>
      </c>
      <c r="L28" s="38">
        <v>714.9576416015625</v>
      </c>
      <c r="M28" s="38">
        <v>1625.441650390625</v>
      </c>
      <c r="N28" s="80">
        <f>VLOOKUP('Hide - Control'!B$3,'All practice data'!A:CA,A28+29,FALSE)</f>
        <v>588.2459506667492</v>
      </c>
      <c r="O28" s="80">
        <f>VLOOKUP('Hide - Control'!C$3,'All practice data'!A:CA,A28+29,FALSE)</f>
        <v>582.9390489900089</v>
      </c>
      <c r="P28" s="38">
        <f>VLOOKUP('Hide - Control'!$B$4,'All practice data'!B:BC,A28+2,FALSE)</f>
        <v>7793</v>
      </c>
      <c r="Q28" s="38">
        <f>VLOOKUP('Hide - Control'!$B$4,'All practice data'!B:BC,3,FALSE)</f>
        <v>1324786</v>
      </c>
      <c r="R28" s="38">
        <f>100000*(P28*(1-1/(9*P28)-1.96/(3*SQRT(P28)))^3)/Q28</f>
        <v>575.2569954702817</v>
      </c>
      <c r="S28" s="38">
        <f>100000*((P28+1)*(1-1/(9*(P28+1))+1.96/(3*SQRT(P28+1)))^3)/Q28</f>
        <v>601.4542223450369</v>
      </c>
      <c r="T28" s="53">
        <f t="shared" si="19"/>
        <v>1625.441650390625</v>
      </c>
      <c r="U28" s="51">
        <f t="shared" si="20"/>
        <v>133.97642517089844</v>
      </c>
      <c r="V28" s="7"/>
      <c r="W28" s="27">
        <f t="shared" si="2"/>
        <v>-495.5994873046875</v>
      </c>
      <c r="X28" s="27">
        <f t="shared" si="3"/>
        <v>1625.441650390625</v>
      </c>
      <c r="Y28" s="27">
        <f t="shared" si="4"/>
        <v>-495.5994873046875</v>
      </c>
      <c r="Z28" s="27">
        <f t="shared" si="5"/>
        <v>1625.441650390625</v>
      </c>
      <c r="AA28" s="32">
        <f t="shared" si="6"/>
        <v>0.2968239989723502</v>
      </c>
      <c r="AB28" s="33">
        <f t="shared" si="7"/>
        <v>0.45372967354335275</v>
      </c>
      <c r="AC28" s="33">
        <v>0.5</v>
      </c>
      <c r="AD28" s="33">
        <f t="shared" si="8"/>
        <v>0.5707372230515156</v>
      </c>
      <c r="AE28" s="33">
        <f t="shared" si="9"/>
        <v>1</v>
      </c>
      <c r="AF28" s="33">
        <f t="shared" si="10"/>
        <v>-999</v>
      </c>
      <c r="AG28" s="33">
        <f t="shared" si="11"/>
        <v>0.49561357365138703</v>
      </c>
      <c r="AH28" s="33">
        <f t="shared" si="12"/>
        <v>-999</v>
      </c>
      <c r="AI28" s="34">
        <f t="shared" si="13"/>
        <v>0.5084948693954225</v>
      </c>
      <c r="AJ28" s="4">
        <v>25.297955225459287</v>
      </c>
      <c r="AK28" s="32">
        <f t="shared" si="14"/>
        <v>-999</v>
      </c>
      <c r="AL28" s="34">
        <f t="shared" si="15"/>
        <v>-999</v>
      </c>
      <c r="AY28" s="103" t="s">
        <v>241</v>
      </c>
      <c r="AZ28" s="103" t="s">
        <v>242</v>
      </c>
      <c r="BA28" s="103" t="s">
        <v>608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503</v>
      </c>
      <c r="BA29" s="103" t="s">
        <v>427</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427</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524</v>
      </c>
      <c r="BA31" s="103" t="s">
        <v>427</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483</v>
      </c>
      <c r="BA32" s="103" t="s">
        <v>427</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548</v>
      </c>
      <c r="BA33" s="103" t="s">
        <v>608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427</v>
      </c>
      <c r="BB34" s="10">
        <v>532801</v>
      </c>
      <c r="BE34" s="77"/>
      <c r="BF34" s="253"/>
    </row>
    <row r="35" spans="2:58" ht="12.75">
      <c r="B35" s="17" t="s">
        <v>41</v>
      </c>
      <c r="C35" s="18"/>
      <c r="H35" s="290" t="s">
        <v>763</v>
      </c>
      <c r="I35" s="291"/>
      <c r="Y35" s="43"/>
      <c r="Z35" s="44"/>
      <c r="AA35" s="44"/>
      <c r="AB35" s="43"/>
      <c r="AC35" s="43"/>
      <c r="AY35" s="103" t="s">
        <v>159</v>
      </c>
      <c r="AZ35" s="103" t="s">
        <v>516</v>
      </c>
      <c r="BA35" s="103" t="s">
        <v>427</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505</v>
      </c>
      <c r="BA36" s="103" t="s">
        <v>427</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522</v>
      </c>
      <c r="BA37" s="103" t="s">
        <v>427</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427</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427</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427</v>
      </c>
      <c r="BB40" s="10">
        <v>714731</v>
      </c>
      <c r="BF40" s="252"/>
    </row>
    <row r="41" spans="1:58" ht="12.75">
      <c r="A41" s="3"/>
      <c r="B41" s="71"/>
      <c r="C41" s="3"/>
      <c r="T41" s="13"/>
      <c r="U41" s="2"/>
      <c r="W41" s="2"/>
      <c r="X41" s="10"/>
      <c r="Y41" s="44"/>
      <c r="Z41" s="44"/>
      <c r="AA41" s="44"/>
      <c r="AB41" s="44"/>
      <c r="AC41" s="44"/>
      <c r="AD41" s="2"/>
      <c r="AE41" s="2"/>
      <c r="AY41" s="103" t="s">
        <v>272</v>
      </c>
      <c r="AZ41" s="103" t="s">
        <v>549</v>
      </c>
      <c r="BA41" s="103" t="s">
        <v>608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427</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546</v>
      </c>
      <c r="BA43" s="103" t="s">
        <v>427</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534</v>
      </c>
      <c r="BA44" s="103" t="s">
        <v>427</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427</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525</v>
      </c>
      <c r="BA46" s="103" t="s">
        <v>608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427</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529</v>
      </c>
      <c r="BA48" s="103" t="s">
        <v>608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540</v>
      </c>
      <c r="BA49" s="103" t="s">
        <v>608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427</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506</v>
      </c>
      <c r="BA51" s="103" t="s">
        <v>427</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427</v>
      </c>
      <c r="BB52" s="10">
        <v>611636</v>
      </c>
      <c r="BF52" s="252"/>
    </row>
    <row r="53" spans="1:58" ht="12.75">
      <c r="A53" s="3"/>
      <c r="B53" s="12"/>
      <c r="C53" s="3"/>
      <c r="I53" s="11"/>
      <c r="J53" s="11"/>
      <c r="K53" s="11"/>
      <c r="L53" s="11"/>
      <c r="S53" s="11"/>
      <c r="U53" s="2"/>
      <c r="X53" s="2"/>
      <c r="Y53" s="2"/>
      <c r="Z53" s="2"/>
      <c r="AA53" s="2"/>
      <c r="AB53" s="2"/>
      <c r="AY53" s="103" t="s">
        <v>244</v>
      </c>
      <c r="AZ53" s="103" t="s">
        <v>539</v>
      </c>
      <c r="BA53" s="103" t="s">
        <v>427</v>
      </c>
      <c r="BB53" s="10">
        <v>230998</v>
      </c>
      <c r="BF53" s="252"/>
    </row>
    <row r="54" spans="1:58" ht="12.75">
      <c r="A54" s="3"/>
      <c r="B54" s="12"/>
      <c r="C54" s="3"/>
      <c r="I54" s="11"/>
      <c r="J54" s="11"/>
      <c r="K54" s="11"/>
      <c r="L54" s="11"/>
      <c r="S54" s="11"/>
      <c r="U54" s="2"/>
      <c r="X54" s="2"/>
      <c r="Y54" s="2"/>
      <c r="Z54" s="2"/>
      <c r="AA54" s="2"/>
      <c r="AB54" s="2"/>
      <c r="AY54" s="103" t="s">
        <v>67</v>
      </c>
      <c r="AZ54" s="103" t="s">
        <v>480</v>
      </c>
      <c r="BA54" s="103" t="s">
        <v>427</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526</v>
      </c>
      <c r="BA55" s="103" t="s">
        <v>427</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496</v>
      </c>
      <c r="BA56" s="103" t="s">
        <v>427</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541</v>
      </c>
      <c r="BA57" s="103" t="s">
        <v>427</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486</v>
      </c>
      <c r="BA58" s="103" t="s">
        <v>427</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427</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427</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530</v>
      </c>
      <c r="BA61" s="103" t="s">
        <v>608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608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519</v>
      </c>
      <c r="BA63" s="103" t="s">
        <v>427</v>
      </c>
      <c r="BB63" s="10">
        <v>318405</v>
      </c>
      <c r="BE63" s="70"/>
      <c r="BF63" s="239"/>
    </row>
    <row r="64" spans="1:58" ht="12.75">
      <c r="A64" s="3"/>
      <c r="B64" s="12"/>
      <c r="C64" s="3"/>
      <c r="I64" s="11"/>
      <c r="V64" s="3"/>
      <c r="AY64" s="103" t="s">
        <v>78</v>
      </c>
      <c r="AZ64" s="103" t="s">
        <v>487</v>
      </c>
      <c r="BA64" s="103" t="s">
        <v>608</v>
      </c>
      <c r="BB64" s="10">
        <v>181285</v>
      </c>
      <c r="BE64" s="70"/>
      <c r="BF64" s="241"/>
    </row>
    <row r="65" spans="1:58" ht="12.75">
      <c r="A65" s="3"/>
      <c r="B65" s="12"/>
      <c r="C65" s="3"/>
      <c r="AY65" s="103" t="s">
        <v>597</v>
      </c>
      <c r="AZ65" s="103" t="s">
        <v>598</v>
      </c>
      <c r="BA65" s="103" t="s">
        <v>427</v>
      </c>
      <c r="BB65" s="10">
        <v>1169302</v>
      </c>
      <c r="BE65" s="70"/>
      <c r="BF65" s="241"/>
    </row>
    <row r="66" spans="1:58" ht="12.75">
      <c r="A66" s="3"/>
      <c r="B66" s="12"/>
      <c r="C66" s="3"/>
      <c r="E66" s="2"/>
      <c r="F66" s="2"/>
      <c r="G66" s="2"/>
      <c r="V66" s="2"/>
      <c r="AY66" s="103" t="s">
        <v>200</v>
      </c>
      <c r="AZ66" s="103" t="s">
        <v>527</v>
      </c>
      <c r="BA66" s="103" t="s">
        <v>427</v>
      </c>
      <c r="BB66" s="10">
        <v>217916</v>
      </c>
      <c r="BE66" s="70"/>
      <c r="BF66" s="239"/>
    </row>
    <row r="67" spans="1:58" ht="12.75">
      <c r="A67" s="3"/>
      <c r="B67" s="12"/>
      <c r="C67" s="3"/>
      <c r="AY67" s="103" t="s">
        <v>69</v>
      </c>
      <c r="AZ67" s="103" t="s">
        <v>70</v>
      </c>
      <c r="BA67" s="103" t="s">
        <v>427</v>
      </c>
      <c r="BB67" s="10">
        <v>270842</v>
      </c>
      <c r="BE67" s="70"/>
      <c r="BF67" s="239"/>
    </row>
    <row r="68" spans="1:58" ht="12.75">
      <c r="A68" s="3"/>
      <c r="B68" s="12"/>
      <c r="C68" s="3"/>
      <c r="AY68" s="103" t="s">
        <v>109</v>
      </c>
      <c r="AZ68" s="103" t="s">
        <v>110</v>
      </c>
      <c r="BA68" s="103" t="s">
        <v>427</v>
      </c>
      <c r="BB68" s="10">
        <v>251613</v>
      </c>
      <c r="BF68" s="252"/>
    </row>
    <row r="69" spans="1:58" ht="12.75">
      <c r="A69" s="3"/>
      <c r="B69" s="12"/>
      <c r="C69" s="3"/>
      <c r="AY69" s="103" t="s">
        <v>209</v>
      </c>
      <c r="AZ69" s="103" t="s">
        <v>210</v>
      </c>
      <c r="BA69" s="103" t="s">
        <v>427</v>
      </c>
      <c r="BB69" s="10">
        <v>283547</v>
      </c>
      <c r="BE69" s="70"/>
      <c r="BF69" s="241"/>
    </row>
    <row r="70" spans="1:58" ht="12.75">
      <c r="A70" s="3"/>
      <c r="B70" s="12"/>
      <c r="C70" s="3"/>
      <c r="AY70" s="103" t="s">
        <v>275</v>
      </c>
      <c r="AZ70" s="103" t="s">
        <v>550</v>
      </c>
      <c r="BA70" s="103" t="s">
        <v>607</v>
      </c>
      <c r="BB70" s="10">
        <v>141474</v>
      </c>
      <c r="BE70" s="70"/>
      <c r="BF70" s="239"/>
    </row>
    <row r="71" spans="1:58" ht="12.75">
      <c r="A71" s="3"/>
      <c r="B71" s="12"/>
      <c r="C71" s="3"/>
      <c r="AY71" s="103" t="s">
        <v>127</v>
      </c>
      <c r="AZ71" s="103" t="s">
        <v>504</v>
      </c>
      <c r="BA71" s="103" t="s">
        <v>427</v>
      </c>
      <c r="BB71" s="10">
        <v>213326</v>
      </c>
      <c r="BE71" s="70"/>
      <c r="BF71" s="239"/>
    </row>
    <row r="72" spans="1:58" ht="12.75">
      <c r="A72" s="3"/>
      <c r="B72" s="12"/>
      <c r="C72" s="3"/>
      <c r="AY72" s="103" t="s">
        <v>136</v>
      </c>
      <c r="AZ72" s="103" t="s">
        <v>137</v>
      </c>
      <c r="BA72" s="103" t="s">
        <v>427</v>
      </c>
      <c r="BB72" s="10">
        <v>183220</v>
      </c>
      <c r="BE72" s="250"/>
      <c r="BF72" s="239"/>
    </row>
    <row r="73" spans="1:58" ht="12.75">
      <c r="A73" s="3"/>
      <c r="B73" s="12"/>
      <c r="C73" s="3"/>
      <c r="AY73" s="103" t="s">
        <v>64</v>
      </c>
      <c r="AZ73" s="103" t="s">
        <v>479</v>
      </c>
      <c r="BA73" s="103" t="s">
        <v>427</v>
      </c>
      <c r="BB73" s="10">
        <v>190143</v>
      </c>
      <c r="BE73" s="70"/>
      <c r="BF73" s="239"/>
    </row>
    <row r="74" spans="1:58" ht="12.75">
      <c r="A74" s="3"/>
      <c r="B74" s="12"/>
      <c r="C74" s="3"/>
      <c r="AY74" s="103" t="s">
        <v>165</v>
      </c>
      <c r="AZ74" s="103" t="s">
        <v>166</v>
      </c>
      <c r="BA74" s="103" t="s">
        <v>608</v>
      </c>
      <c r="BB74" s="10">
        <v>419928</v>
      </c>
      <c r="BE74" s="70"/>
      <c r="BF74" s="241"/>
    </row>
    <row r="75" spans="1:58" ht="12.75">
      <c r="A75" s="3"/>
      <c r="B75" s="12"/>
      <c r="C75" s="3"/>
      <c r="AY75" s="103" t="s">
        <v>113</v>
      </c>
      <c r="AZ75" s="103" t="s">
        <v>498</v>
      </c>
      <c r="BA75" s="103" t="s">
        <v>427</v>
      </c>
      <c r="BB75" s="10">
        <v>158106</v>
      </c>
      <c r="BE75" s="70"/>
      <c r="BF75" s="241"/>
    </row>
    <row r="76" spans="1:58" ht="12.75">
      <c r="A76" s="3"/>
      <c r="B76" s="12"/>
      <c r="C76" s="3"/>
      <c r="AY76" s="103" t="s">
        <v>140</v>
      </c>
      <c r="AZ76" s="103" t="s">
        <v>141</v>
      </c>
      <c r="BA76" s="103" t="s">
        <v>427</v>
      </c>
      <c r="BB76" s="10">
        <v>377807</v>
      </c>
      <c r="BE76" s="70"/>
      <c r="BF76" s="241"/>
    </row>
    <row r="77" spans="1:58" ht="12.75">
      <c r="A77" s="3"/>
      <c r="B77" s="12"/>
      <c r="C77" s="3"/>
      <c r="AY77" s="103" t="s">
        <v>163</v>
      </c>
      <c r="AZ77" s="103" t="s">
        <v>164</v>
      </c>
      <c r="BA77" s="103" t="s">
        <v>608</v>
      </c>
      <c r="BB77" s="10">
        <v>799634</v>
      </c>
      <c r="BE77" s="70"/>
      <c r="BF77" s="249"/>
    </row>
    <row r="78" spans="1:58" ht="12.75">
      <c r="A78" s="3"/>
      <c r="B78" s="12"/>
      <c r="C78" s="3"/>
      <c r="AY78" s="103" t="s">
        <v>224</v>
      </c>
      <c r="AZ78" s="103" t="s">
        <v>225</v>
      </c>
      <c r="BA78" s="103" t="s">
        <v>427</v>
      </c>
      <c r="BB78" s="10">
        <v>362638</v>
      </c>
      <c r="BE78" s="70"/>
      <c r="BF78" s="239"/>
    </row>
    <row r="79" spans="1:58" ht="12.75">
      <c r="A79" s="3"/>
      <c r="B79" s="12"/>
      <c r="C79" s="3"/>
      <c r="AY79" s="103" t="s">
        <v>223</v>
      </c>
      <c r="AZ79" s="103" t="s">
        <v>532</v>
      </c>
      <c r="BA79" s="103" t="s">
        <v>427</v>
      </c>
      <c r="BB79" s="10">
        <v>678998</v>
      </c>
      <c r="BF79" s="239"/>
    </row>
    <row r="80" spans="1:58" ht="12.75">
      <c r="A80" s="3"/>
      <c r="B80" s="12"/>
      <c r="C80" s="3"/>
      <c r="AY80" s="103" t="s">
        <v>144</v>
      </c>
      <c r="AZ80" s="103" t="s">
        <v>145</v>
      </c>
      <c r="BA80" s="103" t="s">
        <v>427</v>
      </c>
      <c r="BB80" s="10">
        <v>290986</v>
      </c>
      <c r="BF80" s="252"/>
    </row>
    <row r="81" spans="1:58" ht="12.75">
      <c r="A81" s="3"/>
      <c r="B81" s="12"/>
      <c r="C81" s="3"/>
      <c r="AY81" s="103" t="s">
        <v>178</v>
      </c>
      <c r="AZ81" s="103" t="s">
        <v>521</v>
      </c>
      <c r="BA81" s="103" t="s">
        <v>608</v>
      </c>
      <c r="BB81" s="10">
        <v>747976</v>
      </c>
      <c r="BF81" s="252"/>
    </row>
    <row r="82" spans="1:58" ht="12.75">
      <c r="A82" s="3"/>
      <c r="B82" s="12"/>
      <c r="C82" s="3"/>
      <c r="AY82" s="103" t="s">
        <v>193</v>
      </c>
      <c r="AZ82" s="103" t="s">
        <v>194</v>
      </c>
      <c r="BA82" s="103" t="s">
        <v>427</v>
      </c>
      <c r="BB82" s="10">
        <v>489140</v>
      </c>
      <c r="BF82" s="252"/>
    </row>
    <row r="83" spans="1:58" ht="12.75">
      <c r="A83" s="3"/>
      <c r="B83" s="12"/>
      <c r="C83" s="3"/>
      <c r="AY83" s="103" t="s">
        <v>98</v>
      </c>
      <c r="AZ83" s="103" t="s">
        <v>495</v>
      </c>
      <c r="BA83" s="103" t="s">
        <v>608</v>
      </c>
      <c r="BB83" s="10">
        <v>208442</v>
      </c>
      <c r="BE83" s="70"/>
      <c r="BF83" s="241"/>
    </row>
    <row r="84" spans="1:58" ht="12.75">
      <c r="A84" s="3"/>
      <c r="B84" s="12"/>
      <c r="C84" s="3"/>
      <c r="AY84" s="103" t="s">
        <v>203</v>
      </c>
      <c r="AZ84" s="103" t="s">
        <v>204</v>
      </c>
      <c r="BA84" s="103" t="s">
        <v>608</v>
      </c>
      <c r="BB84" s="10">
        <v>545543</v>
      </c>
      <c r="BE84" s="70"/>
      <c r="BF84" s="241"/>
    </row>
    <row r="85" spans="1:58" ht="12.75">
      <c r="A85" s="3"/>
      <c r="B85" s="12"/>
      <c r="C85" s="3"/>
      <c r="AY85" s="103" t="s">
        <v>135</v>
      </c>
      <c r="AZ85" s="103" t="s">
        <v>510</v>
      </c>
      <c r="BA85" s="103" t="s">
        <v>608</v>
      </c>
      <c r="BB85" s="10">
        <v>274067</v>
      </c>
      <c r="BE85" s="70"/>
      <c r="BF85" s="241"/>
    </row>
    <row r="86" spans="1:58" ht="12.75">
      <c r="A86" s="3"/>
      <c r="B86" s="12"/>
      <c r="C86" s="3"/>
      <c r="AY86" s="103" t="s">
        <v>251</v>
      </c>
      <c r="AZ86" s="103" t="s">
        <v>252</v>
      </c>
      <c r="BA86" s="103" t="s">
        <v>608</v>
      </c>
      <c r="BB86" s="10">
        <v>374861</v>
      </c>
      <c r="BE86" s="70"/>
      <c r="BF86" s="249"/>
    </row>
    <row r="87" spans="1:58" ht="12.75">
      <c r="A87" s="3"/>
      <c r="B87" s="12"/>
      <c r="C87" s="3"/>
      <c r="AY87" s="103" t="s">
        <v>132</v>
      </c>
      <c r="AZ87" s="103" t="s">
        <v>133</v>
      </c>
      <c r="BA87" s="103" t="s">
        <v>427</v>
      </c>
      <c r="BB87" s="10">
        <v>153833</v>
      </c>
      <c r="BE87" s="70"/>
      <c r="BF87" s="249"/>
    </row>
    <row r="88" spans="1:58" ht="12.75">
      <c r="A88" s="3"/>
      <c r="B88" s="12"/>
      <c r="C88" s="3"/>
      <c r="AY88" s="103" t="s">
        <v>79</v>
      </c>
      <c r="AZ88" s="103" t="s">
        <v>80</v>
      </c>
      <c r="BA88" s="103" t="s">
        <v>608</v>
      </c>
      <c r="BB88" s="10">
        <v>258492</v>
      </c>
      <c r="BE88" s="70"/>
      <c r="BF88" s="241"/>
    </row>
    <row r="89" spans="1:58" ht="12.75">
      <c r="A89" s="3"/>
      <c r="B89" s="12"/>
      <c r="C89" s="3"/>
      <c r="AY89" s="103" t="s">
        <v>81</v>
      </c>
      <c r="AZ89" s="103" t="s">
        <v>488</v>
      </c>
      <c r="BA89" s="103" t="s">
        <v>427</v>
      </c>
      <c r="BB89" s="10">
        <v>283085</v>
      </c>
      <c r="BE89" s="70"/>
      <c r="BF89" s="241"/>
    </row>
    <row r="90" spans="1:58" ht="12.75">
      <c r="A90" s="3"/>
      <c r="B90" s="12"/>
      <c r="C90" s="3"/>
      <c r="AY90" s="103" t="s">
        <v>76</v>
      </c>
      <c r="AZ90" s="103" t="s">
        <v>485</v>
      </c>
      <c r="BA90" s="103" t="s">
        <v>427</v>
      </c>
      <c r="BB90" s="10">
        <v>357346</v>
      </c>
      <c r="BE90" s="70"/>
      <c r="BF90" s="241"/>
    </row>
    <row r="91" spans="1:58" ht="12.75">
      <c r="A91" s="3"/>
      <c r="B91" s="12"/>
      <c r="C91" s="3"/>
      <c r="AY91" s="103" t="s">
        <v>243</v>
      </c>
      <c r="AZ91" s="103" t="s">
        <v>538</v>
      </c>
      <c r="BA91" s="103" t="s">
        <v>608</v>
      </c>
      <c r="BB91" s="10">
        <v>748575</v>
      </c>
      <c r="BE91" s="247"/>
      <c r="BF91" s="249"/>
    </row>
    <row r="92" spans="1:58" ht="12.75">
      <c r="A92" s="3"/>
      <c r="B92" s="12"/>
      <c r="C92" s="3"/>
      <c r="AY92" s="103" t="s">
        <v>249</v>
      </c>
      <c r="AZ92" s="103" t="s">
        <v>250</v>
      </c>
      <c r="BA92" s="103" t="s">
        <v>608</v>
      </c>
      <c r="BB92" s="10">
        <v>322673</v>
      </c>
      <c r="BE92" s="247"/>
      <c r="BF92" s="249"/>
    </row>
    <row r="93" spans="1:58" ht="12.75">
      <c r="A93" s="3"/>
      <c r="B93" s="12"/>
      <c r="C93" s="3"/>
      <c r="AY93" s="103" t="s">
        <v>58</v>
      </c>
      <c r="AZ93" s="103" t="s">
        <v>59</v>
      </c>
      <c r="BA93" s="103" t="s">
        <v>427</v>
      </c>
      <c r="BB93" s="10">
        <v>165284</v>
      </c>
      <c r="BF93" s="252"/>
    </row>
    <row r="94" spans="1:58" ht="12.75">
      <c r="A94" s="3"/>
      <c r="B94" s="12"/>
      <c r="C94" s="3"/>
      <c r="AY94" s="103" t="s">
        <v>186</v>
      </c>
      <c r="AZ94" s="103" t="s">
        <v>523</v>
      </c>
      <c r="BA94" s="103" t="s">
        <v>427</v>
      </c>
      <c r="BB94" s="10">
        <v>339272</v>
      </c>
      <c r="BE94" s="70"/>
      <c r="BF94" s="241"/>
    </row>
    <row r="95" spans="1:58" ht="12.75">
      <c r="A95" s="3"/>
      <c r="B95" s="12"/>
      <c r="C95" s="3"/>
      <c r="AY95" s="103" t="s">
        <v>86</v>
      </c>
      <c r="AZ95" s="103" t="s">
        <v>87</v>
      </c>
      <c r="BA95" s="103" t="s">
        <v>427</v>
      </c>
      <c r="BB95" s="10">
        <v>165642</v>
      </c>
      <c r="BE95" s="247"/>
      <c r="BF95" s="249"/>
    </row>
    <row r="96" spans="1:58" ht="12.75">
      <c r="A96" s="3"/>
      <c r="B96" s="12"/>
      <c r="C96" s="3"/>
      <c r="AY96" s="103" t="s">
        <v>157</v>
      </c>
      <c r="AZ96" s="103" t="s">
        <v>158</v>
      </c>
      <c r="BA96" s="103" t="s">
        <v>427</v>
      </c>
      <c r="BB96" s="10">
        <v>208351</v>
      </c>
      <c r="BE96" s="243"/>
      <c r="BF96" s="238"/>
    </row>
    <row r="97" spans="1:58" ht="12.75">
      <c r="A97" s="3"/>
      <c r="B97" s="12"/>
      <c r="C97" s="3"/>
      <c r="AY97" s="103" t="s">
        <v>231</v>
      </c>
      <c r="AZ97" s="103" t="s">
        <v>232</v>
      </c>
      <c r="BA97" s="103" t="s">
        <v>427</v>
      </c>
      <c r="BB97" s="10">
        <v>203178</v>
      </c>
      <c r="BE97" s="243"/>
      <c r="BF97" s="238"/>
    </row>
    <row r="98" spans="1:58" ht="12.75">
      <c r="A98" s="3"/>
      <c r="B98" s="12"/>
      <c r="C98" s="3"/>
      <c r="AY98" s="103" t="s">
        <v>82</v>
      </c>
      <c r="AZ98" s="103" t="s">
        <v>489</v>
      </c>
      <c r="BA98" s="103" t="s">
        <v>427</v>
      </c>
      <c r="BB98" s="10">
        <v>214052</v>
      </c>
      <c r="BE98" s="248"/>
      <c r="BF98" s="241"/>
    </row>
    <row r="99" spans="1:58" ht="12.75">
      <c r="A99" s="3"/>
      <c r="B99" s="12"/>
      <c r="C99" s="3"/>
      <c r="AY99" s="103" t="s">
        <v>205</v>
      </c>
      <c r="AZ99" s="103" t="s">
        <v>206</v>
      </c>
      <c r="BA99" s="103" t="s">
        <v>608</v>
      </c>
      <c r="BB99" s="10">
        <v>795503</v>
      </c>
      <c r="BE99" s="70"/>
      <c r="BF99" s="249"/>
    </row>
    <row r="100" spans="1:58" ht="12.75">
      <c r="A100" s="3"/>
      <c r="B100" s="12"/>
      <c r="C100" s="3"/>
      <c r="AY100" s="103" t="s">
        <v>226</v>
      </c>
      <c r="AZ100" s="103" t="s">
        <v>533</v>
      </c>
      <c r="BA100" s="103" t="s">
        <v>427</v>
      </c>
      <c r="BB100" s="10">
        <v>648340</v>
      </c>
      <c r="BE100" s="70"/>
      <c r="BF100" s="249"/>
    </row>
    <row r="101" spans="51:58" ht="12.75">
      <c r="AY101" s="103" t="s">
        <v>51</v>
      </c>
      <c r="AZ101" s="103" t="s">
        <v>52</v>
      </c>
      <c r="BA101" s="103" t="s">
        <v>427</v>
      </c>
      <c r="BB101" s="10">
        <v>320818</v>
      </c>
      <c r="BE101" s="237"/>
      <c r="BF101" s="238"/>
    </row>
    <row r="102" spans="51:58" ht="12.75">
      <c r="AY102" s="103" t="s">
        <v>88</v>
      </c>
      <c r="AZ102" s="103" t="s">
        <v>89</v>
      </c>
      <c r="BA102" s="103" t="s">
        <v>427</v>
      </c>
      <c r="BB102" s="10">
        <v>339920</v>
      </c>
      <c r="BE102" s="237"/>
      <c r="BF102" s="238"/>
    </row>
    <row r="103" spans="51:58" ht="12.75">
      <c r="AY103" s="103" t="s">
        <v>177</v>
      </c>
      <c r="AZ103" s="103" t="s">
        <v>520</v>
      </c>
      <c r="BA103" s="103" t="s">
        <v>427</v>
      </c>
      <c r="BB103" s="10">
        <v>656875</v>
      </c>
      <c r="BE103" s="70"/>
      <c r="BF103" s="239"/>
    </row>
    <row r="104" spans="51:58" ht="12.75">
      <c r="AY104" s="103" t="s">
        <v>114</v>
      </c>
      <c r="AZ104" s="103" t="s">
        <v>499</v>
      </c>
      <c r="BA104" s="103" t="s">
        <v>427</v>
      </c>
      <c r="BB104" s="10">
        <v>236592</v>
      </c>
      <c r="BF104" s="252"/>
    </row>
    <row r="105" spans="51:58" ht="12.75">
      <c r="AY105" s="103" t="s">
        <v>259</v>
      </c>
      <c r="AZ105" s="103" t="s">
        <v>542</v>
      </c>
      <c r="BA105" s="103" t="s">
        <v>608</v>
      </c>
      <c r="BB105" s="10">
        <v>671572</v>
      </c>
      <c r="BE105" s="237"/>
      <c r="BF105" s="238"/>
    </row>
    <row r="106" spans="51:58" ht="12.75">
      <c r="AY106" s="103" t="s">
        <v>239</v>
      </c>
      <c r="AZ106" s="103" t="s">
        <v>240</v>
      </c>
      <c r="BA106" s="103" t="s">
        <v>608</v>
      </c>
      <c r="BB106" s="10">
        <v>177882</v>
      </c>
      <c r="BF106" s="252"/>
    </row>
    <row r="107" spans="51:58" ht="12.75">
      <c r="AY107" s="103" t="s">
        <v>91</v>
      </c>
      <c r="AZ107" s="103" t="s">
        <v>492</v>
      </c>
      <c r="BA107" s="103" t="s">
        <v>427</v>
      </c>
      <c r="BB107" s="10">
        <v>274443</v>
      </c>
      <c r="BF107" s="252"/>
    </row>
    <row r="108" spans="51:58" ht="12.75">
      <c r="AY108" s="103" t="s">
        <v>95</v>
      </c>
      <c r="AZ108" s="103" t="s">
        <v>494</v>
      </c>
      <c r="BA108" s="103" t="s">
        <v>427</v>
      </c>
      <c r="BB108" s="10">
        <v>213174</v>
      </c>
      <c r="BE108" s="70"/>
      <c r="BF108" s="239"/>
    </row>
    <row r="109" spans="51:58" ht="12.75">
      <c r="AY109" s="103" t="s">
        <v>179</v>
      </c>
      <c r="AZ109" s="103" t="s">
        <v>180</v>
      </c>
      <c r="BA109" s="103" t="s">
        <v>427</v>
      </c>
      <c r="BB109" s="10">
        <v>278950</v>
      </c>
      <c r="BE109" s="237"/>
      <c r="BF109" s="238"/>
    </row>
    <row r="110" spans="51:58" ht="12.75">
      <c r="AY110" s="103" t="s">
        <v>273</v>
      </c>
      <c r="AZ110" s="103" t="s">
        <v>274</v>
      </c>
      <c r="BA110" s="103" t="s">
        <v>427</v>
      </c>
      <c r="BB110" s="10">
        <v>133304</v>
      </c>
      <c r="BE110" s="70"/>
      <c r="BF110" s="249"/>
    </row>
    <row r="111" spans="51:58" ht="12.75">
      <c r="AY111" s="103" t="s">
        <v>155</v>
      </c>
      <c r="AZ111" s="103" t="s">
        <v>514</v>
      </c>
      <c r="BA111" s="103" t="s">
        <v>427</v>
      </c>
      <c r="BB111" s="10">
        <v>197060</v>
      </c>
      <c r="BE111" s="70"/>
      <c r="BF111" s="239"/>
    </row>
    <row r="112" spans="51:58" ht="12.75">
      <c r="AY112" s="103" t="s">
        <v>100</v>
      </c>
      <c r="AZ112" s="103" t="s">
        <v>101</v>
      </c>
      <c r="BA112" s="103" t="s">
        <v>427</v>
      </c>
      <c r="BB112" s="10">
        <v>253140</v>
      </c>
      <c r="BE112" s="250"/>
      <c r="BF112" s="249"/>
    </row>
    <row r="113" spans="51:58" ht="12.75">
      <c r="AY113" s="103" t="s">
        <v>92</v>
      </c>
      <c r="AZ113" s="103" t="s">
        <v>93</v>
      </c>
      <c r="BA113" s="103" t="s">
        <v>427</v>
      </c>
      <c r="BB113" s="10">
        <v>240983</v>
      </c>
      <c r="BE113" s="70"/>
      <c r="BF113" s="241"/>
    </row>
    <row r="114" spans="51:58" ht="12.75">
      <c r="AY114" s="103" t="s">
        <v>228</v>
      </c>
      <c r="AZ114" s="103" t="s">
        <v>535</v>
      </c>
      <c r="BA114" s="103" t="s">
        <v>427</v>
      </c>
      <c r="BB114" s="10">
        <v>340451</v>
      </c>
      <c r="BF114" s="241"/>
    </row>
    <row r="115" spans="51:58" ht="12.75">
      <c r="AY115" s="103" t="s">
        <v>189</v>
      </c>
      <c r="AZ115" s="103" t="s">
        <v>190</v>
      </c>
      <c r="BA115" s="103" t="s">
        <v>427</v>
      </c>
      <c r="BB115" s="10">
        <v>280673</v>
      </c>
      <c r="BE115" s="248"/>
      <c r="BF115" s="241"/>
    </row>
    <row r="116" spans="51:58" ht="12.75">
      <c r="AY116" s="103" t="s">
        <v>169</v>
      </c>
      <c r="AZ116" s="103" t="s">
        <v>170</v>
      </c>
      <c r="BA116" s="103" t="s">
        <v>427</v>
      </c>
      <c r="BB116" s="10">
        <v>565874</v>
      </c>
      <c r="BE116" s="70"/>
      <c r="BF116" s="239"/>
    </row>
    <row r="117" spans="51:58" ht="12.75">
      <c r="AY117" s="103" t="s">
        <v>152</v>
      </c>
      <c r="AZ117" s="103" t="s">
        <v>513</v>
      </c>
      <c r="BA117" s="103" t="s">
        <v>608</v>
      </c>
      <c r="BB117" s="10">
        <v>295379</v>
      </c>
      <c r="BE117" s="237"/>
      <c r="BF117" s="238"/>
    </row>
    <row r="118" spans="51:58" ht="12.75">
      <c r="AY118" s="103" t="s">
        <v>56</v>
      </c>
      <c r="AZ118" s="103" t="s">
        <v>57</v>
      </c>
      <c r="BA118" s="103" t="s">
        <v>427</v>
      </c>
      <c r="BB118" s="10">
        <v>217094</v>
      </c>
      <c r="BE118" s="70"/>
      <c r="BF118" s="239"/>
    </row>
    <row r="119" spans="51:58" ht="12.75">
      <c r="AY119" s="103" t="s">
        <v>268</v>
      </c>
      <c r="AZ119" s="103" t="s">
        <v>545</v>
      </c>
      <c r="BA119" s="103" t="s">
        <v>427</v>
      </c>
      <c r="BB119" s="10">
        <v>538131</v>
      </c>
      <c r="BE119" s="70"/>
      <c r="BF119" s="239"/>
    </row>
    <row r="120" spans="51:58" ht="12.75">
      <c r="AY120" s="103" t="s">
        <v>150</v>
      </c>
      <c r="AZ120" s="103" t="s">
        <v>151</v>
      </c>
      <c r="BA120" s="103" t="s">
        <v>608</v>
      </c>
      <c r="BB120" s="10">
        <v>389725</v>
      </c>
      <c r="BE120" s="70"/>
      <c r="BF120" s="239"/>
    </row>
    <row r="121" spans="51:58" ht="12.75">
      <c r="AY121" s="103" t="s">
        <v>212</v>
      </c>
      <c r="AZ121" s="103" t="s">
        <v>213</v>
      </c>
      <c r="BA121" s="103" t="s">
        <v>608</v>
      </c>
      <c r="BB121" s="10">
        <v>356812</v>
      </c>
      <c r="BE121" s="237"/>
      <c r="BF121" s="238"/>
    </row>
    <row r="122" spans="51:58" ht="12.75">
      <c r="AY122" s="103" t="s">
        <v>60</v>
      </c>
      <c r="AZ122" s="103" t="s">
        <v>61</v>
      </c>
      <c r="BA122" s="103" t="s">
        <v>427</v>
      </c>
      <c r="BB122" s="10">
        <v>256321</v>
      </c>
      <c r="BE122" s="70"/>
      <c r="BF122" s="249"/>
    </row>
    <row r="123" spans="51:58" ht="12.75">
      <c r="AY123" s="103" t="s">
        <v>234</v>
      </c>
      <c r="AZ123" s="103" t="s">
        <v>537</v>
      </c>
      <c r="BA123" s="103" t="s">
        <v>608</v>
      </c>
      <c r="BB123" s="10">
        <v>615835</v>
      </c>
      <c r="BF123" s="252"/>
    </row>
    <row r="124" spans="51:58" ht="12.75">
      <c r="AY124" s="103" t="s">
        <v>130</v>
      </c>
      <c r="AZ124" s="103" t="s">
        <v>507</v>
      </c>
      <c r="BA124" s="103" t="s">
        <v>427</v>
      </c>
      <c r="BB124" s="10">
        <v>150179</v>
      </c>
      <c r="BF124" s="252"/>
    </row>
    <row r="125" spans="51:58" ht="12.75">
      <c r="AY125" s="103" t="s">
        <v>253</v>
      </c>
      <c r="AZ125" s="103" t="s">
        <v>254</v>
      </c>
      <c r="BA125" s="103" t="s">
        <v>427</v>
      </c>
      <c r="BB125" s="10">
        <v>420503</v>
      </c>
      <c r="BE125" s="70"/>
      <c r="BF125" s="249"/>
    </row>
    <row r="126" spans="51:58" ht="12.75">
      <c r="AY126" s="103" t="s">
        <v>134</v>
      </c>
      <c r="AZ126" s="103" t="s">
        <v>509</v>
      </c>
      <c r="BA126" s="103" t="s">
        <v>427</v>
      </c>
      <c r="BB126" s="10">
        <v>263936</v>
      </c>
      <c r="BE126" s="70"/>
      <c r="BF126" s="239"/>
    </row>
    <row r="127" spans="51:58" ht="12.75">
      <c r="AY127" s="103" t="s">
        <v>142</v>
      </c>
      <c r="AZ127" s="103" t="s">
        <v>143</v>
      </c>
      <c r="BA127" s="103" t="s">
        <v>427</v>
      </c>
      <c r="BB127" s="10">
        <v>308593</v>
      </c>
      <c r="BF127" s="252"/>
    </row>
    <row r="128" spans="51:58" ht="12.75">
      <c r="AY128" s="103" t="s">
        <v>94</v>
      </c>
      <c r="AZ128" s="103" t="s">
        <v>493</v>
      </c>
      <c r="BA128" s="103" t="s">
        <v>608</v>
      </c>
      <c r="BB128" s="10">
        <v>298190</v>
      </c>
      <c r="BE128" s="250"/>
      <c r="BF128" s="249"/>
    </row>
    <row r="129" spans="51:58" ht="12.75">
      <c r="AY129" s="103" t="s">
        <v>85</v>
      </c>
      <c r="AZ129" s="103" t="s">
        <v>490</v>
      </c>
      <c r="BA129" s="103" t="s">
        <v>427</v>
      </c>
      <c r="BB129" s="10">
        <v>191885</v>
      </c>
      <c r="BE129" s="70"/>
      <c r="BF129" s="249"/>
    </row>
    <row r="130" spans="51:58" ht="12.75">
      <c r="AY130" s="103" t="s">
        <v>233</v>
      </c>
      <c r="AZ130" s="103" t="s">
        <v>536</v>
      </c>
      <c r="BA130" s="103" t="s">
        <v>427</v>
      </c>
      <c r="BB130" s="10">
        <v>268223</v>
      </c>
      <c r="BE130" s="70"/>
      <c r="BF130" s="249"/>
    </row>
    <row r="131" spans="51:58" ht="12.75">
      <c r="AY131" s="103" t="s">
        <v>245</v>
      </c>
      <c r="AZ131" s="103" t="s">
        <v>246</v>
      </c>
      <c r="BA131" s="103" t="s">
        <v>608</v>
      </c>
      <c r="BB131" s="10">
        <v>616983</v>
      </c>
      <c r="BE131" s="247"/>
      <c r="BF131" s="249"/>
    </row>
    <row r="132" spans="51:58" ht="12.75">
      <c r="AY132" s="103" t="s">
        <v>131</v>
      </c>
      <c r="AZ132" s="103" t="s">
        <v>508</v>
      </c>
      <c r="BA132" s="103" t="s">
        <v>427</v>
      </c>
      <c r="BB132" s="10">
        <v>283991</v>
      </c>
      <c r="BE132" s="247"/>
      <c r="BF132" s="249"/>
    </row>
    <row r="133" spans="51:58" ht="12.75">
      <c r="AY133" s="103" t="s">
        <v>216</v>
      </c>
      <c r="AZ133" s="103" t="s">
        <v>217</v>
      </c>
      <c r="BA133" s="103" t="s">
        <v>427</v>
      </c>
      <c r="BB133" s="10">
        <v>1156805</v>
      </c>
      <c r="BE133" s="247"/>
      <c r="BF133" s="251"/>
    </row>
    <row r="134" spans="51:58" ht="12.75">
      <c r="AY134" s="103" t="s">
        <v>156</v>
      </c>
      <c r="AZ134" s="103" t="s">
        <v>515</v>
      </c>
      <c r="BA134" s="103" t="s">
        <v>427</v>
      </c>
      <c r="BB134" s="10">
        <v>390971</v>
      </c>
      <c r="BE134" s="243"/>
      <c r="BF134" s="238"/>
    </row>
    <row r="135" spans="51:58" ht="12.75">
      <c r="AY135" s="103" t="s">
        <v>121</v>
      </c>
      <c r="AZ135" s="103" t="s">
        <v>122</v>
      </c>
      <c r="BA135" s="103" t="s">
        <v>607</v>
      </c>
      <c r="BB135" s="10">
        <v>218182</v>
      </c>
      <c r="BE135" s="250"/>
      <c r="BF135" s="249"/>
    </row>
    <row r="136" spans="51:58" ht="12.75">
      <c r="AY136" s="103" t="s">
        <v>148</v>
      </c>
      <c r="AZ136" s="103" t="s">
        <v>511</v>
      </c>
      <c r="BA136" s="103" t="s">
        <v>608</v>
      </c>
      <c r="BB136" s="10">
        <v>236598</v>
      </c>
      <c r="BE136" s="237"/>
      <c r="BF136" s="238"/>
    </row>
    <row r="137" spans="51:58" ht="12.75">
      <c r="AY137" s="103" t="s">
        <v>160</v>
      </c>
      <c r="AZ137" s="103" t="s">
        <v>517</v>
      </c>
      <c r="BA137" s="103" t="s">
        <v>608</v>
      </c>
      <c r="BB137" s="10">
        <v>165993</v>
      </c>
      <c r="BF137" s="252"/>
    </row>
    <row r="138" spans="51:58" ht="12.75">
      <c r="AY138" s="103" t="s">
        <v>54</v>
      </c>
      <c r="AZ138" s="103" t="s">
        <v>55</v>
      </c>
      <c r="BA138" s="103" t="s">
        <v>427</v>
      </c>
      <c r="BB138" s="10">
        <v>145889</v>
      </c>
      <c r="BE138" s="70"/>
      <c r="BF138" s="239"/>
    </row>
    <row r="139" spans="51:58" ht="12.75">
      <c r="AY139" s="103" t="s">
        <v>75</v>
      </c>
      <c r="AZ139" s="103" t="s">
        <v>484</v>
      </c>
      <c r="BA139" s="103" t="s">
        <v>427</v>
      </c>
      <c r="BB139" s="10">
        <v>267393</v>
      </c>
      <c r="BE139" s="237"/>
      <c r="BF139" s="238"/>
    </row>
    <row r="140" spans="51:58" ht="12.75">
      <c r="AY140" s="103" t="s">
        <v>201</v>
      </c>
      <c r="AZ140" s="103" t="s">
        <v>202</v>
      </c>
      <c r="BA140" s="103" t="s">
        <v>608</v>
      </c>
      <c r="BB140" s="10">
        <v>232551</v>
      </c>
      <c r="BE140" s="70"/>
      <c r="BF140" s="239"/>
    </row>
    <row r="141" spans="51:58" ht="12.75">
      <c r="AY141" s="103" t="s">
        <v>167</v>
      </c>
      <c r="AZ141" s="103" t="s">
        <v>168</v>
      </c>
      <c r="BA141" s="103" t="s">
        <v>608</v>
      </c>
      <c r="BB141" s="10">
        <v>350958</v>
      </c>
      <c r="BE141" s="70"/>
      <c r="BF141" s="239"/>
    </row>
    <row r="142" spans="51:58" ht="12.75">
      <c r="AY142" s="103" t="s">
        <v>153</v>
      </c>
      <c r="AZ142" s="103" t="s">
        <v>154</v>
      </c>
      <c r="BA142" s="103" t="s">
        <v>427</v>
      </c>
      <c r="BB142" s="10">
        <v>265654</v>
      </c>
      <c r="BE142" s="70"/>
      <c r="BF142" s="241"/>
    </row>
    <row r="143" spans="51:58" ht="12.75">
      <c r="AY143" s="103" t="s">
        <v>181</v>
      </c>
      <c r="AZ143" s="103" t="s">
        <v>182</v>
      </c>
      <c r="BA143" s="103" t="s">
        <v>427</v>
      </c>
      <c r="BB143" s="10">
        <v>284466</v>
      </c>
      <c r="BE143" s="70"/>
      <c r="BF143" s="249"/>
    </row>
    <row r="144" spans="51:58" ht="12.75">
      <c r="AY144" s="103" t="s">
        <v>146</v>
      </c>
      <c r="AZ144" s="103" t="s">
        <v>147</v>
      </c>
      <c r="BA144" s="103" t="s">
        <v>427</v>
      </c>
      <c r="BB144" s="10">
        <v>319933</v>
      </c>
      <c r="BE144" s="70"/>
      <c r="BF144" s="241"/>
    </row>
    <row r="145" spans="51:58" ht="12.75">
      <c r="AY145" s="103" t="s">
        <v>111</v>
      </c>
      <c r="AZ145" s="103" t="s">
        <v>112</v>
      </c>
      <c r="BA145" s="103" t="s">
        <v>427</v>
      </c>
      <c r="BB145" s="10">
        <v>192336</v>
      </c>
      <c r="BE145" s="248"/>
      <c r="BF145" s="249"/>
    </row>
    <row r="146" spans="51:58" ht="12.75">
      <c r="AY146" s="103" t="s">
        <v>237</v>
      </c>
      <c r="AZ146" s="103" t="s">
        <v>238</v>
      </c>
      <c r="BA146" s="103" t="s">
        <v>427</v>
      </c>
      <c r="BB146" s="10">
        <v>548313</v>
      </c>
      <c r="BF146" s="252"/>
    </row>
    <row r="147" spans="51:58" ht="12.75">
      <c r="AY147" s="103" t="s">
        <v>247</v>
      </c>
      <c r="AZ147" s="103" t="s">
        <v>248</v>
      </c>
      <c r="BA147" s="103" t="s">
        <v>427</v>
      </c>
      <c r="BB147" s="10">
        <v>287229</v>
      </c>
      <c r="BF147" s="252"/>
    </row>
    <row r="148" spans="51:58" ht="12.75">
      <c r="AY148" s="103" t="s">
        <v>222</v>
      </c>
      <c r="AZ148" s="103" t="s">
        <v>531</v>
      </c>
      <c r="BA148" s="103" t="s">
        <v>608</v>
      </c>
      <c r="BB148" s="10">
        <v>707573</v>
      </c>
      <c r="BF148" s="252"/>
    </row>
    <row r="149" spans="51:58" ht="12.75">
      <c r="AY149" s="103" t="s">
        <v>218</v>
      </c>
      <c r="AZ149" s="103" t="s">
        <v>219</v>
      </c>
      <c r="BA149" s="103" t="s">
        <v>608</v>
      </c>
      <c r="BB149" s="10">
        <v>825533</v>
      </c>
      <c r="BE149" s="248"/>
      <c r="BF149" s="249"/>
    </row>
    <row r="150" spans="51:58" ht="12.75">
      <c r="AY150" s="103" t="s">
        <v>196</v>
      </c>
      <c r="AZ150" s="103" t="s">
        <v>197</v>
      </c>
      <c r="BA150" s="103" t="s">
        <v>427</v>
      </c>
      <c r="BB150" s="10">
        <v>259945</v>
      </c>
      <c r="BF150" s="252"/>
    </row>
    <row r="151" spans="51:58" ht="12.75">
      <c r="AY151" s="103" t="s">
        <v>138</v>
      </c>
      <c r="AZ151" s="103" t="s">
        <v>139</v>
      </c>
      <c r="BA151" s="103" t="s">
        <v>427</v>
      </c>
      <c r="BB151" s="10">
        <v>246573</v>
      </c>
      <c r="BF151" s="252"/>
    </row>
    <row r="152" spans="51:58" ht="12.75">
      <c r="AY152" s="103" t="s">
        <v>266</v>
      </c>
      <c r="AZ152" s="103" t="s">
        <v>267</v>
      </c>
      <c r="BA152" s="103" t="s">
        <v>608</v>
      </c>
      <c r="BB152" s="10">
        <v>462395</v>
      </c>
      <c r="BE152" s="250"/>
      <c r="BF152" s="239"/>
    </row>
    <row r="153" spans="51:58" ht="12.75">
      <c r="AY153" s="103" t="s">
        <v>191</v>
      </c>
      <c r="AZ153" s="103" t="s">
        <v>192</v>
      </c>
      <c r="BA153" s="103" t="s">
        <v>427</v>
      </c>
      <c r="BB153" s="10">
        <v>332176</v>
      </c>
      <c r="BF153" s="252"/>
    </row>
    <row r="154" spans="51:58" ht="12.75">
      <c r="AY154" s="103" t="s">
        <v>161</v>
      </c>
      <c r="AZ154" s="103" t="s">
        <v>518</v>
      </c>
      <c r="BA154" s="103" t="s">
        <v>427</v>
      </c>
      <c r="BB154" s="10">
        <v>246213</v>
      </c>
      <c r="BE154" s="237"/>
      <c r="BF154" s="238"/>
    </row>
    <row r="155" spans="51:58" ht="12.75">
      <c r="AY155" s="103" t="s">
        <v>235</v>
      </c>
      <c r="AZ155" s="103" t="s">
        <v>236</v>
      </c>
      <c r="BA155" s="103" t="s">
        <v>608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700</v>
      </c>
      <c r="B3" s="56" t="s">
        <v>541</v>
      </c>
      <c r="C3" s="56" t="s">
        <v>24</v>
      </c>
    </row>
    <row r="4" spans="1:2" ht="12.75">
      <c r="A4" s="76">
        <v>1</v>
      </c>
      <c r="B4" s="78" t="s">
        <v>256</v>
      </c>
    </row>
    <row r="5" ht="12.75">
      <c r="A5" s="280" t="s">
        <v>700</v>
      </c>
    </row>
    <row r="6" ht="12.75">
      <c r="A6" s="280" t="s">
        <v>648</v>
      </c>
    </row>
    <row r="7" ht="12.75">
      <c r="A7" s="280" t="s">
        <v>683</v>
      </c>
    </row>
    <row r="8" ht="12.75">
      <c r="A8" s="280" t="s">
        <v>660</v>
      </c>
    </row>
    <row r="9" ht="12.75">
      <c r="A9" s="280" t="s">
        <v>686</v>
      </c>
    </row>
    <row r="10" ht="12.75">
      <c r="A10" s="280" t="s">
        <v>642</v>
      </c>
    </row>
    <row r="11" ht="12.75">
      <c r="A11" s="280" t="s">
        <v>712</v>
      </c>
    </row>
    <row r="12" ht="12.75">
      <c r="A12" s="280" t="s">
        <v>752</v>
      </c>
    </row>
    <row r="13" ht="12.75">
      <c r="A13" s="280" t="s">
        <v>725</v>
      </c>
    </row>
    <row r="14" ht="12.75">
      <c r="A14" s="280" t="s">
        <v>654</v>
      </c>
    </row>
    <row r="15" ht="12.75">
      <c r="A15" s="280" t="s">
        <v>738</v>
      </c>
    </row>
    <row r="16" ht="12.75">
      <c r="A16" s="280" t="s">
        <v>714</v>
      </c>
    </row>
    <row r="17" ht="12.75">
      <c r="A17" s="280" t="s">
        <v>650</v>
      </c>
    </row>
    <row r="18" ht="12.75">
      <c r="A18" s="280" t="s">
        <v>695</v>
      </c>
    </row>
    <row r="19" ht="12.75">
      <c r="A19" s="280" t="s">
        <v>705</v>
      </c>
    </row>
    <row r="20" ht="12.75">
      <c r="A20" s="280" t="s">
        <v>693</v>
      </c>
    </row>
    <row r="21" ht="12.75">
      <c r="A21" s="280" t="s">
        <v>732</v>
      </c>
    </row>
    <row r="22" ht="12.75">
      <c r="A22" s="280" t="s">
        <v>688</v>
      </c>
    </row>
    <row r="23" ht="12.75">
      <c r="A23" s="280" t="s">
        <v>720</v>
      </c>
    </row>
    <row r="24" ht="12.75">
      <c r="A24" s="280" t="s">
        <v>666</v>
      </c>
    </row>
    <row r="25" ht="12.75">
      <c r="A25" s="280" t="s">
        <v>630</v>
      </c>
    </row>
    <row r="26" ht="12.75">
      <c r="A26" s="280" t="s">
        <v>629</v>
      </c>
    </row>
    <row r="27" ht="12.75">
      <c r="A27" s="280" t="s">
        <v>661</v>
      </c>
    </row>
    <row r="28" ht="12.75">
      <c r="A28" s="280" t="s">
        <v>696</v>
      </c>
    </row>
    <row r="29" ht="12.75">
      <c r="A29" s="280" t="s">
        <v>733</v>
      </c>
    </row>
    <row r="30" ht="12.75">
      <c r="A30" s="280" t="s">
        <v>663</v>
      </c>
    </row>
    <row r="31" ht="12.75">
      <c r="A31" s="280" t="s">
        <v>703</v>
      </c>
    </row>
    <row r="32" ht="12.75">
      <c r="A32" s="280" t="s">
        <v>710</v>
      </c>
    </row>
    <row r="33" ht="12.75">
      <c r="A33" s="280" t="s">
        <v>739</v>
      </c>
    </row>
    <row r="34" ht="12.75">
      <c r="A34" s="280" t="s">
        <v>699</v>
      </c>
    </row>
    <row r="35" ht="12.75">
      <c r="A35" s="280" t="s">
        <v>682</v>
      </c>
    </row>
    <row r="36" ht="12.75">
      <c r="A36" s="280" t="s">
        <v>740</v>
      </c>
    </row>
    <row r="37" ht="12.75">
      <c r="A37" s="280" t="s">
        <v>646</v>
      </c>
    </row>
    <row r="38" ht="12.75">
      <c r="A38" s="280" t="s">
        <v>747</v>
      </c>
    </row>
    <row r="39" ht="12.75">
      <c r="A39" s="280" t="s">
        <v>617</v>
      </c>
    </row>
    <row r="40" ht="12.75">
      <c r="A40" s="280" t="s">
        <v>706</v>
      </c>
    </row>
    <row r="41" ht="12.75">
      <c r="A41" s="280" t="s">
        <v>678</v>
      </c>
    </row>
    <row r="42" ht="12.75">
      <c r="A42" s="280" t="s">
        <v>691</v>
      </c>
    </row>
    <row r="43" ht="12.75">
      <c r="A43" s="280" t="s">
        <v>694</v>
      </c>
    </row>
    <row r="44" ht="12.75">
      <c r="A44" s="280" t="s">
        <v>679</v>
      </c>
    </row>
    <row r="45" ht="12.75">
      <c r="A45" s="280" t="s">
        <v>659</v>
      </c>
    </row>
    <row r="46" ht="12.75">
      <c r="A46" s="280" t="s">
        <v>674</v>
      </c>
    </row>
    <row r="47" ht="12.75">
      <c r="A47" s="280" t="s">
        <v>690</v>
      </c>
    </row>
    <row r="48" ht="12.75">
      <c r="A48" s="280" t="s">
        <v>621</v>
      </c>
    </row>
    <row r="49" ht="12.75">
      <c r="A49" s="280" t="s">
        <v>765</v>
      </c>
    </row>
    <row r="50" ht="12.75">
      <c r="A50" s="280" t="s">
        <v>614</v>
      </c>
    </row>
    <row r="51" ht="12.75">
      <c r="A51" s="280" t="s">
        <v>677</v>
      </c>
    </row>
    <row r="52" ht="12.75">
      <c r="A52" s="280" t="s">
        <v>750</v>
      </c>
    </row>
    <row r="53" ht="12.75">
      <c r="A53" s="280" t="s">
        <v>635</v>
      </c>
    </row>
    <row r="54" ht="12.75">
      <c r="A54" s="280" t="s">
        <v>685</v>
      </c>
    </row>
    <row r="55" ht="12.75">
      <c r="A55" s="280" t="s">
        <v>644</v>
      </c>
    </row>
    <row r="56" ht="12.75">
      <c r="A56" s="280" t="s">
        <v>620</v>
      </c>
    </row>
    <row r="57" ht="12.75">
      <c r="A57" s="280" t="s">
        <v>667</v>
      </c>
    </row>
    <row r="58" ht="12.75">
      <c r="A58" s="280" t="s">
        <v>734</v>
      </c>
    </row>
    <row r="59" ht="12.75">
      <c r="A59" s="280" t="s">
        <v>766</v>
      </c>
    </row>
    <row r="60" ht="12.75">
      <c r="A60" s="280" t="s">
        <v>745</v>
      </c>
    </row>
    <row r="61" ht="12.75">
      <c r="A61" s="280" t="s">
        <v>687</v>
      </c>
    </row>
    <row r="62" ht="12.75">
      <c r="A62" s="280" t="s">
        <v>643</v>
      </c>
    </row>
    <row r="63" ht="12.75">
      <c r="A63" s="280" t="s">
        <v>744</v>
      </c>
    </row>
    <row r="64" ht="12.75">
      <c r="A64" s="280" t="s">
        <v>731</v>
      </c>
    </row>
    <row r="65" ht="12.75">
      <c r="A65" s="280" t="s">
        <v>737</v>
      </c>
    </row>
    <row r="66" ht="12.75">
      <c r="A66" s="280" t="s">
        <v>711</v>
      </c>
    </row>
    <row r="67" ht="12.75">
      <c r="A67" s="280" t="s">
        <v>631</v>
      </c>
    </row>
    <row r="68" ht="12.75">
      <c r="A68" s="280" t="s">
        <v>715</v>
      </c>
    </row>
    <row r="69" ht="12.75">
      <c r="A69" s="280" t="s">
        <v>701</v>
      </c>
    </row>
    <row r="70" ht="12.75">
      <c r="A70" s="280" t="s">
        <v>748</v>
      </c>
    </row>
    <row r="71" ht="12.75">
      <c r="A71" s="280" t="s">
        <v>670</v>
      </c>
    </row>
    <row r="72" ht="12.75">
      <c r="A72" s="280" t="s">
        <v>717</v>
      </c>
    </row>
    <row r="73" ht="12.75">
      <c r="A73" s="280" t="s">
        <v>749</v>
      </c>
    </row>
    <row r="74" ht="12.75">
      <c r="A74" s="280" t="s">
        <v>657</v>
      </c>
    </row>
    <row r="75" ht="12.75">
      <c r="A75" s="280" t="s">
        <v>728</v>
      </c>
    </row>
    <row r="76" ht="12.75">
      <c r="A76" s="280" t="s">
        <v>689</v>
      </c>
    </row>
    <row r="77" ht="12.75">
      <c r="A77" s="280" t="s">
        <v>632</v>
      </c>
    </row>
    <row r="78" ht="12.75">
      <c r="A78" s="280" t="s">
        <v>719</v>
      </c>
    </row>
    <row r="79" ht="12.75">
      <c r="A79" s="280" t="s">
        <v>684</v>
      </c>
    </row>
    <row r="80" ht="12.75">
      <c r="A80" s="280" t="s">
        <v>741</v>
      </c>
    </row>
    <row r="81" ht="12.75">
      <c r="A81" s="280" t="s">
        <v>764</v>
      </c>
    </row>
    <row r="82" ht="12.75">
      <c r="A82" s="280" t="s">
        <v>652</v>
      </c>
    </row>
    <row r="83" ht="12.75">
      <c r="A83" s="280" t="s">
        <v>746</v>
      </c>
    </row>
    <row r="84" ht="12.75">
      <c r="A84" s="280" t="s">
        <v>698</v>
      </c>
    </row>
    <row r="85" ht="12.75">
      <c r="A85" s="280" t="s">
        <v>653</v>
      </c>
    </row>
    <row r="86" ht="12.75">
      <c r="A86" s="280" t="s">
        <v>626</v>
      </c>
    </row>
    <row r="87" ht="12.75">
      <c r="A87" s="280" t="s">
        <v>718</v>
      </c>
    </row>
    <row r="88" ht="12.75">
      <c r="A88" s="280" t="s">
        <v>619</v>
      </c>
    </row>
    <row r="89" ht="12.75">
      <c r="A89" s="280" t="s">
        <v>716</v>
      </c>
    </row>
    <row r="90" ht="12.75">
      <c r="A90" s="280" t="s">
        <v>736</v>
      </c>
    </row>
    <row r="91" ht="12.75">
      <c r="A91" s="280" t="s">
        <v>649</v>
      </c>
    </row>
    <row r="92" ht="12.75">
      <c r="A92" s="280" t="s">
        <v>673</v>
      </c>
    </row>
    <row r="93" ht="12.75">
      <c r="A93" s="280" t="s">
        <v>640</v>
      </c>
    </row>
    <row r="94" ht="12.75">
      <c r="A94" s="280" t="s">
        <v>742</v>
      </c>
    </row>
    <row r="95" ht="12.75">
      <c r="A95" s="280" t="s">
        <v>713</v>
      </c>
    </row>
    <row r="96" ht="12.75">
      <c r="A96" s="280" t="s">
        <v>735</v>
      </c>
    </row>
    <row r="97" ht="12.75">
      <c r="A97" s="280" t="s">
        <v>613</v>
      </c>
    </row>
    <row r="98" ht="12.75">
      <c r="A98" s="280" t="s">
        <v>751</v>
      </c>
    </row>
    <row r="99" ht="12.75">
      <c r="A99" s="280" t="s">
        <v>664</v>
      </c>
    </row>
    <row r="100" ht="12.75">
      <c r="A100" s="280" t="s">
        <v>702</v>
      </c>
    </row>
    <row r="101" ht="12.75">
      <c r="A101" s="280" t="s">
        <v>655</v>
      </c>
    </row>
    <row r="102" ht="12.75">
      <c r="A102" s="280" t="s">
        <v>656</v>
      </c>
    </row>
    <row r="103" ht="12.75">
      <c r="A103" s="280" t="s">
        <v>723</v>
      </c>
    </row>
    <row r="104" ht="12.75">
      <c r="A104" s="280" t="s">
        <v>658</v>
      </c>
    </row>
    <row r="105" ht="12.75">
      <c r="A105" s="280" t="s">
        <v>637</v>
      </c>
    </row>
    <row r="106" ht="12.75">
      <c r="A106" s="280" t="s">
        <v>722</v>
      </c>
    </row>
    <row r="107" ht="12.75">
      <c r="A107" s="280" t="s">
        <v>675</v>
      </c>
    </row>
    <row r="108" ht="12.75">
      <c r="A108" s="280" t="s">
        <v>645</v>
      </c>
    </row>
    <row r="109" ht="12.75">
      <c r="A109" s="280" t="s">
        <v>668</v>
      </c>
    </row>
    <row r="110" ht="12.75">
      <c r="A110" s="280" t="s">
        <v>622</v>
      </c>
    </row>
    <row r="111" ht="12.75">
      <c r="A111" s="280" t="s">
        <v>665</v>
      </c>
    </row>
    <row r="112" ht="12.75">
      <c r="A112" s="70" t="s">
        <v>624</v>
      </c>
    </row>
    <row r="113" ht="12.75">
      <c r="A113" s="70" t="s">
        <v>676</v>
      </c>
    </row>
    <row r="114" ht="12.75">
      <c r="A114" s="70" t="s">
        <v>672</v>
      </c>
    </row>
    <row r="115" ht="12.75">
      <c r="A115" s="70" t="s">
        <v>669</v>
      </c>
    </row>
    <row r="116" ht="12.75">
      <c r="A116" s="70" t="s">
        <v>692</v>
      </c>
    </row>
    <row r="117" ht="12.75">
      <c r="A117" s="70" t="s">
        <v>623</v>
      </c>
    </row>
    <row r="118" ht="12.75">
      <c r="A118" s="70" t="s">
        <v>615</v>
      </c>
    </row>
    <row r="119" ht="12.75">
      <c r="A119" s="70" t="s">
        <v>662</v>
      </c>
    </row>
    <row r="120" ht="12.75">
      <c r="A120" s="70" t="s">
        <v>697</v>
      </c>
    </row>
    <row r="121" ht="12.75">
      <c r="A121" s="70" t="s">
        <v>618</v>
      </c>
    </row>
    <row r="122" ht="12.75">
      <c r="A122" s="70" t="s">
        <v>721</v>
      </c>
    </row>
    <row r="123" ht="12.75">
      <c r="A123" s="70" t="s">
        <v>634</v>
      </c>
    </row>
    <row r="124" ht="12.75">
      <c r="A124" s="70" t="s">
        <v>729</v>
      </c>
    </row>
    <row r="125" ht="12.75">
      <c r="A125" s="70" t="s">
        <v>625</v>
      </c>
    </row>
    <row r="126" ht="12.75">
      <c r="A126" s="70" t="s">
        <v>727</v>
      </c>
    </row>
    <row r="127" ht="12.75">
      <c r="A127" s="70" t="s">
        <v>724</v>
      </c>
    </row>
    <row r="128" ht="12.75">
      <c r="A128" s="70" t="s">
        <v>647</v>
      </c>
    </row>
    <row r="129" ht="12.75">
      <c r="A129" s="70" t="s">
        <v>743</v>
      </c>
    </row>
    <row r="130" ht="12.75">
      <c r="A130" s="70" t="s">
        <v>641</v>
      </c>
    </row>
    <row r="131" ht="12.75">
      <c r="A131" s="70" t="s">
        <v>753</v>
      </c>
    </row>
    <row r="132" ht="12.75">
      <c r="A132" s="70" t="s">
        <v>651</v>
      </c>
    </row>
    <row r="133" ht="12.75">
      <c r="A133" s="70" t="s">
        <v>726</v>
      </c>
    </row>
    <row r="134" ht="12.75">
      <c r="A134" s="70" t="s">
        <v>628</v>
      </c>
    </row>
    <row r="135" ht="12.75">
      <c r="A135" s="70" t="s">
        <v>671</v>
      </c>
    </row>
    <row r="136" ht="12.75">
      <c r="A136" s="70" t="s">
        <v>704</v>
      </c>
    </row>
    <row r="137" ht="12.75">
      <c r="A137" s="70" t="s">
        <v>681</v>
      </c>
    </row>
    <row r="138" ht="12.75">
      <c r="A138" s="70" t="s">
        <v>633</v>
      </c>
    </row>
    <row r="139" ht="12.75">
      <c r="A139" s="70" t="s">
        <v>639</v>
      </c>
    </row>
    <row r="140" ht="12.75">
      <c r="A140" s="70" t="s">
        <v>707</v>
      </c>
    </row>
    <row r="141" ht="12.75">
      <c r="A141" s="281" t="s">
        <v>680</v>
      </c>
    </row>
    <row r="142" ht="12.75">
      <c r="A142" s="70" t="s">
        <v>627</v>
      </c>
    </row>
    <row r="143" ht="12.75">
      <c r="A143" s="70" t="s">
        <v>616</v>
      </c>
    </row>
    <row r="144" ht="12.75">
      <c r="A144" s="70" t="s">
        <v>638</v>
      </c>
    </row>
    <row r="145" ht="12.75">
      <c r="A145" s="70" t="s">
        <v>709</v>
      </c>
    </row>
    <row r="146" ht="12.75">
      <c r="A146" s="70" t="s">
        <v>730</v>
      </c>
    </row>
    <row r="147" ht="12.75">
      <c r="A147" s="70" t="s">
        <v>636</v>
      </c>
    </row>
    <row r="148" ht="12.75">
      <c r="A148" s="70" t="s">
        <v>708</v>
      </c>
    </row>
    <row r="149" ht="12.75">
      <c r="A149" s="70" t="s">
        <v>767</v>
      </c>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